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showInkAnnotation="0" codeName="ThisWorkbook" defaultThemeVersion="124226"/>
  <mc:AlternateContent xmlns:mc="http://schemas.openxmlformats.org/markup-compatibility/2006">
    <mc:Choice Requires="x15">
      <x15ac:absPath xmlns:x15ac="http://schemas.microsoft.com/office/spreadsheetml/2010/11/ac" url="C:\Users\sarrechea\Documents\PERSONALES\PA AJUSTADOS CON ID\"/>
    </mc:Choice>
  </mc:AlternateContent>
  <xr:revisionPtr revIDLastSave="0" documentId="13_ncr:1_{31647D31-3E9E-421A-9402-2C7F06AD5E0C}" xr6:coauthVersionLast="34" xr6:coauthVersionMax="34" xr10:uidLastSave="{00000000-0000-0000-0000-000000000000}"/>
  <bookViews>
    <workbookView xWindow="0" yWindow="0" windowWidth="19155" windowHeight="9405" xr2:uid="{00000000-000D-0000-FFFF-FFFF00000000}"/>
  </bookViews>
  <sheets>
    <sheet name=" Formato de Formulación y Seg" sheetId="5" r:id="rId1"/>
    <sheet name="Instructivo" sheetId="8" r:id="rId2"/>
    <sheet name="Matriz de Decisión" sheetId="10" r:id="rId3"/>
    <sheet name="Categorías" sheetId="11" r:id="rId4"/>
    <sheet name="Hoja1" sheetId="12"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0" hidden="1">' Formato de Formulación y Seg'!$A$7:$CS$783</definedName>
    <definedName name="_xlnm._FilterDatabase" localSheetId="3" hidden="1">Categorías!$X$2:$AA$39</definedName>
    <definedName name="_xlnm._FilterDatabase" localSheetId="2" hidden="1">'Matriz de Decisión'!$C$3:$AB$81</definedName>
    <definedName name="_xlnm.Print_Titles" localSheetId="0">' Formato de Formulación y Seg'!$1:$6</definedName>
  </definedNames>
  <calcPr calcId="179017"/>
</workbook>
</file>

<file path=xl/calcChain.xml><?xml version="1.0" encoding="utf-8"?>
<calcChain xmlns="http://schemas.openxmlformats.org/spreadsheetml/2006/main">
  <c r="Q2" i="5" l="1"/>
  <c r="AV513" i="5" l="1"/>
  <c r="AV508" i="5"/>
  <c r="AV507" i="5"/>
  <c r="AV506" i="5"/>
  <c r="AV505" i="5"/>
  <c r="AV503" i="5"/>
  <c r="AV502" i="5"/>
  <c r="BZ742" i="5" l="1"/>
  <c r="BZ733" i="5"/>
  <c r="BZ731" i="5"/>
  <c r="AV731" i="5"/>
  <c r="BZ612" i="5" l="1"/>
  <c r="BZ611" i="5"/>
  <c r="BZ606" i="5"/>
  <c r="BZ605" i="5"/>
  <c r="BZ604" i="5"/>
  <c r="BZ559" i="5" l="1"/>
  <c r="BY559" i="5"/>
  <c r="BZ544" i="5"/>
  <c r="BY544" i="5"/>
  <c r="BZ543" i="5"/>
  <c r="BY543" i="5"/>
  <c r="BZ542" i="5"/>
  <c r="BY542" i="5"/>
  <c r="BZ541" i="5"/>
  <c r="BY541" i="5"/>
  <c r="BZ540" i="5"/>
  <c r="BY540" i="5"/>
  <c r="BZ539" i="5"/>
  <c r="BY539" i="5"/>
  <c r="AV559" i="5"/>
  <c r="AV544" i="5"/>
  <c r="AV543" i="5"/>
  <c r="AV542" i="5"/>
  <c r="AV541" i="5"/>
  <c r="AV540" i="5"/>
  <c r="AV539" i="5"/>
  <c r="AV398" i="5" l="1"/>
  <c r="AV397" i="5"/>
  <c r="AV396" i="5"/>
  <c r="BW745" i="5" l="1"/>
  <c r="BW743" i="5"/>
  <c r="BZ743" i="5" s="1"/>
  <c r="BW742" i="5"/>
  <c r="BW741" i="5"/>
  <c r="BZ741" i="5" s="1"/>
  <c r="BW740" i="5"/>
  <c r="BZ740" i="5" s="1"/>
  <c r="BW739" i="5"/>
  <c r="BZ739" i="5" s="1"/>
  <c r="BW738" i="5"/>
  <c r="BW737" i="5"/>
  <c r="BW736" i="5"/>
  <c r="BW735" i="5"/>
  <c r="BW731" i="5"/>
  <c r="BW729" i="5"/>
  <c r="BZ729" i="5" s="1"/>
  <c r="AT745" i="5"/>
  <c r="AT731" i="5"/>
  <c r="BW716" i="5" l="1"/>
  <c r="AT607" i="5" l="1"/>
  <c r="I34" i="12" l="1"/>
  <c r="G46" i="12"/>
  <c r="G45" i="12"/>
  <c r="G44" i="12"/>
  <c r="G43" i="12"/>
  <c r="G42" i="12"/>
  <c r="G41" i="12"/>
  <c r="G40" i="12"/>
  <c r="G39" i="12"/>
  <c r="G38" i="12"/>
  <c r="G37" i="12"/>
  <c r="G36" i="12"/>
  <c r="G35" i="12"/>
  <c r="G34" i="12"/>
  <c r="AR513" i="5" l="1"/>
  <c r="AR508" i="5"/>
  <c r="AR507" i="5"/>
  <c r="AR506" i="5"/>
  <c r="AR505" i="5"/>
  <c r="AR504" i="5"/>
  <c r="AR503" i="5"/>
  <c r="AR502" i="5"/>
  <c r="AR500" i="5"/>
  <c r="AC9" i="5" l="1"/>
  <c r="AD9" i="5"/>
  <c r="AE9" i="5" s="1"/>
  <c r="AC10" i="5"/>
  <c r="AD10" i="5"/>
  <c r="AE10" i="5" s="1"/>
  <c r="AC11" i="5"/>
  <c r="AD11" i="5"/>
  <c r="AE11" i="5" s="1"/>
  <c r="AC12" i="5"/>
  <c r="AD12" i="5"/>
  <c r="AE12" i="5" s="1"/>
  <c r="AC13" i="5"/>
  <c r="AD13" i="5"/>
  <c r="AE13" i="5" s="1"/>
  <c r="AC14" i="5"/>
  <c r="AD14" i="5"/>
  <c r="AE14" i="5" s="1"/>
  <c r="AC15" i="5"/>
  <c r="AD15" i="5"/>
  <c r="AE15" i="5" s="1"/>
  <c r="AC16" i="5"/>
  <c r="AD16" i="5"/>
  <c r="AE16" i="5" s="1"/>
  <c r="AC17" i="5"/>
  <c r="AD17" i="5"/>
  <c r="AE17" i="5" s="1"/>
  <c r="AC18" i="5"/>
  <c r="AD18" i="5"/>
  <c r="AE18" i="5" s="1"/>
  <c r="AC19" i="5"/>
  <c r="AD19" i="5"/>
  <c r="AE19" i="5" s="1"/>
  <c r="AC20" i="5"/>
  <c r="AD20" i="5"/>
  <c r="AE20" i="5" s="1"/>
  <c r="AC21" i="5"/>
  <c r="AD21" i="5"/>
  <c r="AE21" i="5" s="1"/>
  <c r="AC22" i="5"/>
  <c r="AD22" i="5"/>
  <c r="AE22" i="5" s="1"/>
  <c r="AC23" i="5"/>
  <c r="AD23" i="5"/>
  <c r="AE23" i="5" s="1"/>
  <c r="AC24" i="5"/>
  <c r="AD24" i="5"/>
  <c r="AE24" i="5" s="1"/>
  <c r="AC25" i="5"/>
  <c r="AD25" i="5"/>
  <c r="AE25" i="5" s="1"/>
  <c r="AC26" i="5"/>
  <c r="AD26" i="5"/>
  <c r="AE26" i="5" s="1"/>
  <c r="AC27" i="5"/>
  <c r="AD27" i="5"/>
  <c r="AE27" i="5" s="1"/>
  <c r="AC28" i="5"/>
  <c r="AD28" i="5"/>
  <c r="AE28" i="5" s="1"/>
  <c r="AC29" i="5"/>
  <c r="AD29" i="5"/>
  <c r="AE29" i="5" s="1"/>
  <c r="AC30" i="5"/>
  <c r="AD30" i="5"/>
  <c r="AE30" i="5" s="1"/>
  <c r="AC31" i="5"/>
  <c r="AD31" i="5"/>
  <c r="AE31" i="5" s="1"/>
  <c r="AC32" i="5"/>
  <c r="AD32" i="5"/>
  <c r="AE32" i="5" s="1"/>
  <c r="AC33" i="5"/>
  <c r="AD33" i="5"/>
  <c r="AE33" i="5" s="1"/>
  <c r="AC34" i="5"/>
  <c r="AD34" i="5"/>
  <c r="AE34" i="5" s="1"/>
  <c r="AC35" i="5"/>
  <c r="AD35" i="5"/>
  <c r="AE35" i="5" s="1"/>
  <c r="AC36" i="5"/>
  <c r="AD36" i="5"/>
  <c r="AE36" i="5" s="1"/>
  <c r="AC37" i="5"/>
  <c r="AD37" i="5"/>
  <c r="AE37" i="5" s="1"/>
  <c r="AC38" i="5"/>
  <c r="AD38" i="5"/>
  <c r="AE38" i="5" s="1"/>
  <c r="AC39" i="5"/>
  <c r="AD39" i="5"/>
  <c r="AE39" i="5" s="1"/>
  <c r="AC40" i="5"/>
  <c r="AD40" i="5"/>
  <c r="AE40" i="5" s="1"/>
  <c r="AC41" i="5"/>
  <c r="AD41" i="5"/>
  <c r="AE41" i="5" s="1"/>
  <c r="AC42" i="5"/>
  <c r="AD42" i="5"/>
  <c r="AE42" i="5" s="1"/>
  <c r="AC43" i="5"/>
  <c r="AD43" i="5"/>
  <c r="AE43" i="5" s="1"/>
  <c r="AC44" i="5"/>
  <c r="AD44" i="5"/>
  <c r="AE44" i="5" s="1"/>
  <c r="AC45" i="5"/>
  <c r="AD45" i="5"/>
  <c r="AE45" i="5" s="1"/>
  <c r="AC46" i="5"/>
  <c r="AD46" i="5"/>
  <c r="AE46" i="5" s="1"/>
  <c r="AC47" i="5"/>
  <c r="AD47" i="5"/>
  <c r="AE47" i="5" s="1"/>
  <c r="AC48" i="5"/>
  <c r="AD48" i="5"/>
  <c r="AE48" i="5" s="1"/>
  <c r="AC49" i="5"/>
  <c r="AD49" i="5"/>
  <c r="AE49" i="5" s="1"/>
  <c r="AC50" i="5"/>
  <c r="AD50" i="5"/>
  <c r="AE50" i="5" s="1"/>
  <c r="AC51" i="5"/>
  <c r="AD51" i="5"/>
  <c r="AE51" i="5" s="1"/>
  <c r="AC52" i="5"/>
  <c r="AD52" i="5"/>
  <c r="AE52" i="5" s="1"/>
  <c r="AC53" i="5"/>
  <c r="AD53" i="5"/>
  <c r="AE53" i="5" s="1"/>
  <c r="AC54" i="5"/>
  <c r="AD54" i="5"/>
  <c r="AE54" i="5" s="1"/>
  <c r="AC55" i="5"/>
  <c r="AD55" i="5"/>
  <c r="AE55" i="5" s="1"/>
  <c r="AC56" i="5"/>
  <c r="AD56" i="5"/>
  <c r="AE56" i="5" s="1"/>
  <c r="AC57" i="5"/>
  <c r="AD57" i="5"/>
  <c r="AE57" i="5" s="1"/>
  <c r="AC58" i="5"/>
  <c r="AD58" i="5"/>
  <c r="AE58" i="5" s="1"/>
  <c r="AC59" i="5"/>
  <c r="AD59" i="5"/>
  <c r="AE59" i="5" s="1"/>
  <c r="AC60" i="5"/>
  <c r="AD60" i="5"/>
  <c r="AE60" i="5" s="1"/>
  <c r="AC61" i="5"/>
  <c r="AD61" i="5"/>
  <c r="AE61" i="5" s="1"/>
  <c r="AC62" i="5"/>
  <c r="AD62" i="5"/>
  <c r="AE62" i="5" s="1"/>
  <c r="AC63" i="5"/>
  <c r="AD63" i="5"/>
  <c r="AE63" i="5" s="1"/>
  <c r="AC64" i="5"/>
  <c r="AD64" i="5"/>
  <c r="AE64" i="5" s="1"/>
  <c r="AC65" i="5"/>
  <c r="AD65" i="5"/>
  <c r="AE65" i="5" s="1"/>
  <c r="AC66" i="5"/>
  <c r="AD66" i="5"/>
  <c r="AE66" i="5" s="1"/>
  <c r="AC67" i="5"/>
  <c r="AD67" i="5"/>
  <c r="AE67" i="5" s="1"/>
  <c r="AC68" i="5"/>
  <c r="AD68" i="5"/>
  <c r="AE68" i="5" s="1"/>
  <c r="AC69" i="5"/>
  <c r="AD69" i="5"/>
  <c r="AE69" i="5" s="1"/>
  <c r="AC70" i="5"/>
  <c r="AD70" i="5"/>
  <c r="AE70" i="5" s="1"/>
  <c r="AC71" i="5"/>
  <c r="AD71" i="5"/>
  <c r="AE71" i="5" s="1"/>
  <c r="AC72" i="5"/>
  <c r="AD72" i="5"/>
  <c r="AE72" i="5" s="1"/>
  <c r="AC73" i="5"/>
  <c r="AD73" i="5"/>
  <c r="AE73" i="5" s="1"/>
  <c r="AC74" i="5"/>
  <c r="AD74" i="5"/>
  <c r="AE74" i="5" s="1"/>
  <c r="AC75" i="5"/>
  <c r="AD75" i="5"/>
  <c r="AE75" i="5" s="1"/>
  <c r="AC76" i="5"/>
  <c r="AD76" i="5"/>
  <c r="AE76" i="5" s="1"/>
  <c r="AC77" i="5"/>
  <c r="AD77" i="5"/>
  <c r="AE77" i="5" s="1"/>
  <c r="AC78" i="5"/>
  <c r="AD78" i="5"/>
  <c r="AE78" i="5" s="1"/>
  <c r="AC79" i="5"/>
  <c r="AD79" i="5"/>
  <c r="AE79" i="5" s="1"/>
  <c r="AC80" i="5"/>
  <c r="AD80" i="5"/>
  <c r="AE80" i="5" s="1"/>
  <c r="AC81" i="5"/>
  <c r="AD81" i="5"/>
  <c r="AE81" i="5" s="1"/>
  <c r="AC82" i="5"/>
  <c r="AD82" i="5"/>
  <c r="AE82" i="5" s="1"/>
  <c r="AC83" i="5"/>
  <c r="AD83" i="5"/>
  <c r="AE83" i="5" s="1"/>
  <c r="AC84" i="5"/>
  <c r="AD84" i="5"/>
  <c r="AE84" i="5" s="1"/>
  <c r="AC85" i="5"/>
  <c r="AD85" i="5"/>
  <c r="AE85" i="5" s="1"/>
  <c r="AC86" i="5"/>
  <c r="AD86" i="5"/>
  <c r="AE86" i="5" s="1"/>
  <c r="AC87" i="5"/>
  <c r="AD87" i="5"/>
  <c r="AE87" i="5" s="1"/>
  <c r="AC88" i="5"/>
  <c r="AD88" i="5"/>
  <c r="AE88" i="5" s="1"/>
  <c r="AC89" i="5"/>
  <c r="AD89" i="5"/>
  <c r="AE89" i="5" s="1"/>
  <c r="AC90" i="5"/>
  <c r="AD90" i="5"/>
  <c r="AE90" i="5" s="1"/>
  <c r="AC91" i="5"/>
  <c r="AD91" i="5"/>
  <c r="AE91" i="5" s="1"/>
  <c r="AC92" i="5"/>
  <c r="AD92" i="5"/>
  <c r="AE92" i="5" s="1"/>
  <c r="AC93" i="5"/>
  <c r="AD93" i="5"/>
  <c r="AE93" i="5" s="1"/>
  <c r="AC94" i="5"/>
  <c r="AD94" i="5"/>
  <c r="AE94" i="5" s="1"/>
  <c r="AC95" i="5"/>
  <c r="AD95" i="5"/>
  <c r="AE95" i="5" s="1"/>
  <c r="AC96" i="5"/>
  <c r="AD96" i="5"/>
  <c r="AE96" i="5" s="1"/>
  <c r="AC97" i="5"/>
  <c r="AD97" i="5"/>
  <c r="AE97" i="5" s="1"/>
  <c r="AC98" i="5"/>
  <c r="AD98" i="5"/>
  <c r="AE98" i="5" s="1"/>
  <c r="AC99" i="5"/>
  <c r="AD99" i="5"/>
  <c r="AE99" i="5" s="1"/>
  <c r="AC100" i="5"/>
  <c r="AD100" i="5"/>
  <c r="AE100" i="5" s="1"/>
  <c r="AC101" i="5"/>
  <c r="AD101" i="5"/>
  <c r="AE101" i="5" s="1"/>
  <c r="AC102" i="5"/>
  <c r="AD102" i="5"/>
  <c r="AE102" i="5" s="1"/>
  <c r="AC103" i="5"/>
  <c r="AD103" i="5"/>
  <c r="AE103" i="5" s="1"/>
  <c r="AC104" i="5"/>
  <c r="AD104" i="5"/>
  <c r="AE104" i="5" s="1"/>
  <c r="AC105" i="5"/>
  <c r="AD105" i="5"/>
  <c r="AE105" i="5" s="1"/>
  <c r="AC106" i="5"/>
  <c r="AD106" i="5"/>
  <c r="AE106" i="5" s="1"/>
  <c r="AC107" i="5"/>
  <c r="AD107" i="5"/>
  <c r="AE107" i="5" s="1"/>
  <c r="AC108" i="5"/>
  <c r="AD108" i="5"/>
  <c r="AE108" i="5" s="1"/>
  <c r="AC109" i="5"/>
  <c r="AD109" i="5"/>
  <c r="AE109" i="5" s="1"/>
  <c r="AC110" i="5"/>
  <c r="AD110" i="5"/>
  <c r="AE110" i="5" s="1"/>
  <c r="AC111" i="5"/>
  <c r="AD111" i="5"/>
  <c r="AE111" i="5" s="1"/>
  <c r="AC112" i="5"/>
  <c r="AD112" i="5"/>
  <c r="AE112" i="5" s="1"/>
  <c r="AC113" i="5"/>
  <c r="AD113" i="5"/>
  <c r="AE113" i="5" s="1"/>
  <c r="AC114" i="5"/>
  <c r="AD114" i="5"/>
  <c r="AE114" i="5" s="1"/>
  <c r="AC115" i="5"/>
  <c r="AD115" i="5"/>
  <c r="AE115" i="5" s="1"/>
  <c r="AC116" i="5"/>
  <c r="AD116" i="5"/>
  <c r="AE116" i="5" s="1"/>
  <c r="AC117" i="5"/>
  <c r="AD117" i="5"/>
  <c r="AE117" i="5" s="1"/>
  <c r="AC118" i="5"/>
  <c r="AD118" i="5"/>
  <c r="AE118" i="5" s="1"/>
  <c r="AC119" i="5"/>
  <c r="AD119" i="5"/>
  <c r="AE119" i="5" s="1"/>
  <c r="AC120" i="5"/>
  <c r="AD120" i="5"/>
  <c r="AE120" i="5" s="1"/>
  <c r="AC121" i="5"/>
  <c r="AD121" i="5"/>
  <c r="AE121" i="5" s="1"/>
  <c r="AC122" i="5"/>
  <c r="AD122" i="5"/>
  <c r="AE122" i="5" s="1"/>
  <c r="AC123" i="5"/>
  <c r="AD123" i="5"/>
  <c r="AE123" i="5" s="1"/>
  <c r="AC124" i="5"/>
  <c r="AD124" i="5"/>
  <c r="AE124" i="5" s="1"/>
  <c r="AC125" i="5"/>
  <c r="AD125" i="5"/>
  <c r="AE125" i="5" s="1"/>
  <c r="AC126" i="5"/>
  <c r="AD126" i="5"/>
  <c r="AE126" i="5" s="1"/>
  <c r="AC127" i="5"/>
  <c r="AD127" i="5"/>
  <c r="AE127" i="5" s="1"/>
  <c r="AC128" i="5"/>
  <c r="AD128" i="5"/>
  <c r="AE128" i="5" s="1"/>
  <c r="AC129" i="5"/>
  <c r="AD129" i="5"/>
  <c r="AE129" i="5" s="1"/>
  <c r="AC130" i="5"/>
  <c r="AD130" i="5"/>
  <c r="AE130" i="5" s="1"/>
  <c r="AC131" i="5"/>
  <c r="AD131" i="5"/>
  <c r="AE131" i="5" s="1"/>
  <c r="AC132" i="5"/>
  <c r="AD132" i="5"/>
  <c r="AE132" i="5" s="1"/>
  <c r="AC133" i="5"/>
  <c r="AD133" i="5"/>
  <c r="AE133" i="5" s="1"/>
  <c r="AC134" i="5"/>
  <c r="AD134" i="5"/>
  <c r="AE134" i="5" s="1"/>
  <c r="AC135" i="5"/>
  <c r="AD135" i="5"/>
  <c r="AE135" i="5" s="1"/>
  <c r="AC136" i="5"/>
  <c r="AD136" i="5"/>
  <c r="AE136" i="5" s="1"/>
  <c r="AC137" i="5"/>
  <c r="AD137" i="5"/>
  <c r="AE137" i="5" s="1"/>
  <c r="AC138" i="5"/>
  <c r="AD138" i="5"/>
  <c r="AE138" i="5" s="1"/>
  <c r="AC139" i="5"/>
  <c r="AD139" i="5"/>
  <c r="AE139" i="5" s="1"/>
  <c r="AC140" i="5"/>
  <c r="AD140" i="5"/>
  <c r="AE140" i="5" s="1"/>
  <c r="AC141" i="5"/>
  <c r="AD141" i="5"/>
  <c r="AE141" i="5" s="1"/>
  <c r="AC142" i="5"/>
  <c r="AD142" i="5"/>
  <c r="AE142" i="5" s="1"/>
  <c r="AC143" i="5"/>
  <c r="AD143" i="5"/>
  <c r="AE143" i="5" s="1"/>
  <c r="AC144" i="5"/>
  <c r="AD144" i="5"/>
  <c r="AE144" i="5" s="1"/>
  <c r="AC145" i="5"/>
  <c r="AD145" i="5"/>
  <c r="AE145" i="5" s="1"/>
  <c r="AC146" i="5"/>
  <c r="AD146" i="5"/>
  <c r="AE146" i="5" s="1"/>
  <c r="AC147" i="5"/>
  <c r="AD147" i="5"/>
  <c r="AE147" i="5" s="1"/>
  <c r="AC148" i="5"/>
  <c r="AD148" i="5"/>
  <c r="AE148" i="5" s="1"/>
  <c r="AC149" i="5"/>
  <c r="AD149" i="5"/>
  <c r="AE149" i="5" s="1"/>
  <c r="AC150" i="5"/>
  <c r="AD150" i="5"/>
  <c r="AE150" i="5" s="1"/>
  <c r="AC151" i="5"/>
  <c r="AD151" i="5"/>
  <c r="AE151" i="5" s="1"/>
  <c r="AC152" i="5"/>
  <c r="AD152" i="5"/>
  <c r="AE152" i="5" s="1"/>
  <c r="AC153" i="5"/>
  <c r="AD153" i="5"/>
  <c r="AE153" i="5" s="1"/>
  <c r="AC154" i="5"/>
  <c r="AD154" i="5"/>
  <c r="AE154" i="5" s="1"/>
  <c r="AC155" i="5"/>
  <c r="AD155" i="5"/>
  <c r="AE155" i="5" s="1"/>
  <c r="AC156" i="5"/>
  <c r="AD156" i="5"/>
  <c r="AE156" i="5" s="1"/>
  <c r="AC157" i="5"/>
  <c r="AD157" i="5"/>
  <c r="AE157" i="5" s="1"/>
  <c r="AC158" i="5"/>
  <c r="AD158" i="5"/>
  <c r="AE158" i="5" s="1"/>
  <c r="AC159" i="5"/>
  <c r="AD159" i="5"/>
  <c r="AE159" i="5" s="1"/>
  <c r="AC160" i="5"/>
  <c r="AD160" i="5"/>
  <c r="AE160" i="5" s="1"/>
  <c r="AC161" i="5"/>
  <c r="AD161" i="5"/>
  <c r="AE161" i="5" s="1"/>
  <c r="AC162" i="5"/>
  <c r="AD162" i="5"/>
  <c r="AE162" i="5" s="1"/>
  <c r="AC163" i="5"/>
  <c r="AD163" i="5"/>
  <c r="AE163" i="5" s="1"/>
  <c r="AC164" i="5"/>
  <c r="AD164" i="5"/>
  <c r="AE164" i="5" s="1"/>
  <c r="AC165" i="5"/>
  <c r="AD165" i="5"/>
  <c r="AE165" i="5" s="1"/>
  <c r="AC166" i="5"/>
  <c r="AD166" i="5"/>
  <c r="AE166" i="5" s="1"/>
  <c r="AC167" i="5"/>
  <c r="AD167" i="5"/>
  <c r="AE167" i="5" s="1"/>
  <c r="AC168" i="5"/>
  <c r="AD168" i="5"/>
  <c r="AE168" i="5" s="1"/>
  <c r="AC169" i="5"/>
  <c r="AD169" i="5"/>
  <c r="AE169" i="5" s="1"/>
  <c r="AC170" i="5"/>
  <c r="AD170" i="5"/>
  <c r="AE170" i="5" s="1"/>
  <c r="AC171" i="5"/>
  <c r="AD171" i="5"/>
  <c r="AE171" i="5" s="1"/>
  <c r="AC172" i="5"/>
  <c r="AD172" i="5"/>
  <c r="AE172" i="5" s="1"/>
  <c r="AC173" i="5"/>
  <c r="AD173" i="5"/>
  <c r="AE173" i="5" s="1"/>
  <c r="AC174" i="5"/>
  <c r="AD174" i="5"/>
  <c r="AE174" i="5" s="1"/>
  <c r="AC175" i="5"/>
  <c r="AD175" i="5"/>
  <c r="AE175" i="5" s="1"/>
  <c r="AC176" i="5"/>
  <c r="AD176" i="5"/>
  <c r="AE176" i="5" s="1"/>
  <c r="AC177" i="5"/>
  <c r="AD177" i="5"/>
  <c r="AE177" i="5" s="1"/>
  <c r="AC178" i="5"/>
  <c r="AD178" i="5"/>
  <c r="AE178" i="5" s="1"/>
  <c r="AC179" i="5"/>
  <c r="AD179" i="5"/>
  <c r="AE179" i="5" s="1"/>
  <c r="AC180" i="5"/>
  <c r="AD180" i="5"/>
  <c r="AE180" i="5" s="1"/>
  <c r="AC181" i="5"/>
  <c r="AD181" i="5"/>
  <c r="AE181" i="5" s="1"/>
  <c r="AC182" i="5"/>
  <c r="AD182" i="5"/>
  <c r="AE182" i="5" s="1"/>
  <c r="AC183" i="5"/>
  <c r="AD183" i="5"/>
  <c r="AE183" i="5" s="1"/>
  <c r="AC184" i="5"/>
  <c r="AD184" i="5"/>
  <c r="AE184" i="5" s="1"/>
  <c r="AC185" i="5"/>
  <c r="AD185" i="5"/>
  <c r="AE185" i="5" s="1"/>
  <c r="AC186" i="5"/>
  <c r="AD186" i="5"/>
  <c r="AE186" i="5" s="1"/>
  <c r="AC187" i="5"/>
  <c r="AD187" i="5"/>
  <c r="AE187" i="5" s="1"/>
  <c r="AC188" i="5"/>
  <c r="AD188" i="5"/>
  <c r="AE188" i="5" s="1"/>
  <c r="AC189" i="5"/>
  <c r="AD189" i="5"/>
  <c r="AE189" i="5" s="1"/>
  <c r="AC190" i="5"/>
  <c r="AD190" i="5"/>
  <c r="AE190" i="5" s="1"/>
  <c r="AC191" i="5"/>
  <c r="AD191" i="5"/>
  <c r="AE191" i="5" s="1"/>
  <c r="AC192" i="5"/>
  <c r="AD192" i="5"/>
  <c r="AE192" i="5" s="1"/>
  <c r="AC193" i="5"/>
  <c r="AD193" i="5"/>
  <c r="AE193" i="5" s="1"/>
  <c r="AC194" i="5"/>
  <c r="AD194" i="5"/>
  <c r="AE194" i="5" s="1"/>
  <c r="AC195" i="5"/>
  <c r="AD195" i="5"/>
  <c r="AE195" i="5" s="1"/>
  <c r="AC196" i="5"/>
  <c r="AD196" i="5"/>
  <c r="AE196" i="5" s="1"/>
  <c r="AC197" i="5"/>
  <c r="AD197" i="5"/>
  <c r="AE197" i="5" s="1"/>
  <c r="AC198" i="5"/>
  <c r="AD198" i="5"/>
  <c r="AE198" i="5" s="1"/>
  <c r="AC199" i="5"/>
  <c r="AD199" i="5"/>
  <c r="AE199" i="5" s="1"/>
  <c r="AC200" i="5"/>
  <c r="AD200" i="5"/>
  <c r="AE200" i="5" s="1"/>
  <c r="AC201" i="5"/>
  <c r="AD201" i="5"/>
  <c r="AE201" i="5" s="1"/>
  <c r="AC202" i="5"/>
  <c r="AD202" i="5"/>
  <c r="AE202" i="5" s="1"/>
  <c r="AC203" i="5"/>
  <c r="AD203" i="5"/>
  <c r="AE203" i="5" s="1"/>
  <c r="AC204" i="5"/>
  <c r="AD204" i="5"/>
  <c r="AE204" i="5" s="1"/>
  <c r="AC205" i="5"/>
  <c r="AD205" i="5"/>
  <c r="AE205" i="5" s="1"/>
  <c r="AC206" i="5"/>
  <c r="AD206" i="5"/>
  <c r="AE206" i="5" s="1"/>
  <c r="AC207" i="5"/>
  <c r="AD207" i="5"/>
  <c r="AE207" i="5" s="1"/>
  <c r="AC208" i="5"/>
  <c r="AD208" i="5"/>
  <c r="AE208" i="5" s="1"/>
  <c r="AC209" i="5"/>
  <c r="AD209" i="5"/>
  <c r="AE209" i="5" s="1"/>
  <c r="AC210" i="5"/>
  <c r="AD210" i="5"/>
  <c r="AE210" i="5" s="1"/>
  <c r="AC211" i="5"/>
  <c r="AD211" i="5"/>
  <c r="AE211" i="5" s="1"/>
  <c r="AC212" i="5"/>
  <c r="AD212" i="5"/>
  <c r="AE212" i="5" s="1"/>
  <c r="AC213" i="5"/>
  <c r="AD213" i="5"/>
  <c r="AE213" i="5" s="1"/>
  <c r="AC214" i="5"/>
  <c r="AD214" i="5"/>
  <c r="AE214" i="5" s="1"/>
  <c r="AC215" i="5"/>
  <c r="AD215" i="5"/>
  <c r="AE215" i="5" s="1"/>
  <c r="AC216" i="5"/>
  <c r="AD216" i="5"/>
  <c r="AE216" i="5" s="1"/>
  <c r="AC217" i="5"/>
  <c r="AD217" i="5"/>
  <c r="AE217" i="5" s="1"/>
  <c r="AC218" i="5"/>
  <c r="AD218" i="5"/>
  <c r="AE218" i="5" s="1"/>
  <c r="AC219" i="5"/>
  <c r="AD219" i="5"/>
  <c r="AE219" i="5" s="1"/>
  <c r="AC220" i="5"/>
  <c r="AD220" i="5"/>
  <c r="AE220" i="5" s="1"/>
  <c r="AC221" i="5"/>
  <c r="AD221" i="5"/>
  <c r="AE221" i="5" s="1"/>
  <c r="AC222" i="5"/>
  <c r="AD222" i="5"/>
  <c r="AE222" i="5" s="1"/>
  <c r="AC223" i="5"/>
  <c r="AD223" i="5"/>
  <c r="AE223" i="5" s="1"/>
  <c r="AC224" i="5"/>
  <c r="AD224" i="5"/>
  <c r="AE224" i="5" s="1"/>
  <c r="AC225" i="5"/>
  <c r="AD225" i="5"/>
  <c r="AE225" i="5" s="1"/>
  <c r="AC226" i="5"/>
  <c r="AD226" i="5"/>
  <c r="AE226" i="5" s="1"/>
  <c r="AC227" i="5"/>
  <c r="AD227" i="5"/>
  <c r="AE227" i="5" s="1"/>
  <c r="AC228" i="5"/>
  <c r="AD228" i="5"/>
  <c r="AE228" i="5" s="1"/>
  <c r="AC229" i="5"/>
  <c r="AD229" i="5"/>
  <c r="AE229" i="5" s="1"/>
  <c r="AC230" i="5"/>
  <c r="AD230" i="5"/>
  <c r="AE230" i="5" s="1"/>
  <c r="AC231" i="5"/>
  <c r="AD231" i="5"/>
  <c r="AE231" i="5" s="1"/>
  <c r="AC232" i="5"/>
  <c r="AD232" i="5"/>
  <c r="AE232" i="5" s="1"/>
  <c r="AC233" i="5"/>
  <c r="AD233" i="5"/>
  <c r="AE233" i="5" s="1"/>
  <c r="AC234" i="5"/>
  <c r="AD234" i="5"/>
  <c r="AE234" i="5" s="1"/>
  <c r="AC235" i="5"/>
  <c r="AD235" i="5"/>
  <c r="AE235" i="5" s="1"/>
  <c r="AC236" i="5"/>
  <c r="AD236" i="5"/>
  <c r="AE236" i="5" s="1"/>
  <c r="AC237" i="5"/>
  <c r="AD237" i="5"/>
  <c r="AE237" i="5" s="1"/>
  <c r="AC238" i="5"/>
  <c r="AD238" i="5"/>
  <c r="AE238" i="5" s="1"/>
  <c r="AC239" i="5"/>
  <c r="AD239" i="5"/>
  <c r="AE239" i="5" s="1"/>
  <c r="AC240" i="5"/>
  <c r="AD240" i="5"/>
  <c r="AE240" i="5" s="1"/>
  <c r="AC241" i="5"/>
  <c r="AD241" i="5"/>
  <c r="AE241" i="5" s="1"/>
  <c r="AC242" i="5"/>
  <c r="AD242" i="5"/>
  <c r="AE242" i="5" s="1"/>
  <c r="AC243" i="5"/>
  <c r="AD243" i="5"/>
  <c r="AE243" i="5" s="1"/>
  <c r="AC244" i="5"/>
  <c r="AD244" i="5"/>
  <c r="AE244" i="5" s="1"/>
  <c r="AC245" i="5"/>
  <c r="AD245" i="5"/>
  <c r="AE245" i="5" s="1"/>
  <c r="AC246" i="5"/>
  <c r="AD246" i="5"/>
  <c r="AE246" i="5" s="1"/>
  <c r="AC247" i="5"/>
  <c r="AD247" i="5"/>
  <c r="AE247" i="5" s="1"/>
  <c r="AC248" i="5"/>
  <c r="AD248" i="5"/>
  <c r="AE248" i="5" s="1"/>
  <c r="AC249" i="5"/>
  <c r="AD249" i="5"/>
  <c r="AE249" i="5" s="1"/>
  <c r="AC250" i="5"/>
  <c r="AD250" i="5"/>
  <c r="AE250" i="5" s="1"/>
  <c r="AC251" i="5"/>
  <c r="AD251" i="5"/>
  <c r="AE251" i="5" s="1"/>
  <c r="AC252" i="5"/>
  <c r="AD252" i="5"/>
  <c r="AE252" i="5" s="1"/>
  <c r="AC253" i="5"/>
  <c r="AD253" i="5"/>
  <c r="AE253" i="5" s="1"/>
  <c r="AC254" i="5"/>
  <c r="AD254" i="5"/>
  <c r="AE254" i="5" s="1"/>
  <c r="AC255" i="5"/>
  <c r="AD255" i="5"/>
  <c r="AE255" i="5" s="1"/>
  <c r="AC256" i="5"/>
  <c r="AD256" i="5"/>
  <c r="AE256" i="5" s="1"/>
  <c r="AC257" i="5"/>
  <c r="AD257" i="5"/>
  <c r="AE257" i="5" s="1"/>
  <c r="AC258" i="5"/>
  <c r="AD258" i="5"/>
  <c r="AE258" i="5" s="1"/>
  <c r="AC259" i="5"/>
  <c r="AD259" i="5"/>
  <c r="AE259" i="5" s="1"/>
  <c r="AC260" i="5"/>
  <c r="AD260" i="5"/>
  <c r="AE260" i="5" s="1"/>
  <c r="AC261" i="5"/>
  <c r="AD261" i="5"/>
  <c r="AE261" i="5" s="1"/>
  <c r="AC262" i="5"/>
  <c r="AD262" i="5"/>
  <c r="AE262" i="5" s="1"/>
  <c r="AC263" i="5"/>
  <c r="AD263" i="5"/>
  <c r="AE263" i="5" s="1"/>
  <c r="AC264" i="5"/>
  <c r="AD264" i="5"/>
  <c r="AE264" i="5" s="1"/>
  <c r="AC265" i="5"/>
  <c r="AD265" i="5"/>
  <c r="AE265" i="5" s="1"/>
  <c r="AC266" i="5"/>
  <c r="AD266" i="5"/>
  <c r="AE266" i="5" s="1"/>
  <c r="AC267" i="5"/>
  <c r="AD267" i="5"/>
  <c r="AE267" i="5" s="1"/>
  <c r="AC268" i="5"/>
  <c r="AD268" i="5"/>
  <c r="AE268" i="5" s="1"/>
  <c r="AC269" i="5"/>
  <c r="AD269" i="5"/>
  <c r="AE269" i="5" s="1"/>
  <c r="AC270" i="5"/>
  <c r="AD270" i="5"/>
  <c r="AE270" i="5" s="1"/>
  <c r="AC271" i="5"/>
  <c r="AD271" i="5"/>
  <c r="AE271" i="5" s="1"/>
  <c r="AC272" i="5"/>
  <c r="AD272" i="5"/>
  <c r="AE272" i="5" s="1"/>
  <c r="AC273" i="5"/>
  <c r="AD273" i="5"/>
  <c r="AE273" i="5" s="1"/>
  <c r="AC274" i="5"/>
  <c r="AD274" i="5"/>
  <c r="AE274" i="5" s="1"/>
  <c r="AC275" i="5"/>
  <c r="AD275" i="5"/>
  <c r="AE275" i="5" s="1"/>
  <c r="AC276" i="5"/>
  <c r="AD276" i="5"/>
  <c r="AE276" i="5" s="1"/>
  <c r="AC277" i="5"/>
  <c r="AD277" i="5"/>
  <c r="AE277" i="5" s="1"/>
  <c r="AC278" i="5"/>
  <c r="AD278" i="5"/>
  <c r="AE278" i="5" s="1"/>
  <c r="AC279" i="5"/>
  <c r="AD279" i="5"/>
  <c r="AE279" i="5" s="1"/>
  <c r="AC280" i="5"/>
  <c r="AD280" i="5"/>
  <c r="AE280" i="5" s="1"/>
  <c r="AC281" i="5"/>
  <c r="AD281" i="5"/>
  <c r="AE281" i="5" s="1"/>
  <c r="AC282" i="5"/>
  <c r="AD282" i="5"/>
  <c r="AE282" i="5" s="1"/>
  <c r="AC283" i="5"/>
  <c r="AD283" i="5"/>
  <c r="AE283" i="5" s="1"/>
  <c r="AC284" i="5"/>
  <c r="AD284" i="5"/>
  <c r="AE284" i="5" s="1"/>
  <c r="AC285" i="5"/>
  <c r="AD285" i="5"/>
  <c r="AE285" i="5" s="1"/>
  <c r="AC286" i="5"/>
  <c r="AD286" i="5"/>
  <c r="AE286" i="5" s="1"/>
  <c r="AC287" i="5"/>
  <c r="AD287" i="5"/>
  <c r="AE287" i="5" s="1"/>
  <c r="AC288" i="5"/>
  <c r="AD288" i="5"/>
  <c r="AE288" i="5" s="1"/>
  <c r="AC289" i="5"/>
  <c r="AD289" i="5"/>
  <c r="AE289" i="5" s="1"/>
  <c r="AC290" i="5"/>
  <c r="AD290" i="5"/>
  <c r="AE290" i="5" s="1"/>
  <c r="AC291" i="5"/>
  <c r="AD291" i="5"/>
  <c r="AE291" i="5" s="1"/>
  <c r="AC292" i="5"/>
  <c r="AD292" i="5"/>
  <c r="AE292" i="5" s="1"/>
  <c r="AC293" i="5"/>
  <c r="AD293" i="5"/>
  <c r="AE293" i="5" s="1"/>
  <c r="AC294" i="5"/>
  <c r="AD294" i="5"/>
  <c r="AE294" i="5" s="1"/>
  <c r="AC295" i="5"/>
  <c r="AD295" i="5"/>
  <c r="AE295" i="5" s="1"/>
  <c r="AC296" i="5"/>
  <c r="AD296" i="5"/>
  <c r="AE296" i="5" s="1"/>
  <c r="AC297" i="5"/>
  <c r="AD297" i="5"/>
  <c r="AE297" i="5" s="1"/>
  <c r="AC298" i="5"/>
  <c r="AD298" i="5"/>
  <c r="AE298" i="5" s="1"/>
  <c r="AC299" i="5"/>
  <c r="AD299" i="5"/>
  <c r="AE299" i="5" s="1"/>
  <c r="AC300" i="5"/>
  <c r="AD300" i="5"/>
  <c r="AE300" i="5" s="1"/>
  <c r="AC301" i="5"/>
  <c r="AD301" i="5"/>
  <c r="AE301" i="5" s="1"/>
  <c r="AC302" i="5"/>
  <c r="AD302" i="5"/>
  <c r="AE302" i="5" s="1"/>
  <c r="AC303" i="5"/>
  <c r="AD303" i="5"/>
  <c r="AE303" i="5" s="1"/>
  <c r="AC304" i="5"/>
  <c r="AD304" i="5"/>
  <c r="AE304" i="5" s="1"/>
  <c r="AC305" i="5"/>
  <c r="AD305" i="5"/>
  <c r="AE305" i="5" s="1"/>
  <c r="AC306" i="5"/>
  <c r="AD306" i="5"/>
  <c r="AE306" i="5" s="1"/>
  <c r="AC307" i="5"/>
  <c r="AD307" i="5"/>
  <c r="AE307" i="5" s="1"/>
  <c r="AC308" i="5"/>
  <c r="AD308" i="5"/>
  <c r="AE308" i="5" s="1"/>
  <c r="AC309" i="5"/>
  <c r="AD309" i="5"/>
  <c r="AE309" i="5" s="1"/>
  <c r="AC310" i="5"/>
  <c r="AD310" i="5"/>
  <c r="AE310" i="5" s="1"/>
  <c r="AC311" i="5"/>
  <c r="AD311" i="5"/>
  <c r="AE311" i="5" s="1"/>
  <c r="AC312" i="5"/>
  <c r="AD312" i="5"/>
  <c r="AE312" i="5" s="1"/>
  <c r="AC313" i="5"/>
  <c r="AD313" i="5"/>
  <c r="AE313" i="5" s="1"/>
  <c r="AC314" i="5"/>
  <c r="AD314" i="5"/>
  <c r="AE314" i="5" s="1"/>
  <c r="AC315" i="5"/>
  <c r="AD315" i="5"/>
  <c r="AE315" i="5" s="1"/>
  <c r="AC316" i="5"/>
  <c r="AD316" i="5"/>
  <c r="AE316" i="5" s="1"/>
  <c r="AC317" i="5"/>
  <c r="AD317" i="5"/>
  <c r="AE317" i="5" s="1"/>
  <c r="AC318" i="5"/>
  <c r="AD318" i="5"/>
  <c r="AE318" i="5" s="1"/>
  <c r="AC319" i="5"/>
  <c r="AD319" i="5"/>
  <c r="AE319" i="5" s="1"/>
  <c r="AC320" i="5"/>
  <c r="AD320" i="5"/>
  <c r="AE320" i="5" s="1"/>
  <c r="AC321" i="5"/>
  <c r="AD321" i="5"/>
  <c r="AE321" i="5" s="1"/>
  <c r="AC322" i="5"/>
  <c r="AD322" i="5"/>
  <c r="AE322" i="5" s="1"/>
  <c r="AC323" i="5"/>
  <c r="AD323" i="5"/>
  <c r="AE323" i="5" s="1"/>
  <c r="AC324" i="5"/>
  <c r="AD324" i="5"/>
  <c r="AE324" i="5" s="1"/>
  <c r="AC325" i="5"/>
  <c r="AD325" i="5"/>
  <c r="AE325" i="5" s="1"/>
  <c r="AC326" i="5"/>
  <c r="AD326" i="5"/>
  <c r="AE326" i="5" s="1"/>
  <c r="AC327" i="5"/>
  <c r="AD327" i="5"/>
  <c r="AE327" i="5" s="1"/>
  <c r="AC328" i="5"/>
  <c r="AD328" i="5"/>
  <c r="AE328" i="5" s="1"/>
  <c r="AC329" i="5"/>
  <c r="AD329" i="5"/>
  <c r="AE329" i="5" s="1"/>
  <c r="AC330" i="5"/>
  <c r="AD330" i="5"/>
  <c r="AE330" i="5" s="1"/>
  <c r="AC331" i="5"/>
  <c r="AD331" i="5"/>
  <c r="AE331" i="5" s="1"/>
  <c r="AC332" i="5"/>
  <c r="AD332" i="5"/>
  <c r="AE332" i="5" s="1"/>
  <c r="AC333" i="5"/>
  <c r="AD333" i="5"/>
  <c r="AE333" i="5" s="1"/>
  <c r="AC334" i="5"/>
  <c r="AD334" i="5"/>
  <c r="AE334" i="5" s="1"/>
  <c r="AC335" i="5"/>
  <c r="AD335" i="5"/>
  <c r="AE335" i="5" s="1"/>
  <c r="AC336" i="5"/>
  <c r="AD336" i="5"/>
  <c r="AE336" i="5" s="1"/>
  <c r="AC337" i="5"/>
  <c r="AD337" i="5"/>
  <c r="AE337" i="5" s="1"/>
  <c r="AC338" i="5"/>
  <c r="AD338" i="5"/>
  <c r="AE338" i="5" s="1"/>
  <c r="AC339" i="5"/>
  <c r="AD339" i="5"/>
  <c r="AE339" i="5" s="1"/>
  <c r="AC340" i="5"/>
  <c r="AD340" i="5"/>
  <c r="AE340" i="5" s="1"/>
  <c r="AC341" i="5"/>
  <c r="AD341" i="5"/>
  <c r="AE341" i="5" s="1"/>
  <c r="AC342" i="5"/>
  <c r="AD342" i="5"/>
  <c r="AE342" i="5" s="1"/>
  <c r="AC343" i="5"/>
  <c r="AD343" i="5"/>
  <c r="AE343" i="5" s="1"/>
  <c r="AC344" i="5"/>
  <c r="AD344" i="5"/>
  <c r="AE344" i="5" s="1"/>
  <c r="AC345" i="5"/>
  <c r="AD345" i="5"/>
  <c r="AE345" i="5" s="1"/>
  <c r="AC346" i="5"/>
  <c r="AD346" i="5"/>
  <c r="AE346" i="5" s="1"/>
  <c r="AC347" i="5"/>
  <c r="AD347" i="5"/>
  <c r="AE347" i="5" s="1"/>
  <c r="AC348" i="5"/>
  <c r="AD348" i="5"/>
  <c r="AE348" i="5" s="1"/>
  <c r="AC349" i="5"/>
  <c r="AD349" i="5"/>
  <c r="AE349" i="5" s="1"/>
  <c r="AC350" i="5"/>
  <c r="AD350" i="5"/>
  <c r="AE350" i="5" s="1"/>
  <c r="AC351" i="5"/>
  <c r="AD351" i="5"/>
  <c r="AE351" i="5" s="1"/>
  <c r="AC352" i="5"/>
  <c r="AD352" i="5"/>
  <c r="AE352" i="5" s="1"/>
  <c r="AC353" i="5"/>
  <c r="AD353" i="5"/>
  <c r="AE353" i="5" s="1"/>
  <c r="AC354" i="5"/>
  <c r="AD354" i="5"/>
  <c r="AE354" i="5" s="1"/>
  <c r="AC355" i="5"/>
  <c r="AD355" i="5"/>
  <c r="AE355" i="5" s="1"/>
  <c r="AC356" i="5"/>
  <c r="AD356" i="5"/>
  <c r="AE356" i="5" s="1"/>
  <c r="AC357" i="5"/>
  <c r="AD357" i="5"/>
  <c r="AE357" i="5" s="1"/>
  <c r="AC358" i="5"/>
  <c r="AD358" i="5"/>
  <c r="AE358" i="5" s="1"/>
  <c r="AC359" i="5"/>
  <c r="AD359" i="5"/>
  <c r="AE359" i="5" s="1"/>
  <c r="AC360" i="5"/>
  <c r="AD360" i="5"/>
  <c r="AE360" i="5" s="1"/>
  <c r="AC361" i="5"/>
  <c r="AD361" i="5"/>
  <c r="AE361" i="5" s="1"/>
  <c r="AC362" i="5"/>
  <c r="AD362" i="5"/>
  <c r="AE362" i="5" s="1"/>
  <c r="AC363" i="5"/>
  <c r="AD363" i="5"/>
  <c r="AE363" i="5" s="1"/>
  <c r="AC364" i="5"/>
  <c r="AD364" i="5"/>
  <c r="AE364" i="5" s="1"/>
  <c r="AC365" i="5"/>
  <c r="AD365" i="5"/>
  <c r="AE365" i="5" s="1"/>
  <c r="AC366" i="5"/>
  <c r="AD366" i="5"/>
  <c r="AE366" i="5" s="1"/>
  <c r="AC367" i="5"/>
  <c r="AD367" i="5"/>
  <c r="AE367" i="5" s="1"/>
  <c r="AC368" i="5"/>
  <c r="AD368" i="5"/>
  <c r="AE368" i="5" s="1"/>
  <c r="AC369" i="5"/>
  <c r="AD369" i="5"/>
  <c r="AE369" i="5" s="1"/>
  <c r="AC370" i="5"/>
  <c r="AD370" i="5"/>
  <c r="AE370" i="5" s="1"/>
  <c r="AC371" i="5"/>
  <c r="AD371" i="5"/>
  <c r="AE371" i="5" s="1"/>
  <c r="AC372" i="5"/>
  <c r="AD372" i="5"/>
  <c r="AE372" i="5" s="1"/>
  <c r="AC373" i="5"/>
  <c r="AD373" i="5"/>
  <c r="AE373" i="5" s="1"/>
  <c r="AC374" i="5"/>
  <c r="AD374" i="5"/>
  <c r="AE374" i="5" s="1"/>
  <c r="AC375" i="5"/>
  <c r="AD375" i="5"/>
  <c r="AE375" i="5" s="1"/>
  <c r="AC376" i="5"/>
  <c r="AD376" i="5"/>
  <c r="AE376" i="5" s="1"/>
  <c r="AC377" i="5"/>
  <c r="AD377" i="5"/>
  <c r="AE377" i="5" s="1"/>
  <c r="AC378" i="5"/>
  <c r="AD378" i="5"/>
  <c r="AE378" i="5" s="1"/>
  <c r="AC379" i="5"/>
  <c r="AD379" i="5"/>
  <c r="AE379" i="5" s="1"/>
  <c r="AC380" i="5"/>
  <c r="AD380" i="5"/>
  <c r="AE380" i="5" s="1"/>
  <c r="AC381" i="5"/>
  <c r="AD381" i="5"/>
  <c r="AE381" i="5" s="1"/>
  <c r="AC382" i="5"/>
  <c r="AD382" i="5"/>
  <c r="AE382" i="5" s="1"/>
  <c r="AC383" i="5"/>
  <c r="AD383" i="5"/>
  <c r="AE383" i="5" s="1"/>
  <c r="AC384" i="5"/>
  <c r="AD384" i="5"/>
  <c r="AE384" i="5" s="1"/>
  <c r="AC385" i="5"/>
  <c r="AD385" i="5"/>
  <c r="AE385" i="5" s="1"/>
  <c r="AC386" i="5"/>
  <c r="AD386" i="5"/>
  <c r="AE386" i="5" s="1"/>
  <c r="AC387" i="5"/>
  <c r="AD387" i="5"/>
  <c r="AE387" i="5" s="1"/>
  <c r="AC388" i="5"/>
  <c r="AD388" i="5"/>
  <c r="AE388" i="5" s="1"/>
  <c r="AC389" i="5"/>
  <c r="AD389" i="5"/>
  <c r="AE389" i="5" s="1"/>
  <c r="AC390" i="5"/>
  <c r="AD390" i="5"/>
  <c r="AE390" i="5" s="1"/>
  <c r="AC391" i="5"/>
  <c r="AD391" i="5"/>
  <c r="AE391" i="5" s="1"/>
  <c r="AC392" i="5"/>
  <c r="AD392" i="5"/>
  <c r="AE392" i="5" s="1"/>
  <c r="AC393" i="5"/>
  <c r="AD393" i="5"/>
  <c r="AE393" i="5" s="1"/>
  <c r="AC394" i="5"/>
  <c r="AD394" i="5"/>
  <c r="AE394" i="5" s="1"/>
  <c r="AC395" i="5"/>
  <c r="AD395" i="5"/>
  <c r="AE395" i="5" s="1"/>
  <c r="AC396" i="5"/>
  <c r="AD396" i="5"/>
  <c r="AE396" i="5" s="1"/>
  <c r="AC397" i="5"/>
  <c r="AD397" i="5"/>
  <c r="AE397" i="5" s="1"/>
  <c r="AC398" i="5"/>
  <c r="AD398" i="5"/>
  <c r="AE398" i="5" s="1"/>
  <c r="AC399" i="5"/>
  <c r="AD399" i="5"/>
  <c r="AE399" i="5" s="1"/>
  <c r="AC400" i="5"/>
  <c r="AD400" i="5"/>
  <c r="AE400" i="5" s="1"/>
  <c r="AC401" i="5"/>
  <c r="AD401" i="5"/>
  <c r="AE401" i="5" s="1"/>
  <c r="AC402" i="5"/>
  <c r="AD402" i="5"/>
  <c r="AE402" i="5" s="1"/>
  <c r="AC403" i="5"/>
  <c r="AD403" i="5"/>
  <c r="AE403" i="5" s="1"/>
  <c r="AC404" i="5"/>
  <c r="AD404" i="5"/>
  <c r="AE404" i="5" s="1"/>
  <c r="AC405" i="5"/>
  <c r="AD405" i="5"/>
  <c r="AE405" i="5" s="1"/>
  <c r="AC406" i="5"/>
  <c r="AD406" i="5"/>
  <c r="AE406" i="5" s="1"/>
  <c r="AC407" i="5"/>
  <c r="AD407" i="5"/>
  <c r="AE407" i="5" s="1"/>
  <c r="AC408" i="5"/>
  <c r="AD408" i="5"/>
  <c r="AE408" i="5" s="1"/>
  <c r="AC409" i="5"/>
  <c r="AD409" i="5"/>
  <c r="AE409" i="5" s="1"/>
  <c r="AC410" i="5"/>
  <c r="AD410" i="5"/>
  <c r="AE410" i="5" s="1"/>
  <c r="AC411" i="5"/>
  <c r="AD411" i="5"/>
  <c r="AE411" i="5" s="1"/>
  <c r="AC412" i="5"/>
  <c r="AD412" i="5"/>
  <c r="AE412" i="5" s="1"/>
  <c r="AC413" i="5"/>
  <c r="AD413" i="5"/>
  <c r="AE413" i="5" s="1"/>
  <c r="AC414" i="5"/>
  <c r="AD414" i="5"/>
  <c r="AE414" i="5" s="1"/>
  <c r="AC415" i="5"/>
  <c r="AD415" i="5"/>
  <c r="AE415" i="5" s="1"/>
  <c r="AC416" i="5"/>
  <c r="AD416" i="5"/>
  <c r="AE416" i="5" s="1"/>
  <c r="AC417" i="5"/>
  <c r="AD417" i="5"/>
  <c r="AE417" i="5" s="1"/>
  <c r="AC418" i="5"/>
  <c r="AD418" i="5"/>
  <c r="AE418" i="5" s="1"/>
  <c r="AC419" i="5"/>
  <c r="AD419" i="5"/>
  <c r="AE419" i="5" s="1"/>
  <c r="AC420" i="5"/>
  <c r="AD420" i="5"/>
  <c r="AE420" i="5" s="1"/>
  <c r="AC421" i="5"/>
  <c r="AD421" i="5"/>
  <c r="AE421" i="5" s="1"/>
  <c r="AC422" i="5"/>
  <c r="AD422" i="5"/>
  <c r="AE422" i="5" s="1"/>
  <c r="AC423" i="5"/>
  <c r="AD423" i="5"/>
  <c r="AE423" i="5" s="1"/>
  <c r="AC424" i="5"/>
  <c r="AD424" i="5"/>
  <c r="AE424" i="5" s="1"/>
  <c r="AC425" i="5"/>
  <c r="AD425" i="5"/>
  <c r="AE425" i="5" s="1"/>
  <c r="AC426" i="5"/>
  <c r="AD426" i="5"/>
  <c r="AE426" i="5" s="1"/>
  <c r="AC427" i="5"/>
  <c r="AD427" i="5"/>
  <c r="AE427" i="5" s="1"/>
  <c r="AC428" i="5"/>
  <c r="AD428" i="5"/>
  <c r="AE428" i="5" s="1"/>
  <c r="AC429" i="5"/>
  <c r="AD429" i="5"/>
  <c r="AE429" i="5" s="1"/>
  <c r="AC430" i="5"/>
  <c r="AD430" i="5"/>
  <c r="AE430" i="5" s="1"/>
  <c r="AC431" i="5"/>
  <c r="AD431" i="5"/>
  <c r="AE431" i="5" s="1"/>
  <c r="AC432" i="5"/>
  <c r="AD432" i="5"/>
  <c r="AE432" i="5" s="1"/>
  <c r="AC433" i="5"/>
  <c r="AD433" i="5"/>
  <c r="AE433" i="5" s="1"/>
  <c r="AC434" i="5"/>
  <c r="AD434" i="5"/>
  <c r="AE434" i="5" s="1"/>
  <c r="AC435" i="5"/>
  <c r="AD435" i="5"/>
  <c r="AE435" i="5" s="1"/>
  <c r="AC436" i="5"/>
  <c r="AD436" i="5"/>
  <c r="AE436" i="5" s="1"/>
  <c r="AC437" i="5"/>
  <c r="AD437" i="5"/>
  <c r="AE437" i="5" s="1"/>
  <c r="AC438" i="5"/>
  <c r="AD438" i="5"/>
  <c r="AE438" i="5" s="1"/>
  <c r="AC439" i="5"/>
  <c r="AD439" i="5"/>
  <c r="AE439" i="5" s="1"/>
  <c r="AC440" i="5"/>
  <c r="AD440" i="5"/>
  <c r="AE440" i="5" s="1"/>
  <c r="AC441" i="5"/>
  <c r="AD441" i="5"/>
  <c r="AE441" i="5" s="1"/>
  <c r="AC442" i="5"/>
  <c r="AD442" i="5"/>
  <c r="AE442" i="5" s="1"/>
  <c r="AC443" i="5"/>
  <c r="AD443" i="5"/>
  <c r="AE443" i="5" s="1"/>
  <c r="AC444" i="5"/>
  <c r="AD444" i="5"/>
  <c r="AE444" i="5" s="1"/>
  <c r="AC445" i="5"/>
  <c r="AD445" i="5"/>
  <c r="AE445" i="5" s="1"/>
  <c r="AC446" i="5"/>
  <c r="AD446" i="5"/>
  <c r="AE446" i="5" s="1"/>
  <c r="AC447" i="5"/>
  <c r="AD447" i="5"/>
  <c r="AE447" i="5" s="1"/>
  <c r="AC448" i="5"/>
  <c r="AD448" i="5"/>
  <c r="AE448" i="5" s="1"/>
  <c r="AC449" i="5"/>
  <c r="AD449" i="5"/>
  <c r="AE449" i="5" s="1"/>
  <c r="AC450" i="5"/>
  <c r="AD450" i="5"/>
  <c r="AE450" i="5" s="1"/>
  <c r="AC451" i="5"/>
  <c r="AD451" i="5"/>
  <c r="AE451" i="5" s="1"/>
  <c r="AC452" i="5"/>
  <c r="AD452" i="5"/>
  <c r="AE452" i="5" s="1"/>
  <c r="AC453" i="5"/>
  <c r="AD453" i="5"/>
  <c r="AE453" i="5" s="1"/>
  <c r="AC454" i="5"/>
  <c r="AD454" i="5"/>
  <c r="AE454" i="5" s="1"/>
  <c r="AC455" i="5"/>
  <c r="AD455" i="5"/>
  <c r="AE455" i="5" s="1"/>
  <c r="AC456" i="5"/>
  <c r="AD456" i="5"/>
  <c r="AE456" i="5" s="1"/>
  <c r="AC457" i="5"/>
  <c r="AD457" i="5"/>
  <c r="AE457" i="5" s="1"/>
  <c r="AC458" i="5"/>
  <c r="AD458" i="5"/>
  <c r="AE458" i="5" s="1"/>
  <c r="AC459" i="5"/>
  <c r="AD459" i="5"/>
  <c r="AE459" i="5" s="1"/>
  <c r="AC460" i="5"/>
  <c r="AD460" i="5"/>
  <c r="AE460" i="5" s="1"/>
  <c r="AC461" i="5"/>
  <c r="AD461" i="5"/>
  <c r="AE461" i="5" s="1"/>
  <c r="AC462" i="5"/>
  <c r="AD462" i="5"/>
  <c r="AE462" i="5" s="1"/>
  <c r="AC463" i="5"/>
  <c r="AD463" i="5"/>
  <c r="AE463" i="5" s="1"/>
  <c r="AC464" i="5"/>
  <c r="AD464" i="5"/>
  <c r="AE464" i="5" s="1"/>
  <c r="AC465" i="5"/>
  <c r="AD465" i="5"/>
  <c r="AE465" i="5" s="1"/>
  <c r="AC466" i="5"/>
  <c r="AD466" i="5"/>
  <c r="AE466" i="5" s="1"/>
  <c r="AC467" i="5"/>
  <c r="AD467" i="5"/>
  <c r="AE467" i="5" s="1"/>
  <c r="AC468" i="5"/>
  <c r="AD468" i="5"/>
  <c r="AE468" i="5" s="1"/>
  <c r="AC469" i="5"/>
  <c r="AD469" i="5"/>
  <c r="AE469" i="5" s="1"/>
  <c r="AC470" i="5"/>
  <c r="AD470" i="5"/>
  <c r="AE470" i="5" s="1"/>
  <c r="AC471" i="5"/>
  <c r="AD471" i="5"/>
  <c r="AE471" i="5" s="1"/>
  <c r="AC472" i="5"/>
  <c r="AD472" i="5"/>
  <c r="AE472" i="5" s="1"/>
  <c r="AC473" i="5"/>
  <c r="AD473" i="5"/>
  <c r="AE473" i="5" s="1"/>
  <c r="AC474" i="5"/>
  <c r="AD474" i="5"/>
  <c r="AE474" i="5" s="1"/>
  <c r="AC475" i="5"/>
  <c r="AD475" i="5"/>
  <c r="AE475" i="5" s="1"/>
  <c r="AC476" i="5"/>
  <c r="AD476" i="5"/>
  <c r="AE476" i="5" s="1"/>
  <c r="AC477" i="5"/>
  <c r="AD477" i="5"/>
  <c r="AE477" i="5" s="1"/>
  <c r="AC478" i="5"/>
  <c r="AD478" i="5"/>
  <c r="AE478" i="5" s="1"/>
  <c r="AC479" i="5"/>
  <c r="AD479" i="5"/>
  <c r="AE479" i="5" s="1"/>
  <c r="AC480" i="5"/>
  <c r="AD480" i="5"/>
  <c r="AE480" i="5" s="1"/>
  <c r="AC481" i="5"/>
  <c r="AD481" i="5"/>
  <c r="AE481" i="5" s="1"/>
  <c r="AC482" i="5"/>
  <c r="AD482" i="5"/>
  <c r="AE482" i="5" s="1"/>
  <c r="AC483" i="5"/>
  <c r="AD483" i="5"/>
  <c r="AE483" i="5" s="1"/>
  <c r="AC484" i="5"/>
  <c r="AD484" i="5"/>
  <c r="AE484" i="5" s="1"/>
  <c r="AC485" i="5"/>
  <c r="AD485" i="5"/>
  <c r="AE485" i="5" s="1"/>
  <c r="AC486" i="5"/>
  <c r="AD486" i="5"/>
  <c r="AE486" i="5" s="1"/>
  <c r="AC487" i="5"/>
  <c r="AD487" i="5"/>
  <c r="AE487" i="5" s="1"/>
  <c r="AC488" i="5"/>
  <c r="AD488" i="5"/>
  <c r="AE488" i="5" s="1"/>
  <c r="AC489" i="5"/>
  <c r="AD489" i="5"/>
  <c r="AE489" i="5" s="1"/>
  <c r="AC490" i="5"/>
  <c r="AD490" i="5"/>
  <c r="AE490" i="5" s="1"/>
  <c r="AC491" i="5"/>
  <c r="AD491" i="5"/>
  <c r="AE491" i="5" s="1"/>
  <c r="AC492" i="5"/>
  <c r="AD492" i="5"/>
  <c r="AE492" i="5" s="1"/>
  <c r="AC493" i="5"/>
  <c r="AD493" i="5"/>
  <c r="AE493" i="5" s="1"/>
  <c r="AC494" i="5"/>
  <c r="AD494" i="5"/>
  <c r="AE494" i="5" s="1"/>
  <c r="AC495" i="5"/>
  <c r="AD495" i="5"/>
  <c r="AE495" i="5" s="1"/>
  <c r="AC496" i="5"/>
  <c r="AD496" i="5"/>
  <c r="AE496" i="5" s="1"/>
  <c r="AC497" i="5"/>
  <c r="AD497" i="5"/>
  <c r="AE497" i="5" s="1"/>
  <c r="AC498" i="5"/>
  <c r="AD498" i="5"/>
  <c r="AE498" i="5" s="1"/>
  <c r="AC499" i="5"/>
  <c r="AD499" i="5"/>
  <c r="AE499" i="5" s="1"/>
  <c r="AC500" i="5"/>
  <c r="AD500" i="5"/>
  <c r="AE500" i="5" s="1"/>
  <c r="AC501" i="5"/>
  <c r="AD501" i="5"/>
  <c r="AE501" i="5" s="1"/>
  <c r="AC502" i="5"/>
  <c r="AD502" i="5"/>
  <c r="AE502" i="5" s="1"/>
  <c r="AC503" i="5"/>
  <c r="AD503" i="5"/>
  <c r="AE503" i="5" s="1"/>
  <c r="AC504" i="5"/>
  <c r="AD504" i="5"/>
  <c r="AE504" i="5" s="1"/>
  <c r="AC505" i="5"/>
  <c r="AD505" i="5"/>
  <c r="AE505" i="5" s="1"/>
  <c r="AC506" i="5"/>
  <c r="AD506" i="5"/>
  <c r="AE506" i="5" s="1"/>
  <c r="AC507" i="5"/>
  <c r="AD507" i="5"/>
  <c r="AE507" i="5" s="1"/>
  <c r="AC508" i="5"/>
  <c r="AD508" i="5"/>
  <c r="AE508" i="5" s="1"/>
  <c r="AC509" i="5"/>
  <c r="AD509" i="5"/>
  <c r="AE509" i="5" s="1"/>
  <c r="AC510" i="5"/>
  <c r="AD510" i="5"/>
  <c r="AE510" i="5" s="1"/>
  <c r="AC511" i="5"/>
  <c r="AD511" i="5"/>
  <c r="AE511" i="5" s="1"/>
  <c r="AC512" i="5"/>
  <c r="AD512" i="5"/>
  <c r="AE512" i="5" s="1"/>
  <c r="AC513" i="5"/>
  <c r="AD513" i="5"/>
  <c r="AE513" i="5" s="1"/>
  <c r="AC514" i="5"/>
  <c r="AD514" i="5"/>
  <c r="AE514" i="5" s="1"/>
  <c r="AC515" i="5"/>
  <c r="AD515" i="5"/>
  <c r="AE515" i="5" s="1"/>
  <c r="AC516" i="5"/>
  <c r="AD516" i="5"/>
  <c r="AE516" i="5" s="1"/>
  <c r="AC517" i="5"/>
  <c r="AD517" i="5"/>
  <c r="AE517" i="5" s="1"/>
  <c r="AC518" i="5"/>
  <c r="AD518" i="5"/>
  <c r="AE518" i="5" s="1"/>
  <c r="AC519" i="5"/>
  <c r="AD519" i="5"/>
  <c r="AE519" i="5" s="1"/>
  <c r="AC520" i="5"/>
  <c r="AD520" i="5"/>
  <c r="AE520" i="5" s="1"/>
  <c r="AC521" i="5"/>
  <c r="AD521" i="5"/>
  <c r="AE521" i="5" s="1"/>
  <c r="AC522" i="5"/>
  <c r="AD522" i="5"/>
  <c r="AE522" i="5" s="1"/>
  <c r="AC523" i="5"/>
  <c r="AD523" i="5"/>
  <c r="AE523" i="5" s="1"/>
  <c r="AC524" i="5"/>
  <c r="AD524" i="5"/>
  <c r="AE524" i="5" s="1"/>
  <c r="AC525" i="5"/>
  <c r="AD525" i="5"/>
  <c r="AE525" i="5" s="1"/>
  <c r="AC526" i="5"/>
  <c r="AD526" i="5"/>
  <c r="AE526" i="5" s="1"/>
  <c r="AC527" i="5"/>
  <c r="AD527" i="5"/>
  <c r="AE527" i="5" s="1"/>
  <c r="AC528" i="5"/>
  <c r="AD528" i="5"/>
  <c r="AE528" i="5" s="1"/>
  <c r="AC529" i="5"/>
  <c r="AD529" i="5"/>
  <c r="AE529" i="5" s="1"/>
  <c r="AC530" i="5"/>
  <c r="AD530" i="5"/>
  <c r="AE530" i="5" s="1"/>
  <c r="AC531" i="5"/>
  <c r="AD531" i="5"/>
  <c r="AE531" i="5" s="1"/>
  <c r="AC532" i="5"/>
  <c r="AD532" i="5"/>
  <c r="AE532" i="5" s="1"/>
  <c r="AC533" i="5"/>
  <c r="AD533" i="5"/>
  <c r="AE533" i="5" s="1"/>
  <c r="AC534" i="5"/>
  <c r="AD534" i="5"/>
  <c r="AE534" i="5" s="1"/>
  <c r="AC535" i="5"/>
  <c r="AD535" i="5"/>
  <c r="AE535" i="5" s="1"/>
  <c r="AC536" i="5"/>
  <c r="AD536" i="5"/>
  <c r="AE536" i="5" s="1"/>
  <c r="AC537" i="5"/>
  <c r="AD537" i="5"/>
  <c r="AE537" i="5" s="1"/>
  <c r="AC538" i="5"/>
  <c r="AD538" i="5"/>
  <c r="AE538" i="5" s="1"/>
  <c r="AC539" i="5"/>
  <c r="AD539" i="5"/>
  <c r="AE539" i="5" s="1"/>
  <c r="AC540" i="5"/>
  <c r="AD540" i="5"/>
  <c r="AE540" i="5" s="1"/>
  <c r="AC541" i="5"/>
  <c r="AD541" i="5"/>
  <c r="AE541" i="5" s="1"/>
  <c r="AC542" i="5"/>
  <c r="AD542" i="5"/>
  <c r="AE542" i="5" s="1"/>
  <c r="AC543" i="5"/>
  <c r="AD543" i="5"/>
  <c r="AE543" i="5" s="1"/>
  <c r="AC544" i="5"/>
  <c r="AD544" i="5"/>
  <c r="AE544" i="5" s="1"/>
  <c r="AC545" i="5"/>
  <c r="AD545" i="5"/>
  <c r="AE545" i="5" s="1"/>
  <c r="AC546" i="5"/>
  <c r="AD546" i="5"/>
  <c r="AE546" i="5" s="1"/>
  <c r="AC547" i="5"/>
  <c r="AD547" i="5"/>
  <c r="AE547" i="5" s="1"/>
  <c r="AC548" i="5"/>
  <c r="AD548" i="5"/>
  <c r="AE548" i="5" s="1"/>
  <c r="AC549" i="5"/>
  <c r="AD549" i="5"/>
  <c r="AE549" i="5" s="1"/>
  <c r="AC550" i="5"/>
  <c r="AD550" i="5"/>
  <c r="AE550" i="5" s="1"/>
  <c r="AC551" i="5"/>
  <c r="AD551" i="5"/>
  <c r="AE551" i="5" s="1"/>
  <c r="AC552" i="5"/>
  <c r="AD552" i="5"/>
  <c r="AE552" i="5" s="1"/>
  <c r="AC553" i="5"/>
  <c r="AD553" i="5"/>
  <c r="AE553" i="5" s="1"/>
  <c r="AC554" i="5"/>
  <c r="AD554" i="5"/>
  <c r="AE554" i="5" s="1"/>
  <c r="AC555" i="5"/>
  <c r="AD555" i="5"/>
  <c r="AE555" i="5" s="1"/>
  <c r="AC556" i="5"/>
  <c r="AD556" i="5"/>
  <c r="AE556" i="5" s="1"/>
  <c r="AC557" i="5"/>
  <c r="AD557" i="5"/>
  <c r="AE557" i="5" s="1"/>
  <c r="AC558" i="5"/>
  <c r="AD558" i="5"/>
  <c r="AE558" i="5" s="1"/>
  <c r="AC559" i="5"/>
  <c r="AD559" i="5"/>
  <c r="AE559" i="5" s="1"/>
  <c r="AC560" i="5"/>
  <c r="AD560" i="5"/>
  <c r="AE560" i="5" s="1"/>
  <c r="AC561" i="5"/>
  <c r="AD561" i="5"/>
  <c r="AE561" i="5" s="1"/>
  <c r="AC562" i="5"/>
  <c r="AD562" i="5"/>
  <c r="AE562" i="5" s="1"/>
  <c r="AC563" i="5"/>
  <c r="AD563" i="5"/>
  <c r="AE563" i="5" s="1"/>
  <c r="AC564" i="5"/>
  <c r="AD564" i="5"/>
  <c r="AE564" i="5" s="1"/>
  <c r="AC565" i="5"/>
  <c r="AD565" i="5"/>
  <c r="AE565" i="5" s="1"/>
  <c r="AC566" i="5"/>
  <c r="AD566" i="5"/>
  <c r="AE566" i="5" s="1"/>
  <c r="AC567" i="5"/>
  <c r="AD567" i="5"/>
  <c r="AE567" i="5" s="1"/>
  <c r="AC568" i="5"/>
  <c r="AD568" i="5"/>
  <c r="AE568" i="5" s="1"/>
  <c r="AC569" i="5"/>
  <c r="AD569" i="5"/>
  <c r="AE569" i="5" s="1"/>
  <c r="AC570" i="5"/>
  <c r="AD570" i="5"/>
  <c r="AE570" i="5" s="1"/>
  <c r="AC571" i="5"/>
  <c r="AD571" i="5"/>
  <c r="AE571" i="5" s="1"/>
  <c r="AC572" i="5"/>
  <c r="AD572" i="5"/>
  <c r="AE572" i="5" s="1"/>
  <c r="AC573" i="5"/>
  <c r="AD573" i="5"/>
  <c r="AE573" i="5" s="1"/>
  <c r="AC574" i="5"/>
  <c r="AD574" i="5"/>
  <c r="AE574" i="5" s="1"/>
  <c r="AC575" i="5"/>
  <c r="AD575" i="5"/>
  <c r="AE575" i="5" s="1"/>
  <c r="AC576" i="5"/>
  <c r="AD576" i="5"/>
  <c r="AE576" i="5" s="1"/>
  <c r="AC577" i="5"/>
  <c r="AD577" i="5"/>
  <c r="AE577" i="5" s="1"/>
  <c r="AC578" i="5"/>
  <c r="AD578" i="5"/>
  <c r="AE578" i="5" s="1"/>
  <c r="AC579" i="5"/>
  <c r="AD579" i="5"/>
  <c r="AE579" i="5" s="1"/>
  <c r="AC580" i="5"/>
  <c r="AD580" i="5"/>
  <c r="AE580" i="5" s="1"/>
  <c r="AC581" i="5"/>
  <c r="AD581" i="5"/>
  <c r="AE581" i="5" s="1"/>
  <c r="AC582" i="5"/>
  <c r="AD582" i="5"/>
  <c r="AE582" i="5" s="1"/>
  <c r="AC583" i="5"/>
  <c r="AD583" i="5"/>
  <c r="AE583" i="5" s="1"/>
  <c r="AC584" i="5"/>
  <c r="AD584" i="5"/>
  <c r="AE584" i="5" s="1"/>
  <c r="AC585" i="5"/>
  <c r="AD585" i="5"/>
  <c r="AE585" i="5" s="1"/>
  <c r="AC586" i="5"/>
  <c r="AD586" i="5"/>
  <c r="AE586" i="5" s="1"/>
  <c r="AC587" i="5"/>
  <c r="AD587" i="5"/>
  <c r="AE587" i="5" s="1"/>
  <c r="AC588" i="5"/>
  <c r="AD588" i="5"/>
  <c r="AE588" i="5" s="1"/>
  <c r="AC589" i="5"/>
  <c r="AD589" i="5"/>
  <c r="AE589" i="5" s="1"/>
  <c r="AC590" i="5"/>
  <c r="AD590" i="5"/>
  <c r="AE590" i="5" s="1"/>
  <c r="AC591" i="5"/>
  <c r="AD591" i="5"/>
  <c r="AE591" i="5" s="1"/>
  <c r="AC592" i="5"/>
  <c r="AD592" i="5"/>
  <c r="AE592" i="5" s="1"/>
  <c r="AC593" i="5"/>
  <c r="AD593" i="5"/>
  <c r="AE593" i="5" s="1"/>
  <c r="AC594" i="5"/>
  <c r="AD594" i="5"/>
  <c r="AE594" i="5" s="1"/>
  <c r="AC595" i="5"/>
  <c r="AD595" i="5"/>
  <c r="AE595" i="5" s="1"/>
  <c r="AC596" i="5"/>
  <c r="AD596" i="5"/>
  <c r="AE596" i="5" s="1"/>
  <c r="AC597" i="5"/>
  <c r="AD597" i="5"/>
  <c r="AE597" i="5" s="1"/>
  <c r="AC598" i="5"/>
  <c r="AD598" i="5"/>
  <c r="AE598" i="5" s="1"/>
  <c r="AC599" i="5"/>
  <c r="AD599" i="5"/>
  <c r="AE599" i="5" s="1"/>
  <c r="AC600" i="5"/>
  <c r="AD600" i="5"/>
  <c r="AE600" i="5" s="1"/>
  <c r="AC601" i="5"/>
  <c r="AD601" i="5"/>
  <c r="AE601" i="5" s="1"/>
  <c r="AC602" i="5"/>
  <c r="AD602" i="5"/>
  <c r="AE602" i="5" s="1"/>
  <c r="AC603" i="5"/>
  <c r="AD603" i="5"/>
  <c r="AE603" i="5" s="1"/>
  <c r="AC604" i="5"/>
  <c r="AD604" i="5"/>
  <c r="AE604" i="5" s="1"/>
  <c r="AC605" i="5"/>
  <c r="AD605" i="5"/>
  <c r="AE605" i="5" s="1"/>
  <c r="AC606" i="5"/>
  <c r="AD606" i="5"/>
  <c r="AE606" i="5" s="1"/>
  <c r="AC607" i="5"/>
  <c r="AD607" i="5"/>
  <c r="AE607" i="5" s="1"/>
  <c r="AC608" i="5"/>
  <c r="AD608" i="5"/>
  <c r="AE608" i="5" s="1"/>
  <c r="AC609" i="5"/>
  <c r="AD609" i="5"/>
  <c r="AE609" i="5" s="1"/>
  <c r="AC610" i="5"/>
  <c r="AD610" i="5"/>
  <c r="AE610" i="5" s="1"/>
  <c r="AC611" i="5"/>
  <c r="AD611" i="5"/>
  <c r="AE611" i="5" s="1"/>
  <c r="AC612" i="5"/>
  <c r="AD612" i="5"/>
  <c r="AE612" i="5" s="1"/>
  <c r="AC613" i="5"/>
  <c r="AD613" i="5"/>
  <c r="AE613" i="5" s="1"/>
  <c r="AC614" i="5"/>
  <c r="AD614" i="5"/>
  <c r="AE614" i="5" s="1"/>
  <c r="AC615" i="5"/>
  <c r="AD615" i="5"/>
  <c r="AE615" i="5" s="1"/>
  <c r="AC616" i="5"/>
  <c r="AD616" i="5"/>
  <c r="AE616" i="5" s="1"/>
  <c r="AC617" i="5"/>
  <c r="AD617" i="5"/>
  <c r="AE617" i="5" s="1"/>
  <c r="AC618" i="5"/>
  <c r="AD618" i="5"/>
  <c r="AE618" i="5" s="1"/>
  <c r="AC619" i="5"/>
  <c r="AD619" i="5"/>
  <c r="AE619" i="5" s="1"/>
  <c r="AC620" i="5"/>
  <c r="AD620" i="5"/>
  <c r="AE620" i="5" s="1"/>
  <c r="AC621" i="5"/>
  <c r="AD621" i="5"/>
  <c r="AE621" i="5" s="1"/>
  <c r="AC622" i="5"/>
  <c r="AD622" i="5"/>
  <c r="AE622" i="5" s="1"/>
  <c r="AC623" i="5"/>
  <c r="AD623" i="5"/>
  <c r="AE623" i="5" s="1"/>
  <c r="AC624" i="5"/>
  <c r="AD624" i="5"/>
  <c r="AE624" i="5" s="1"/>
  <c r="AC625" i="5"/>
  <c r="AD625" i="5"/>
  <c r="AE625" i="5" s="1"/>
  <c r="AC626" i="5"/>
  <c r="AD626" i="5"/>
  <c r="AE626" i="5" s="1"/>
  <c r="AC627" i="5"/>
  <c r="AD627" i="5"/>
  <c r="AE627" i="5" s="1"/>
  <c r="AC628" i="5"/>
  <c r="AD628" i="5"/>
  <c r="AE628" i="5" s="1"/>
  <c r="AC629" i="5"/>
  <c r="AD629" i="5"/>
  <c r="AE629" i="5" s="1"/>
  <c r="AC630" i="5"/>
  <c r="AD630" i="5"/>
  <c r="AE630" i="5" s="1"/>
  <c r="AC631" i="5"/>
  <c r="AD631" i="5"/>
  <c r="AE631" i="5" s="1"/>
  <c r="AC632" i="5"/>
  <c r="AD632" i="5"/>
  <c r="AE632" i="5" s="1"/>
  <c r="AC633" i="5"/>
  <c r="AD633" i="5"/>
  <c r="AE633" i="5" s="1"/>
  <c r="AC634" i="5"/>
  <c r="AD634" i="5"/>
  <c r="AE634" i="5" s="1"/>
  <c r="AC635" i="5"/>
  <c r="AD635" i="5"/>
  <c r="AE635" i="5" s="1"/>
  <c r="AC636" i="5"/>
  <c r="AD636" i="5"/>
  <c r="AE636" i="5" s="1"/>
  <c r="AC637" i="5"/>
  <c r="AD637" i="5"/>
  <c r="AE637" i="5" s="1"/>
  <c r="AC638" i="5"/>
  <c r="AD638" i="5"/>
  <c r="AE638" i="5" s="1"/>
  <c r="AC639" i="5"/>
  <c r="AD639" i="5"/>
  <c r="AE639" i="5" s="1"/>
  <c r="AC640" i="5"/>
  <c r="AD640" i="5"/>
  <c r="AE640" i="5" s="1"/>
  <c r="AC641" i="5"/>
  <c r="AD641" i="5"/>
  <c r="AE641" i="5" s="1"/>
  <c r="AC642" i="5"/>
  <c r="AD642" i="5"/>
  <c r="AE642" i="5" s="1"/>
  <c r="AC643" i="5"/>
  <c r="AD643" i="5"/>
  <c r="AE643" i="5" s="1"/>
  <c r="AC644" i="5"/>
  <c r="AD644" i="5"/>
  <c r="AE644" i="5" s="1"/>
  <c r="AC645" i="5"/>
  <c r="AD645" i="5"/>
  <c r="AE645" i="5" s="1"/>
  <c r="AC646" i="5"/>
  <c r="AD646" i="5"/>
  <c r="AE646" i="5" s="1"/>
  <c r="AC647" i="5"/>
  <c r="AD647" i="5"/>
  <c r="AE647" i="5" s="1"/>
  <c r="AC648" i="5"/>
  <c r="AD648" i="5"/>
  <c r="AE648" i="5" s="1"/>
  <c r="AC649" i="5"/>
  <c r="AD649" i="5"/>
  <c r="AE649" i="5" s="1"/>
  <c r="AC650" i="5"/>
  <c r="AD650" i="5"/>
  <c r="AE650" i="5" s="1"/>
  <c r="AC651" i="5"/>
  <c r="AD651" i="5"/>
  <c r="AE651" i="5" s="1"/>
  <c r="AC652" i="5"/>
  <c r="AD652" i="5"/>
  <c r="AE652" i="5" s="1"/>
  <c r="AC653" i="5"/>
  <c r="AD653" i="5"/>
  <c r="AE653" i="5" s="1"/>
  <c r="AC654" i="5"/>
  <c r="AD654" i="5"/>
  <c r="AE654" i="5" s="1"/>
  <c r="AC655" i="5"/>
  <c r="AD655" i="5"/>
  <c r="AE655" i="5" s="1"/>
  <c r="AC656" i="5"/>
  <c r="AD656" i="5"/>
  <c r="AE656" i="5" s="1"/>
  <c r="AC657" i="5"/>
  <c r="AD657" i="5"/>
  <c r="AE657" i="5" s="1"/>
  <c r="AC658" i="5"/>
  <c r="AD658" i="5"/>
  <c r="AE658" i="5" s="1"/>
  <c r="AC659" i="5"/>
  <c r="AD659" i="5"/>
  <c r="AE659" i="5" s="1"/>
  <c r="AC660" i="5"/>
  <c r="AD660" i="5"/>
  <c r="AE660" i="5" s="1"/>
  <c r="AC661" i="5"/>
  <c r="AD661" i="5"/>
  <c r="AE661" i="5" s="1"/>
  <c r="AC662" i="5"/>
  <c r="AD662" i="5"/>
  <c r="AE662" i="5" s="1"/>
  <c r="AC663" i="5"/>
  <c r="AD663" i="5"/>
  <c r="AE663" i="5" s="1"/>
  <c r="AC664" i="5"/>
  <c r="AD664" i="5"/>
  <c r="AE664" i="5" s="1"/>
  <c r="AC665" i="5"/>
  <c r="AD665" i="5"/>
  <c r="AE665" i="5" s="1"/>
  <c r="AC666" i="5"/>
  <c r="AD666" i="5"/>
  <c r="AE666" i="5" s="1"/>
  <c r="AC667" i="5"/>
  <c r="AD667" i="5"/>
  <c r="AE667" i="5" s="1"/>
  <c r="AC668" i="5"/>
  <c r="AD668" i="5"/>
  <c r="AE668" i="5" s="1"/>
  <c r="AC669" i="5"/>
  <c r="AD669" i="5"/>
  <c r="AE669" i="5" s="1"/>
  <c r="AC670" i="5"/>
  <c r="AD670" i="5"/>
  <c r="AE670" i="5" s="1"/>
  <c r="AC671" i="5"/>
  <c r="AD671" i="5"/>
  <c r="AE671" i="5" s="1"/>
  <c r="AC672" i="5"/>
  <c r="AD672" i="5"/>
  <c r="AE672" i="5" s="1"/>
  <c r="AC673" i="5"/>
  <c r="AD673" i="5"/>
  <c r="AE673" i="5" s="1"/>
  <c r="AC674" i="5"/>
  <c r="AD674" i="5"/>
  <c r="AE674" i="5" s="1"/>
  <c r="AC675" i="5"/>
  <c r="AD675" i="5"/>
  <c r="AE675" i="5" s="1"/>
  <c r="AC676" i="5"/>
  <c r="AD676" i="5"/>
  <c r="AE676" i="5" s="1"/>
  <c r="AC677" i="5"/>
  <c r="AD677" i="5"/>
  <c r="AE677" i="5" s="1"/>
  <c r="AC678" i="5"/>
  <c r="AD678" i="5"/>
  <c r="AE678" i="5" s="1"/>
  <c r="AC679" i="5"/>
  <c r="AD679" i="5"/>
  <c r="AE679" i="5" s="1"/>
  <c r="AC680" i="5"/>
  <c r="AD680" i="5"/>
  <c r="AE680" i="5" s="1"/>
  <c r="AC681" i="5"/>
  <c r="AD681" i="5"/>
  <c r="AE681" i="5" s="1"/>
  <c r="AC682" i="5"/>
  <c r="AD682" i="5"/>
  <c r="AE682" i="5" s="1"/>
  <c r="AC683" i="5"/>
  <c r="AD683" i="5"/>
  <c r="AE683" i="5" s="1"/>
  <c r="AC684" i="5"/>
  <c r="AD684" i="5"/>
  <c r="AE684" i="5" s="1"/>
  <c r="AC685" i="5"/>
  <c r="AD685" i="5"/>
  <c r="AE685" i="5" s="1"/>
  <c r="AC686" i="5"/>
  <c r="AD686" i="5"/>
  <c r="AE686" i="5" s="1"/>
  <c r="AC687" i="5"/>
  <c r="AD687" i="5"/>
  <c r="AE687" i="5" s="1"/>
  <c r="AC688" i="5"/>
  <c r="AD688" i="5"/>
  <c r="AE688" i="5" s="1"/>
  <c r="AC689" i="5"/>
  <c r="AD689" i="5"/>
  <c r="AE689" i="5" s="1"/>
  <c r="AC690" i="5"/>
  <c r="AD690" i="5"/>
  <c r="AE690" i="5" s="1"/>
  <c r="AC691" i="5"/>
  <c r="AD691" i="5"/>
  <c r="AE691" i="5" s="1"/>
  <c r="AC692" i="5"/>
  <c r="AD692" i="5"/>
  <c r="AE692" i="5" s="1"/>
  <c r="AC693" i="5"/>
  <c r="AD693" i="5"/>
  <c r="AE693" i="5" s="1"/>
  <c r="AC694" i="5"/>
  <c r="AD694" i="5"/>
  <c r="AE694" i="5" s="1"/>
  <c r="AC695" i="5"/>
  <c r="AD695" i="5"/>
  <c r="AE695" i="5" s="1"/>
  <c r="AC696" i="5"/>
  <c r="AD696" i="5"/>
  <c r="AE696" i="5" s="1"/>
  <c r="AC697" i="5"/>
  <c r="AD697" i="5"/>
  <c r="AE697" i="5" s="1"/>
  <c r="AC698" i="5"/>
  <c r="AD698" i="5"/>
  <c r="AE698" i="5" s="1"/>
  <c r="AC699" i="5"/>
  <c r="AD699" i="5"/>
  <c r="AE699" i="5" s="1"/>
  <c r="AC700" i="5"/>
  <c r="AD700" i="5"/>
  <c r="AE700" i="5" s="1"/>
  <c r="AC701" i="5"/>
  <c r="AD701" i="5"/>
  <c r="AE701" i="5" s="1"/>
  <c r="AC702" i="5"/>
  <c r="AD702" i="5"/>
  <c r="AE702" i="5" s="1"/>
  <c r="AC703" i="5"/>
  <c r="AD703" i="5"/>
  <c r="AE703" i="5" s="1"/>
  <c r="AC704" i="5"/>
  <c r="AD704" i="5"/>
  <c r="AE704" i="5" s="1"/>
  <c r="AC705" i="5"/>
  <c r="AD705" i="5"/>
  <c r="AE705" i="5" s="1"/>
  <c r="AC706" i="5"/>
  <c r="AD706" i="5"/>
  <c r="AE706" i="5" s="1"/>
  <c r="AC707" i="5"/>
  <c r="AD707" i="5"/>
  <c r="AE707" i="5" s="1"/>
  <c r="AC708" i="5"/>
  <c r="AD708" i="5"/>
  <c r="AE708" i="5" s="1"/>
  <c r="AC709" i="5"/>
  <c r="AD709" i="5"/>
  <c r="AE709" i="5" s="1"/>
  <c r="AC710" i="5"/>
  <c r="AD710" i="5"/>
  <c r="AE710" i="5" s="1"/>
  <c r="AC711" i="5"/>
  <c r="AD711" i="5"/>
  <c r="AE711" i="5" s="1"/>
  <c r="AC712" i="5"/>
  <c r="AD712" i="5"/>
  <c r="AE712" i="5" s="1"/>
  <c r="AC713" i="5"/>
  <c r="AD713" i="5"/>
  <c r="AE713" i="5" s="1"/>
  <c r="AC714" i="5"/>
  <c r="AD714" i="5"/>
  <c r="AE714" i="5" s="1"/>
  <c r="AC715" i="5"/>
  <c r="AD715" i="5"/>
  <c r="AE715" i="5" s="1"/>
  <c r="AC716" i="5"/>
  <c r="AD716" i="5"/>
  <c r="AE716" i="5" s="1"/>
  <c r="AC717" i="5"/>
  <c r="AD717" i="5"/>
  <c r="AE717" i="5" s="1"/>
  <c r="AC718" i="5"/>
  <c r="AD718" i="5"/>
  <c r="AE718" i="5" s="1"/>
  <c r="AC719" i="5"/>
  <c r="AD719" i="5"/>
  <c r="AE719" i="5" s="1"/>
  <c r="AC720" i="5"/>
  <c r="AD720" i="5"/>
  <c r="AE720" i="5" s="1"/>
  <c r="AC721" i="5"/>
  <c r="AD721" i="5"/>
  <c r="AE721" i="5" s="1"/>
  <c r="AC722" i="5"/>
  <c r="AD722" i="5"/>
  <c r="AE722" i="5" s="1"/>
  <c r="AC723" i="5"/>
  <c r="AD723" i="5"/>
  <c r="AE723" i="5" s="1"/>
  <c r="AC724" i="5"/>
  <c r="AD724" i="5"/>
  <c r="AE724" i="5" s="1"/>
  <c r="AC725" i="5"/>
  <c r="AD725" i="5"/>
  <c r="AE725" i="5" s="1"/>
  <c r="AC726" i="5"/>
  <c r="AD726" i="5"/>
  <c r="AE726" i="5" s="1"/>
  <c r="AC727" i="5"/>
  <c r="AD727" i="5"/>
  <c r="AE727" i="5" s="1"/>
  <c r="AC728" i="5"/>
  <c r="AD728" i="5"/>
  <c r="AE728" i="5" s="1"/>
  <c r="AC729" i="5"/>
  <c r="AD729" i="5"/>
  <c r="AE729" i="5" s="1"/>
  <c r="AC730" i="5"/>
  <c r="AD730" i="5"/>
  <c r="AE730" i="5" s="1"/>
  <c r="AC731" i="5"/>
  <c r="AD731" i="5"/>
  <c r="AE731" i="5" s="1"/>
  <c r="AC732" i="5"/>
  <c r="AD732" i="5"/>
  <c r="AC733" i="5"/>
  <c r="AD733" i="5"/>
  <c r="AE733" i="5" s="1"/>
  <c r="AC734" i="5"/>
  <c r="AD734" i="5"/>
  <c r="AE734" i="5" s="1"/>
  <c r="AC735" i="5"/>
  <c r="AD735" i="5"/>
  <c r="AE735" i="5" s="1"/>
  <c r="AC736" i="5"/>
  <c r="AD736" i="5"/>
  <c r="AE736" i="5" s="1"/>
  <c r="AC737" i="5"/>
  <c r="AD737" i="5"/>
  <c r="AE737" i="5" s="1"/>
  <c r="AC738" i="5"/>
  <c r="AD738" i="5"/>
  <c r="AE738" i="5" s="1"/>
  <c r="AC739" i="5"/>
  <c r="AD739" i="5"/>
  <c r="AE739" i="5" s="1"/>
  <c r="AC740" i="5"/>
  <c r="AD740" i="5"/>
  <c r="AE740" i="5" s="1"/>
  <c r="AC741" i="5"/>
  <c r="AD741" i="5"/>
  <c r="AE741" i="5" s="1"/>
  <c r="AC742" i="5"/>
  <c r="AD742" i="5"/>
  <c r="AE742" i="5" s="1"/>
  <c r="AC743" i="5"/>
  <c r="AD743" i="5"/>
  <c r="AE743" i="5" s="1"/>
  <c r="AC744" i="5"/>
  <c r="AD744" i="5"/>
  <c r="AE744" i="5" s="1"/>
  <c r="AC745" i="5"/>
  <c r="AD745" i="5"/>
  <c r="AE745" i="5" s="1"/>
  <c r="AC746" i="5"/>
  <c r="AD746" i="5"/>
  <c r="AE746" i="5" s="1"/>
  <c r="AC747" i="5"/>
  <c r="AD747" i="5"/>
  <c r="AE747" i="5" s="1"/>
  <c r="AC748" i="5"/>
  <c r="AD748" i="5"/>
  <c r="AE748" i="5" s="1"/>
  <c r="AC749" i="5"/>
  <c r="AD749" i="5"/>
  <c r="AE749" i="5" s="1"/>
  <c r="AC750" i="5"/>
  <c r="AD750" i="5"/>
  <c r="AE750" i="5" s="1"/>
  <c r="AC751" i="5"/>
  <c r="AD751" i="5"/>
  <c r="AE751" i="5" s="1"/>
  <c r="AC752" i="5"/>
  <c r="AD752" i="5"/>
  <c r="AE752" i="5" s="1"/>
  <c r="AC753" i="5"/>
  <c r="AD753" i="5"/>
  <c r="AE753" i="5" s="1"/>
  <c r="AC754" i="5"/>
  <c r="AD754" i="5"/>
  <c r="AE754" i="5" s="1"/>
  <c r="AC755" i="5"/>
  <c r="AD755" i="5"/>
  <c r="AE755" i="5" s="1"/>
  <c r="AC756" i="5"/>
  <c r="AD756" i="5"/>
  <c r="AE756" i="5" s="1"/>
  <c r="AC757" i="5"/>
  <c r="AD757" i="5"/>
  <c r="AE757" i="5" s="1"/>
  <c r="AC758" i="5"/>
  <c r="AD758" i="5"/>
  <c r="AE758" i="5" s="1"/>
  <c r="AC759" i="5"/>
  <c r="AD759" i="5"/>
  <c r="AE759" i="5" s="1"/>
  <c r="AC760" i="5"/>
  <c r="AD760" i="5"/>
  <c r="AE760" i="5" s="1"/>
  <c r="AC761" i="5"/>
  <c r="AD761" i="5"/>
  <c r="AE761" i="5" s="1"/>
  <c r="AC762" i="5"/>
  <c r="AD762" i="5"/>
  <c r="AE762" i="5" s="1"/>
  <c r="AC763" i="5"/>
  <c r="AD763" i="5"/>
  <c r="AE763" i="5" s="1"/>
  <c r="AC764" i="5"/>
  <c r="AD764" i="5"/>
  <c r="AE764" i="5" s="1"/>
  <c r="AC765" i="5"/>
  <c r="AD765" i="5"/>
  <c r="AE765" i="5" s="1"/>
  <c r="AC766" i="5"/>
  <c r="AD766" i="5"/>
  <c r="AE766" i="5" s="1"/>
  <c r="AC767" i="5"/>
  <c r="AD767" i="5"/>
  <c r="AE767" i="5" s="1"/>
  <c r="AC768" i="5"/>
  <c r="AD768" i="5"/>
  <c r="AE768" i="5" s="1"/>
  <c r="AC769" i="5"/>
  <c r="AD769" i="5"/>
  <c r="AE769" i="5" s="1"/>
  <c r="AC770" i="5"/>
  <c r="AD770" i="5"/>
  <c r="AE770" i="5" s="1"/>
  <c r="AC771" i="5"/>
  <c r="AD771" i="5"/>
  <c r="AE771" i="5" s="1"/>
  <c r="AC772" i="5"/>
  <c r="AD772" i="5"/>
  <c r="AE772" i="5" s="1"/>
  <c r="AC773" i="5"/>
  <c r="AD773" i="5"/>
  <c r="AE773" i="5" s="1"/>
  <c r="AC774" i="5"/>
  <c r="AD774" i="5"/>
  <c r="AE774" i="5" s="1"/>
  <c r="AC775" i="5"/>
  <c r="AD775" i="5"/>
  <c r="AE775" i="5" s="1"/>
  <c r="AC776" i="5"/>
  <c r="AD776" i="5"/>
  <c r="AE776" i="5" s="1"/>
  <c r="AC777" i="5"/>
  <c r="AD777" i="5"/>
  <c r="AE777" i="5" s="1"/>
  <c r="AC778" i="5"/>
  <c r="AD778" i="5"/>
  <c r="AE778" i="5" s="1"/>
  <c r="AC779" i="5"/>
  <c r="AD779" i="5"/>
  <c r="AE779" i="5" s="1"/>
  <c r="AC780" i="5"/>
  <c r="AD780" i="5"/>
  <c r="AE780" i="5" s="1"/>
  <c r="AC781" i="5"/>
  <c r="AD781" i="5"/>
  <c r="AE781" i="5" s="1"/>
  <c r="AC782" i="5"/>
  <c r="AD782" i="5"/>
  <c r="AE782" i="5" s="1"/>
  <c r="AC783" i="5"/>
  <c r="AD783" i="5"/>
  <c r="AE783" i="5" s="1"/>
  <c r="BQ510" i="5" a="1"/>
  <c r="BR511" i="5" s="1"/>
  <c r="AP745" i="5"/>
  <c r="AP744" i="5"/>
  <c r="AP739" i="5"/>
  <c r="AP733" i="5"/>
  <c r="AP731" i="5"/>
  <c r="I614" i="5"/>
  <c r="I615" i="5"/>
  <c r="I613" i="5"/>
  <c r="I610" i="5"/>
  <c r="I605" i="5"/>
  <c r="I606" i="5"/>
  <c r="I558" i="5"/>
  <c r="I557" i="5"/>
  <c r="I555" i="5"/>
  <c r="I554" i="5"/>
  <c r="I553" i="5"/>
  <c r="I548" i="5"/>
  <c r="I549" i="5"/>
  <c r="I550" i="5"/>
  <c r="I551"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52" i="5"/>
  <c r="I556"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7" i="5"/>
  <c r="I608" i="5"/>
  <c r="I609" i="5"/>
  <c r="I611" i="5"/>
  <c r="I612" i="5"/>
  <c r="I616" i="5"/>
  <c r="I617" i="5"/>
  <c r="I618" i="5"/>
  <c r="I619" i="5"/>
  <c r="I620" i="5"/>
  <c r="I621" i="5"/>
  <c r="I622" i="5"/>
  <c r="I623" i="5"/>
  <c r="I624" i="5"/>
  <c r="AP624" i="5" s="1"/>
  <c r="I625" i="5"/>
  <c r="BQ625" i="5" s="1"/>
  <c r="I626" i="5"/>
  <c r="BR626" i="5" s="1"/>
  <c r="I627" i="5"/>
  <c r="BQ627" i="5" s="1"/>
  <c r="I628" i="5"/>
  <c r="I629" i="5"/>
  <c r="AP629" i="5" s="1"/>
  <c r="I630" i="5"/>
  <c r="AQ630" i="5" s="1"/>
  <c r="I631" i="5"/>
  <c r="BQ631" i="5" s="1"/>
  <c r="I632" i="5"/>
  <c r="BQ632" i="5" s="1"/>
  <c r="I633" i="5"/>
  <c r="BR633" i="5" s="1"/>
  <c r="I634" i="5"/>
  <c r="AQ634" i="5" s="1"/>
  <c r="I635" i="5"/>
  <c r="AP635" i="5" s="1"/>
  <c r="I636" i="5"/>
  <c r="I637" i="5"/>
  <c r="BR637" i="5" s="1"/>
  <c r="I638" i="5"/>
  <c r="BR638" i="5" s="1"/>
  <c r="I639" i="5"/>
  <c r="AP639" i="5" s="1"/>
  <c r="I640" i="5"/>
  <c r="AP640" i="5" s="1"/>
  <c r="I641" i="5"/>
  <c r="I642" i="5"/>
  <c r="AQ642" i="5" s="1"/>
  <c r="I643" i="5"/>
  <c r="BQ643" i="5" s="1"/>
  <c r="I644" i="5"/>
  <c r="I645" i="5"/>
  <c r="I646" i="5"/>
  <c r="I647" i="5"/>
  <c r="I648" i="5"/>
  <c r="I649" i="5"/>
  <c r="I650" i="5"/>
  <c r="I651" i="5"/>
  <c r="I652" i="5"/>
  <c r="I653" i="5"/>
  <c r="I654" i="5"/>
  <c r="I655" i="5"/>
  <c r="I656" i="5"/>
  <c r="I657" i="5"/>
  <c r="I658" i="5"/>
  <c r="I659" i="5"/>
  <c r="I660" i="5"/>
  <c r="I661" i="5"/>
  <c r="I662" i="5"/>
  <c r="I663" i="5"/>
  <c r="I664" i="5"/>
  <c r="I665" i="5"/>
  <c r="AQ665" i="5" s="1"/>
  <c r="I666" i="5"/>
  <c r="BQ666" i="5" s="1"/>
  <c r="I667" i="5"/>
  <c r="BR667" i="5" s="1"/>
  <c r="I668" i="5"/>
  <c r="I669" i="5"/>
  <c r="BR669" i="5" s="1"/>
  <c r="I670" i="5"/>
  <c r="AP670" i="5" s="1"/>
  <c r="I671" i="5"/>
  <c r="I672" i="5"/>
  <c r="I673" i="5"/>
  <c r="I674" i="5"/>
  <c r="I675" i="5"/>
  <c r="I676" i="5"/>
  <c r="I677" i="5"/>
  <c r="I678" i="5"/>
  <c r="I679" i="5"/>
  <c r="BQ679" i="5" s="1"/>
  <c r="I680" i="5"/>
  <c r="I681" i="5"/>
  <c r="I682" i="5"/>
  <c r="I683" i="5"/>
  <c r="I684" i="5"/>
  <c r="I685" i="5"/>
  <c r="AQ685" i="5" s="1"/>
  <c r="I686" i="5"/>
  <c r="I687" i="5"/>
  <c r="AQ687" i="5" s="1"/>
  <c r="I688" i="5"/>
  <c r="I689" i="5"/>
  <c r="BR689" i="5" s="1"/>
  <c r="I690" i="5"/>
  <c r="AP690" i="5" s="1"/>
  <c r="I691" i="5"/>
  <c r="BR691" i="5" s="1"/>
  <c r="I692" i="5"/>
  <c r="I693" i="5"/>
  <c r="I694" i="5"/>
  <c r="AQ694" i="5" s="1"/>
  <c r="I695" i="5"/>
  <c r="BQ695" i="5" s="1"/>
  <c r="I696" i="5"/>
  <c r="I697" i="5"/>
  <c r="BQ697" i="5" s="1"/>
  <c r="I698" i="5"/>
  <c r="AP698" i="5" s="1"/>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8" i="5"/>
  <c r="AN744" i="5"/>
  <c r="BN744" i="5"/>
  <c r="AN745" i="5"/>
  <c r="BN745" i="5"/>
  <c r="BO731" i="5"/>
  <c r="AN731" i="5"/>
  <c r="AN733" i="5"/>
  <c r="AL744" i="5"/>
  <c r="BK744" i="5"/>
  <c r="BK733" i="5"/>
  <c r="BK616" i="5"/>
  <c r="BK604" i="5"/>
  <c r="BK602" i="5"/>
  <c r="AL602" i="5"/>
  <c r="BK600" i="5"/>
  <c r="BK599" i="5"/>
  <c r="BK596" i="5"/>
  <c r="AL409" i="5"/>
  <c r="AG332" i="5"/>
  <c r="AG333" i="5" s="1"/>
  <c r="AG334" i="5" s="1"/>
  <c r="AG335" i="5" s="1"/>
  <c r="AG330" i="5"/>
  <c r="AG294" i="5"/>
  <c r="AG293" i="5"/>
  <c r="AG292" i="5"/>
  <c r="AG291" i="5"/>
  <c r="AG290" i="5"/>
  <c r="AG277" i="5"/>
  <c r="AG276" i="5"/>
  <c r="AG275" i="5"/>
  <c r="AG274" i="5"/>
  <c r="CH361" i="5"/>
  <c r="AD8" i="5"/>
  <c r="AE8" i="5" s="1"/>
  <c r="AC8" i="5"/>
  <c r="M8" i="10"/>
  <c r="M12" i="10"/>
  <c r="M44" i="10"/>
  <c r="M47" i="10"/>
  <c r="M48" i="10"/>
  <c r="M60" i="10"/>
  <c r="M63" i="10"/>
  <c r="M64" i="10"/>
  <c r="M72" i="10"/>
  <c r="M75" i="10"/>
  <c r="M76" i="10"/>
  <c r="M79" i="10"/>
  <c r="M80" i="10"/>
  <c r="M81" i="10"/>
  <c r="M5" i="10"/>
  <c r="M6" i="10"/>
  <c r="M7" i="10"/>
  <c r="M9" i="10"/>
  <c r="M10" i="10"/>
  <c r="M11" i="10"/>
  <c r="M13" i="10"/>
  <c r="M15" i="10"/>
  <c r="M16" i="10"/>
  <c r="M17" i="10"/>
  <c r="M18" i="10"/>
  <c r="M19" i="10"/>
  <c r="M20" i="10"/>
  <c r="M21" i="10"/>
  <c r="M22" i="10"/>
  <c r="M23" i="10"/>
  <c r="M24" i="10"/>
  <c r="M25" i="10"/>
  <c r="M26" i="10"/>
  <c r="M27" i="10"/>
  <c r="M28" i="10"/>
  <c r="M29" i="10"/>
  <c r="M30" i="10"/>
  <c r="M34" i="10"/>
  <c r="M35" i="10"/>
  <c r="M37" i="10"/>
  <c r="M38" i="10"/>
  <c r="M39" i="10"/>
  <c r="M40" i="10"/>
  <c r="M42" i="10"/>
  <c r="M45" i="10"/>
  <c r="M46" i="10"/>
  <c r="M49" i="10"/>
  <c r="M52" i="10"/>
  <c r="M53" i="10"/>
  <c r="M54" i="10"/>
  <c r="M55" i="10"/>
  <c r="M56" i="10"/>
  <c r="M57" i="10"/>
  <c r="M61" i="10"/>
  <c r="M62" i="10"/>
  <c r="M67" i="10"/>
  <c r="M68" i="10"/>
  <c r="M69" i="10"/>
  <c r="M70" i="10"/>
  <c r="M73" i="10"/>
  <c r="M74" i="10"/>
  <c r="M77" i="10"/>
  <c r="M78" i="10"/>
  <c r="M71" i="10"/>
  <c r="M59" i="10"/>
  <c r="M58" i="10"/>
  <c r="M51" i="10"/>
  <c r="M50" i="10"/>
  <c r="M43" i="10"/>
  <c r="M41" i="10"/>
  <c r="M36" i="10"/>
  <c r="M33" i="10"/>
  <c r="M32" i="10"/>
  <c r="M31" i="10"/>
  <c r="M66" i="10"/>
  <c r="M65" i="10"/>
  <c r="M14" i="10"/>
  <c r="M4" i="10"/>
  <c r="BJ357" i="5"/>
  <c r="BJ257" i="5"/>
  <c r="BJ221" i="5"/>
  <c r="BJ213" i="5"/>
  <c r="BJ373" i="5"/>
  <c r="BJ289" i="5"/>
  <c r="CB365" i="5" l="1"/>
  <c r="BJ341" i="5"/>
  <c r="BJ337" i="5"/>
  <c r="BJ481" i="5"/>
  <c r="BJ453" i="5"/>
  <c r="BJ445" i="5"/>
  <c r="BS441" i="5"/>
  <c r="BM437" i="5"/>
  <c r="BJ433" i="5"/>
  <c r="CB429" i="5"/>
  <c r="BJ421" i="5"/>
  <c r="CE417" i="5"/>
  <c r="BJ343" i="5"/>
  <c r="BJ413" i="5"/>
  <c r="BS409" i="5"/>
  <c r="CQ401" i="5"/>
  <c r="BP397" i="5"/>
  <c r="CH393" i="5"/>
  <c r="BP389" i="5"/>
  <c r="BV385" i="5"/>
  <c r="BM381" i="5"/>
  <c r="CE377" i="5"/>
  <c r="CN373" i="5"/>
  <c r="BJ369" i="5"/>
  <c r="CN365" i="5"/>
  <c r="CB361" i="5"/>
  <c r="BJ349" i="5"/>
  <c r="BJ345" i="5"/>
  <c r="BJ333" i="5"/>
  <c r="BJ329" i="5"/>
  <c r="BJ325" i="5"/>
  <c r="BJ321" i="5"/>
  <c r="BJ313" i="5"/>
  <c r="BJ309" i="5"/>
  <c r="BJ305" i="5"/>
  <c r="BJ301" i="5"/>
  <c r="BJ281" i="5"/>
  <c r="BJ277" i="5"/>
  <c r="BJ273" i="5"/>
  <c r="BJ269" i="5"/>
  <c r="BJ261" i="5"/>
  <c r="BJ253" i="5"/>
  <c r="BJ249" i="5"/>
  <c r="BJ237" i="5"/>
  <c r="BJ233" i="5"/>
  <c r="BJ217" i="5"/>
  <c r="CN401" i="5"/>
  <c r="BJ451" i="5"/>
  <c r="BJ347" i="5"/>
  <c r="BJ219" i="5"/>
  <c r="BJ377" i="5"/>
  <c r="CK393" i="5"/>
  <c r="BJ389" i="5"/>
  <c r="CK377" i="5"/>
  <c r="BJ331" i="5"/>
  <c r="BJ307" i="5"/>
  <c r="BJ295" i="5"/>
  <c r="BJ287" i="5"/>
  <c r="BJ275" i="5"/>
  <c r="BJ259" i="5"/>
  <c r="BJ247" i="5"/>
  <c r="BJ239" i="5"/>
  <c r="BJ231" i="5"/>
  <c r="BJ211" i="5"/>
  <c r="CH397" i="5"/>
  <c r="BJ385" i="5"/>
  <c r="BJ397" i="5"/>
  <c r="CE409" i="5"/>
  <c r="CK369" i="5"/>
  <c r="BM433" i="5"/>
  <c r="BJ429" i="5"/>
  <c r="BJ471" i="5"/>
  <c r="BJ463" i="5"/>
  <c r="BJ415" i="5"/>
  <c r="BJ395" i="5"/>
  <c r="BJ379" i="5"/>
  <c r="BJ335" i="5"/>
  <c r="BJ327" i="5"/>
  <c r="BJ323" i="5"/>
  <c r="BJ311" i="5"/>
  <c r="BJ303" i="5"/>
  <c r="BJ291" i="5"/>
  <c r="BJ283" i="5"/>
  <c r="BJ279" i="5"/>
  <c r="BJ267" i="5"/>
  <c r="BJ263" i="5"/>
  <c r="BJ251" i="5"/>
  <c r="BJ243" i="5"/>
  <c r="BJ235" i="5"/>
  <c r="BJ227" i="5"/>
  <c r="BJ215" i="5"/>
  <c r="CN397" i="5"/>
  <c r="CH409" i="5"/>
  <c r="CN377" i="5"/>
  <c r="BV361" i="5"/>
  <c r="CQ361" i="5"/>
  <c r="CE365" i="5"/>
  <c r="CH401" i="5"/>
  <c r="CN369" i="5"/>
  <c r="CN361" i="5"/>
  <c r="BJ365" i="5"/>
  <c r="CQ365" i="5"/>
  <c r="CB369" i="5"/>
  <c r="CK365" i="5"/>
  <c r="CH365" i="5"/>
  <c r="BR676" i="5"/>
  <c r="AV676" i="5"/>
  <c r="AQ678" i="5"/>
  <c r="AV678" i="5"/>
  <c r="BR677" i="5"/>
  <c r="AV677" i="5"/>
  <c r="BY615" i="5"/>
  <c r="BY613" i="5"/>
  <c r="BY611" i="5"/>
  <c r="BY609" i="5"/>
  <c r="BY607" i="5"/>
  <c r="BY605" i="5"/>
  <c r="BY601" i="5"/>
  <c r="BY599" i="5"/>
  <c r="BY597" i="5"/>
  <c r="BY614" i="5"/>
  <c r="BY612" i="5"/>
  <c r="BY610" i="5"/>
  <c r="BY608" i="5"/>
  <c r="BY606" i="5"/>
  <c r="BY604" i="5"/>
  <c r="BY602" i="5"/>
  <c r="BY600" i="5"/>
  <c r="BY598" i="5"/>
  <c r="BY603" i="5"/>
  <c r="BZ603" i="5"/>
  <c r="BY594" i="5"/>
  <c r="BY592" i="5"/>
  <c r="BY727" i="5"/>
  <c r="BY725" i="5"/>
  <c r="BY723" i="5"/>
  <c r="BY721" i="5"/>
  <c r="BY719" i="5"/>
  <c r="BY717" i="5"/>
  <c r="BZ595" i="5"/>
  <c r="BY595" i="5"/>
  <c r="BY593" i="5"/>
  <c r="BY591" i="5"/>
  <c r="BY589" i="5"/>
  <c r="BY587" i="5"/>
  <c r="BY585" i="5"/>
  <c r="BY575" i="5"/>
  <c r="BY573" i="5"/>
  <c r="BY561" i="5"/>
  <c r="BY547" i="5"/>
  <c r="BY533" i="5"/>
  <c r="BY407" i="5"/>
  <c r="BY405" i="5"/>
  <c r="BY403" i="5"/>
  <c r="BY401" i="5"/>
  <c r="BY399" i="5"/>
  <c r="BY397" i="5"/>
  <c r="BY395" i="5"/>
  <c r="BY393" i="5"/>
  <c r="BY391" i="5"/>
  <c r="BY389" i="5"/>
  <c r="BY387" i="5"/>
  <c r="BY385" i="5"/>
  <c r="BY383" i="5"/>
  <c r="BY381" i="5"/>
  <c r="BY379" i="5"/>
  <c r="BY377" i="5"/>
  <c r="BY375" i="5"/>
  <c r="BY373" i="5"/>
  <c r="BY371" i="5"/>
  <c r="BY369" i="5"/>
  <c r="BY367" i="5"/>
  <c r="BY365" i="5"/>
  <c r="BY363" i="5"/>
  <c r="BY361" i="5"/>
  <c r="BY534" i="5"/>
  <c r="BY586" i="5"/>
  <c r="BY576" i="5"/>
  <c r="BY574" i="5"/>
  <c r="BY572" i="5"/>
  <c r="BZ570" i="5"/>
  <c r="BY570" i="5"/>
  <c r="BZ568" i="5"/>
  <c r="BY568" i="5"/>
  <c r="BZ566" i="5"/>
  <c r="BY566" i="5"/>
  <c r="BZ564" i="5"/>
  <c r="BY564" i="5"/>
  <c r="BZ562" i="5"/>
  <c r="BY562" i="5"/>
  <c r="BY560" i="5"/>
  <c r="BY546" i="5"/>
  <c r="BZ571" i="5"/>
  <c r="BY571" i="5"/>
  <c r="BZ569" i="5"/>
  <c r="BY569" i="5"/>
  <c r="BY567" i="5"/>
  <c r="BZ567" i="5"/>
  <c r="BZ565" i="5"/>
  <c r="BY565" i="5"/>
  <c r="BY563" i="5"/>
  <c r="BZ563" i="5"/>
  <c r="BY728" i="5"/>
  <c r="BY726" i="5"/>
  <c r="BY724" i="5"/>
  <c r="BY722" i="5"/>
  <c r="BY720" i="5"/>
  <c r="BY718" i="5"/>
  <c r="BY584" i="5"/>
  <c r="AV584" i="5"/>
  <c r="BZ584" i="5"/>
  <c r="BY582" i="5"/>
  <c r="BZ582" i="5"/>
  <c r="AV582" i="5"/>
  <c r="BY580" i="5"/>
  <c r="BZ580" i="5"/>
  <c r="BY578" i="5"/>
  <c r="BZ578" i="5"/>
  <c r="BZ583" i="5"/>
  <c r="AV583" i="5"/>
  <c r="BY583" i="5"/>
  <c r="BZ581" i="5"/>
  <c r="AV581" i="5"/>
  <c r="BY581" i="5"/>
  <c r="AV579" i="5"/>
  <c r="BZ579" i="5"/>
  <c r="BY579" i="5"/>
  <c r="BZ577" i="5"/>
  <c r="BY577" i="5"/>
  <c r="BY408" i="5"/>
  <c r="BY406" i="5"/>
  <c r="BY404" i="5"/>
  <c r="BY402" i="5"/>
  <c r="BY400" i="5"/>
  <c r="BY398" i="5"/>
  <c r="BY396" i="5"/>
  <c r="BY394" i="5"/>
  <c r="BY392" i="5"/>
  <c r="BY390" i="5"/>
  <c r="BY388" i="5"/>
  <c r="BY384" i="5"/>
  <c r="BY382" i="5"/>
  <c r="BY380" i="5"/>
  <c r="BY378" i="5"/>
  <c r="BY376" i="5"/>
  <c r="BY374" i="5"/>
  <c r="BY372" i="5"/>
  <c r="BY370" i="5"/>
  <c r="BY368" i="5"/>
  <c r="BY366" i="5"/>
  <c r="BY364" i="5"/>
  <c r="BY362" i="5"/>
  <c r="BZ386" i="5"/>
  <c r="BY386" i="5"/>
  <c r="CH477" i="5"/>
  <c r="CB461" i="5"/>
  <c r="CQ393" i="5"/>
  <c r="BP445" i="5"/>
  <c r="CH417" i="5"/>
  <c r="CB409" i="5"/>
  <c r="AN397" i="5"/>
  <c r="BP393" i="5"/>
  <c r="CB397" i="5"/>
  <c r="BV611" i="5"/>
  <c r="BV609" i="5"/>
  <c r="BV607" i="5"/>
  <c r="BV603" i="5"/>
  <c r="BV601" i="5"/>
  <c r="BV599" i="5"/>
  <c r="BV547" i="5"/>
  <c r="BW536" i="5"/>
  <c r="AT560" i="5"/>
  <c r="BW560" i="5"/>
  <c r="BV560" i="5"/>
  <c r="BW546" i="5"/>
  <c r="BV546" i="5"/>
  <c r="AT546" i="5"/>
  <c r="BW561" i="5"/>
  <c r="AT561" i="5"/>
  <c r="BV561" i="5"/>
  <c r="BV597" i="5"/>
  <c r="BQ510" i="5"/>
  <c r="BR510" i="5"/>
  <c r="BV612" i="5"/>
  <c r="BV608" i="5"/>
  <c r="BV604" i="5"/>
  <c r="BV602" i="5"/>
  <c r="BV600" i="5"/>
  <c r="BV598" i="5"/>
  <c r="BV596" i="5"/>
  <c r="BW570" i="5"/>
  <c r="BW568" i="5"/>
  <c r="BW566" i="5"/>
  <c r="BW564" i="5"/>
  <c r="BW562" i="5"/>
  <c r="BV781" i="5"/>
  <c r="BW571" i="5"/>
  <c r="BW569" i="5"/>
  <c r="BW567" i="5"/>
  <c r="BW565" i="5"/>
  <c r="BW563" i="5"/>
  <c r="BW386" i="5"/>
  <c r="BJ615" i="5"/>
  <c r="BS587" i="5"/>
  <c r="BJ571" i="5"/>
  <c r="BJ549" i="5"/>
  <c r="CE537" i="5"/>
  <c r="BJ529" i="5"/>
  <c r="BJ521" i="5"/>
  <c r="BJ511" i="5"/>
  <c r="CQ509" i="5"/>
  <c r="BM505" i="5"/>
  <c r="BJ501" i="5"/>
  <c r="CQ489" i="5"/>
  <c r="CK483" i="5"/>
  <c r="CE473" i="5"/>
  <c r="BP465" i="5"/>
  <c r="CQ463" i="5"/>
  <c r="CQ461" i="5"/>
  <c r="BJ455" i="5"/>
  <c r="CN453" i="5"/>
  <c r="BM451" i="5"/>
  <c r="BM441" i="5"/>
  <c r="CE437" i="5"/>
  <c r="CB417" i="5"/>
  <c r="CE413" i="5"/>
  <c r="BJ409" i="5"/>
  <c r="BM389" i="5"/>
  <c r="BJ477" i="5"/>
  <c r="BJ465" i="5"/>
  <c r="CB509" i="5"/>
  <c r="BN397" i="5"/>
  <c r="CB401" i="5"/>
  <c r="BJ437" i="5"/>
  <c r="BJ441" i="5"/>
  <c r="BJ489" i="5"/>
  <c r="BJ425" i="5"/>
  <c r="CH413" i="5"/>
  <c r="CE389" i="5"/>
  <c r="CK397" i="5"/>
  <c r="BP401" i="5"/>
  <c r="BS413" i="5"/>
  <c r="BY729" i="5"/>
  <c r="CE729" i="5"/>
  <c r="BJ685" i="5"/>
  <c r="BJ623" i="5"/>
  <c r="BM619" i="5"/>
  <c r="BJ603" i="5"/>
  <c r="BS597" i="5"/>
  <c r="CQ739" i="5"/>
  <c r="CN733" i="5"/>
  <c r="BP719" i="5"/>
  <c r="BJ709" i="5"/>
  <c r="BQ694" i="5"/>
  <c r="AQ698" i="5"/>
  <c r="BR694" i="5"/>
  <c r="BQ626" i="5"/>
  <c r="BQ511" i="5"/>
  <c r="BJ753" i="5"/>
  <c r="BJ717" i="5"/>
  <c r="AP643" i="5"/>
  <c r="AQ638" i="5"/>
  <c r="BR670" i="5"/>
  <c r="CE737" i="5"/>
  <c r="BJ699" i="5"/>
  <c r="CK587" i="5"/>
  <c r="BJ585" i="5"/>
  <c r="CN581" i="5"/>
  <c r="CQ571" i="5"/>
  <c r="BS533" i="5"/>
  <c r="BJ485" i="5"/>
  <c r="CH461" i="5"/>
  <c r="BJ447" i="5"/>
  <c r="CK445" i="5"/>
  <c r="CN437" i="5"/>
  <c r="BJ431" i="5"/>
  <c r="BM429" i="5"/>
  <c r="CB413" i="5"/>
  <c r="BJ405" i="5"/>
  <c r="BV401" i="5"/>
  <c r="BM397" i="5"/>
  <c r="CN393" i="5"/>
  <c r="CN389" i="5"/>
  <c r="BM385" i="5"/>
  <c r="BV381" i="5"/>
  <c r="BM377" i="5"/>
  <c r="CE369" i="5"/>
  <c r="BM365" i="5"/>
  <c r="BJ363" i="5"/>
  <c r="CE361" i="5"/>
  <c r="BJ353" i="5"/>
  <c r="BJ339" i="5"/>
  <c r="BJ319" i="5"/>
  <c r="BJ317" i="5"/>
  <c r="BJ315" i="5"/>
  <c r="BJ299" i="5"/>
  <c r="BJ297" i="5"/>
  <c r="BJ293" i="5"/>
  <c r="BJ285" i="5"/>
  <c r="BJ271" i="5"/>
  <c r="BJ265" i="5"/>
  <c r="BJ255" i="5"/>
  <c r="BJ245" i="5"/>
  <c r="BJ229" i="5"/>
  <c r="BJ225" i="5"/>
  <c r="BJ223" i="5"/>
  <c r="BR666" i="5"/>
  <c r="AQ690" i="5"/>
  <c r="BJ361" i="5"/>
  <c r="BQ678" i="5"/>
  <c r="BR630" i="5"/>
  <c r="BJ381" i="5"/>
  <c r="BJ401" i="5"/>
  <c r="BJ417" i="5"/>
  <c r="BJ461" i="5"/>
  <c r="BJ393" i="5"/>
  <c r="BM449" i="5"/>
  <c r="BP361" i="5"/>
  <c r="CK417" i="5"/>
  <c r="BV397" i="5"/>
  <c r="BP369" i="5"/>
  <c r="CH369" i="5"/>
  <c r="AQ667" i="5"/>
  <c r="AQ635" i="5"/>
  <c r="AQ679" i="5"/>
  <c r="AP695" i="5"/>
  <c r="AQ631" i="5"/>
  <c r="BQ691" i="5"/>
  <c r="BQ667" i="5"/>
  <c r="CN781" i="5"/>
  <c r="CK779" i="5"/>
  <c r="BJ775" i="5"/>
  <c r="BJ773" i="5"/>
  <c r="BJ771" i="5"/>
  <c r="BJ767" i="5"/>
  <c r="BJ765" i="5"/>
  <c r="BM763" i="5"/>
  <c r="BJ755" i="5"/>
  <c r="BJ747" i="5"/>
  <c r="BY743" i="5"/>
  <c r="CK739" i="5"/>
  <c r="CK737" i="5"/>
  <c r="CK735" i="5"/>
  <c r="CB733" i="5"/>
  <c r="CH731" i="5"/>
  <c r="BS729" i="5"/>
  <c r="CN725" i="5"/>
  <c r="CN723" i="5"/>
  <c r="CE721" i="5"/>
  <c r="CQ719" i="5"/>
  <c r="CE717" i="5"/>
  <c r="BM707" i="5"/>
  <c r="BJ705" i="5"/>
  <c r="BJ703" i="5"/>
  <c r="BJ701" i="5"/>
  <c r="BJ697" i="5"/>
  <c r="BJ695" i="5"/>
  <c r="BJ693" i="5"/>
  <c r="CN691" i="5"/>
  <c r="BP689" i="5"/>
  <c r="CK687" i="5"/>
  <c r="BJ681" i="5"/>
  <c r="BJ677" i="5"/>
  <c r="BP675" i="5"/>
  <c r="BJ673" i="5"/>
  <c r="BP665" i="5"/>
  <c r="BJ661" i="5"/>
  <c r="BJ659" i="5"/>
  <c r="BJ657" i="5"/>
  <c r="BP649" i="5"/>
  <c r="BJ643" i="5"/>
  <c r="BJ641" i="5"/>
  <c r="BJ633" i="5"/>
  <c r="CB629" i="5"/>
  <c r="CE625" i="5"/>
  <c r="BJ621" i="5"/>
  <c r="BJ619" i="5"/>
  <c r="BJ617" i="5"/>
  <c r="BJ613" i="5"/>
  <c r="BJ607" i="5"/>
  <c r="BJ605" i="5"/>
  <c r="BJ601" i="5"/>
  <c r="BM599" i="5"/>
  <c r="BJ597" i="5"/>
  <c r="BJ595" i="5"/>
  <c r="BJ593" i="5"/>
  <c r="BJ589" i="5"/>
  <c r="BP587" i="5"/>
  <c r="CQ583" i="5"/>
  <c r="CB581" i="5"/>
  <c r="BJ579" i="5"/>
  <c r="CE577" i="5"/>
  <c r="BP573" i="5"/>
  <c r="BM571" i="5"/>
  <c r="BJ569" i="5"/>
  <c r="BV567" i="5"/>
  <c r="BV565" i="5"/>
  <c r="BJ563" i="5"/>
  <c r="BQ561" i="5"/>
  <c r="BM737" i="5"/>
  <c r="BJ557" i="5"/>
  <c r="BJ553" i="5"/>
  <c r="BJ551" i="5"/>
  <c r="BJ545" i="5"/>
  <c r="CN541" i="5"/>
  <c r="CQ537" i="5"/>
  <c r="CH533" i="5"/>
  <c r="CN525" i="5"/>
  <c r="CK523" i="5"/>
  <c r="CQ521" i="5"/>
  <c r="BJ515" i="5"/>
  <c r="BJ513" i="5"/>
  <c r="BS509" i="5"/>
  <c r="CQ505" i="5"/>
  <c r="BJ503" i="5"/>
  <c r="CK497" i="5"/>
  <c r="CQ493" i="5"/>
  <c r="BM489" i="5"/>
  <c r="BP485" i="5"/>
  <c r="CE483" i="5"/>
  <c r="CH481" i="5"/>
  <c r="CK477" i="5"/>
  <c r="BJ473" i="5"/>
  <c r="CH471" i="5"/>
  <c r="BJ469" i="5"/>
  <c r="CH465" i="5"/>
  <c r="BM463" i="5"/>
  <c r="CK461" i="5"/>
  <c r="CK453" i="5"/>
  <c r="CK451" i="5"/>
  <c r="BM447" i="5"/>
  <c r="CH445" i="5"/>
  <c r="BM721" i="5"/>
  <c r="BM725" i="5"/>
  <c r="CN571" i="5"/>
  <c r="BP571" i="5"/>
  <c r="BM731" i="5"/>
  <c r="BJ649" i="5"/>
  <c r="CH561" i="5"/>
  <c r="CK513" i="5"/>
  <c r="CK643" i="5"/>
  <c r="CN485" i="5"/>
  <c r="BM525" i="5"/>
  <c r="BJ735" i="5"/>
  <c r="CQ721" i="5"/>
  <c r="BJ725" i="5"/>
  <c r="BJ609" i="5"/>
  <c r="BJ573" i="5"/>
  <c r="CQ561" i="5"/>
  <c r="CQ483" i="5"/>
  <c r="CB481" i="5"/>
  <c r="CQ723" i="5"/>
  <c r="CN729" i="5"/>
  <c r="BJ781" i="5"/>
  <c r="CQ781" i="5"/>
  <c r="BM755" i="5"/>
  <c r="CK723" i="5"/>
  <c r="CN735" i="5"/>
  <c r="BM735" i="5"/>
  <c r="CE731" i="5"/>
  <c r="CK731" i="5"/>
  <c r="CE727" i="5"/>
  <c r="CH727" i="5"/>
  <c r="CK727" i="5"/>
  <c r="BM727" i="5"/>
  <c r="CB643" i="5"/>
  <c r="CQ643" i="5"/>
  <c r="BJ631" i="5"/>
  <c r="CK631" i="5"/>
  <c r="CQ565" i="5"/>
  <c r="BN565" i="5"/>
  <c r="BJ733" i="5"/>
  <c r="CH781" i="5"/>
  <c r="BP721" i="5"/>
  <c r="CQ737" i="5"/>
  <c r="CB737" i="5"/>
  <c r="BS725" i="5"/>
  <c r="BP725" i="5"/>
  <c r="BR629" i="5"/>
  <c r="CK729" i="5"/>
  <c r="CQ729" i="5"/>
  <c r="BJ689" i="5"/>
  <c r="BK571" i="5"/>
  <c r="CK571" i="5"/>
  <c r="BN571" i="5"/>
  <c r="CH587" i="5"/>
  <c r="CQ587" i="5"/>
  <c r="CN731" i="5"/>
  <c r="BJ731" i="5"/>
  <c r="BV739" i="5"/>
  <c r="BJ723" i="5"/>
  <c r="BJ625" i="5"/>
  <c r="CB735" i="5"/>
  <c r="BV743" i="5"/>
  <c r="CB721" i="5"/>
  <c r="BS727" i="5"/>
  <c r="CE779" i="5"/>
  <c r="CN743" i="5"/>
  <c r="CN721" i="5"/>
  <c r="BJ561" i="5"/>
  <c r="BJ577" i="5"/>
  <c r="CB561" i="5"/>
  <c r="CK561" i="5"/>
  <c r="BJ523" i="5"/>
  <c r="CK567" i="5"/>
  <c r="BS497" i="5"/>
  <c r="CN577" i="5"/>
  <c r="BP461" i="5"/>
  <c r="BM465" i="5"/>
  <c r="BP473" i="5"/>
  <c r="AP625" i="5"/>
  <c r="CH733" i="5"/>
  <c r="BS781" i="5"/>
  <c r="CB781" i="5"/>
  <c r="BJ721" i="5"/>
  <c r="CK721" i="5"/>
  <c r="BV737" i="5"/>
  <c r="CN737" i="5"/>
  <c r="CE725" i="5"/>
  <c r="BQ665" i="5"/>
  <c r="BJ729" i="5"/>
  <c r="BJ675" i="5"/>
  <c r="CN739" i="5"/>
  <c r="BY739" i="5"/>
  <c r="BJ629" i="5"/>
  <c r="CH735" i="5"/>
  <c r="CN727" i="5"/>
  <c r="BM723" i="5"/>
  <c r="BJ565" i="5"/>
  <c r="BJ581" i="5"/>
  <c r="BP533" i="5"/>
  <c r="CB601" i="5"/>
  <c r="BM577" i="5"/>
  <c r="CE505" i="5"/>
  <c r="BV533" i="5"/>
  <c r="CE521" i="5"/>
  <c r="CB691" i="5"/>
  <c r="CE691" i="5"/>
  <c r="BJ691" i="5"/>
  <c r="BJ707" i="5"/>
  <c r="BS731" i="5"/>
  <c r="BJ727" i="5"/>
  <c r="CH719" i="5"/>
  <c r="CE719" i="5"/>
  <c r="BS721" i="5"/>
  <c r="CN665" i="5"/>
  <c r="BP581" i="5"/>
  <c r="BP717" i="5"/>
  <c r="CE781" i="5"/>
  <c r="BS737" i="5"/>
  <c r="CH737" i="5"/>
  <c r="BJ737" i="5"/>
  <c r="CQ725" i="5"/>
  <c r="CK725" i="5"/>
  <c r="BK729" i="5"/>
  <c r="BV571" i="5"/>
  <c r="BY731" i="5"/>
  <c r="BV731" i="5"/>
  <c r="BS739" i="5"/>
  <c r="BJ665" i="5"/>
  <c r="CH725" i="5"/>
  <c r="CQ691" i="5"/>
  <c r="BJ583" i="5"/>
  <c r="BJ599" i="5"/>
  <c r="CK541" i="5"/>
  <c r="BJ497" i="5"/>
  <c r="CQ581" i="5"/>
  <c r="CH493" i="5"/>
  <c r="CH601" i="5"/>
  <c r="CE465" i="5"/>
  <c r="CQ453" i="5"/>
  <c r="BJ739" i="5"/>
  <c r="CB739" i="5"/>
  <c r="BP633" i="5"/>
  <c r="CB633" i="5"/>
  <c r="CB609" i="5"/>
  <c r="BS609" i="5"/>
  <c r="BM597" i="5"/>
  <c r="CQ597" i="5"/>
  <c r="BJ587" i="5"/>
  <c r="CN585" i="5"/>
  <c r="CE585" i="5"/>
  <c r="BN585" i="5"/>
  <c r="CH571" i="5"/>
  <c r="CB571" i="5"/>
  <c r="CE569" i="5"/>
  <c r="BN569" i="5"/>
  <c r="CB569" i="5"/>
  <c r="BN567" i="5"/>
  <c r="BJ567" i="5"/>
  <c r="CE561" i="5"/>
  <c r="BP561" i="5"/>
  <c r="CN561" i="5"/>
  <c r="CQ541" i="5"/>
  <c r="CB541" i="5"/>
  <c r="CK537" i="5"/>
  <c r="CN537" i="5"/>
  <c r="BJ537" i="5"/>
  <c r="CH537" i="5"/>
  <c r="BM533" i="5"/>
  <c r="BJ533" i="5"/>
  <c r="CN531" i="5"/>
  <c r="BJ531" i="5"/>
  <c r="CE529" i="5"/>
  <c r="BS529" i="5"/>
  <c r="CH525" i="5"/>
  <c r="BJ525" i="5"/>
  <c r="BM521" i="5"/>
  <c r="BS517" i="5"/>
  <c r="BP517" i="5"/>
  <c r="BJ517" i="5"/>
  <c r="CQ513" i="5"/>
  <c r="CE513" i="5"/>
  <c r="BM513" i="5"/>
  <c r="CN513" i="5"/>
  <c r="BJ509" i="5"/>
  <c r="BM509" i="5"/>
  <c r="BP505" i="5"/>
  <c r="BJ505" i="5"/>
  <c r="BP493" i="5"/>
  <c r="BS493" i="5"/>
  <c r="BJ493" i="5"/>
  <c r="CE493" i="5"/>
  <c r="CH491" i="5"/>
  <c r="BJ491" i="5"/>
  <c r="BS489" i="5"/>
  <c r="CB485" i="5"/>
  <c r="CH485" i="5"/>
  <c r="CH483" i="5"/>
  <c r="BJ483" i="5"/>
  <c r="BM481" i="5"/>
  <c r="CK481" i="5"/>
  <c r="BP481" i="5"/>
  <c r="CB477" i="5"/>
  <c r="CE477" i="5"/>
  <c r="BS473" i="5"/>
  <c r="CH473" i="5"/>
  <c r="CE461" i="5"/>
  <c r="CN461" i="5"/>
  <c r="BM461" i="5"/>
  <c r="BM457" i="5"/>
  <c r="BJ457" i="5"/>
  <c r="CE457" i="5"/>
  <c r="BM455" i="5"/>
  <c r="CK455" i="5"/>
  <c r="BS449" i="5"/>
  <c r="BJ449" i="5"/>
  <c r="BP449" i="5"/>
  <c r="AP691" i="5"/>
  <c r="AP687" i="5"/>
  <c r="BR687" i="5"/>
  <c r="BR635" i="5"/>
  <c r="BQ687" i="5"/>
  <c r="AP667" i="5"/>
  <c r="AP679" i="5"/>
  <c r="BR643" i="5"/>
  <c r="AQ691" i="5"/>
  <c r="AQ627" i="5"/>
  <c r="BR695" i="5"/>
  <c r="AQ695" i="5"/>
  <c r="BQ639" i="5"/>
  <c r="BQ635" i="5"/>
  <c r="BR639" i="5"/>
  <c r="BR631" i="5"/>
  <c r="BS573" i="5"/>
  <c r="CQ633" i="5"/>
  <c r="CB631" i="5"/>
  <c r="CN599" i="5"/>
  <c r="CH597" i="5"/>
  <c r="BM593" i="5"/>
  <c r="CE633" i="5"/>
  <c r="CQ673" i="5"/>
  <c r="CE593" i="5"/>
  <c r="CH573" i="5"/>
  <c r="AP678" i="5"/>
  <c r="BQ638" i="5"/>
  <c r="AQ670" i="5"/>
  <c r="BR634" i="5"/>
  <c r="AP630" i="5"/>
  <c r="BQ670" i="5"/>
  <c r="CH673" i="5"/>
  <c r="BQ634" i="5"/>
  <c r="BQ642" i="5"/>
  <c r="AP666" i="5"/>
  <c r="BQ698" i="5"/>
  <c r="BR642" i="5"/>
  <c r="AP694" i="5"/>
  <c r="BQ630" i="5"/>
  <c r="AQ626" i="5"/>
  <c r="BR627" i="5"/>
  <c r="AQ643" i="5"/>
  <c r="AP627" i="5"/>
  <c r="CH541" i="5"/>
  <c r="BM537" i="5"/>
  <c r="CN533" i="5"/>
  <c r="CB531" i="5"/>
  <c r="CQ525" i="5"/>
  <c r="BM523" i="5"/>
  <c r="BS521" i="5"/>
  <c r="CN515" i="5"/>
  <c r="BS513" i="5"/>
  <c r="BP509" i="5"/>
  <c r="CH505" i="5"/>
  <c r="CB503" i="5"/>
  <c r="CB497" i="5"/>
  <c r="BM493" i="5"/>
  <c r="BM491" i="5"/>
  <c r="CN675" i="5"/>
  <c r="BP489" i="5"/>
  <c r="CB483" i="5"/>
  <c r="CN477" i="5"/>
  <c r="BR679" i="5"/>
  <c r="BM366" i="5"/>
  <c r="BJ294" i="5"/>
  <c r="AQ639" i="5"/>
  <c r="BJ372" i="5"/>
  <c r="BJ462" i="5"/>
  <c r="CQ414" i="5"/>
  <c r="CK382" i="5"/>
  <c r="BJ348" i="5"/>
  <c r="BJ290" i="5"/>
  <c r="BJ266" i="5"/>
  <c r="BJ236" i="5"/>
  <c r="BT530" i="5"/>
  <c r="BT412" i="5"/>
  <c r="BT410" i="5"/>
  <c r="CN473" i="5"/>
  <c r="BS457" i="5"/>
  <c r="CH453" i="5"/>
  <c r="CQ449" i="5"/>
  <c r="BT415" i="5"/>
  <c r="BT411" i="5"/>
  <c r="BP529" i="5"/>
  <c r="BT529" i="5"/>
  <c r="BM445" i="5"/>
  <c r="CN441" i="5"/>
  <c r="BP437" i="5"/>
  <c r="CN433" i="5"/>
  <c r="CE425" i="5"/>
  <c r="CN421" i="5"/>
  <c r="BS417" i="5"/>
  <c r="BJ664" i="5"/>
  <c r="BM422" i="5"/>
  <c r="BM749" i="5"/>
  <c r="CK743" i="5"/>
  <c r="CQ735" i="5"/>
  <c r="CE733" i="5"/>
  <c r="CE723" i="5"/>
  <c r="CH721" i="5"/>
  <c r="CN643" i="5"/>
  <c r="CH625" i="5"/>
  <c r="CE601" i="5"/>
  <c r="CH593" i="5"/>
  <c r="BS585" i="5"/>
  <c r="BP583" i="5"/>
  <c r="BV569" i="5"/>
  <c r="BP567" i="5"/>
  <c r="BR698" i="5"/>
  <c r="BJ749" i="5"/>
  <c r="AP626" i="5"/>
  <c r="BR690" i="5"/>
  <c r="AP638" i="5"/>
  <c r="BM743" i="5"/>
  <c r="AQ666" i="5"/>
  <c r="BQ690" i="5"/>
  <c r="BY733" i="5"/>
  <c r="CK717" i="5"/>
  <c r="BS733" i="5"/>
  <c r="BR678" i="5"/>
  <c r="BP625" i="5"/>
  <c r="BP643" i="5"/>
  <c r="AP642" i="5"/>
  <c r="BP585" i="5"/>
  <c r="CB625" i="5"/>
  <c r="BP569" i="5"/>
  <c r="CN597" i="5"/>
  <c r="BY783" i="5"/>
  <c r="BY781" i="5"/>
  <c r="CH779" i="5"/>
  <c r="BJ751" i="5"/>
  <c r="CH749" i="5"/>
  <c r="BY737" i="5"/>
  <c r="BS735" i="5"/>
  <c r="CB729" i="5"/>
  <c r="CB725" i="5"/>
  <c r="CK719" i="5"/>
  <c r="BS717" i="5"/>
  <c r="CK673" i="5"/>
  <c r="CE665" i="5"/>
  <c r="BP657" i="5"/>
  <c r="CH643" i="5"/>
  <c r="CQ629" i="5"/>
  <c r="CN625" i="5"/>
  <c r="CE609" i="5"/>
  <c r="CK601" i="5"/>
  <c r="BS599" i="5"/>
  <c r="CK597" i="5"/>
  <c r="CN593" i="5"/>
  <c r="CH589" i="5"/>
  <c r="CQ585" i="5"/>
  <c r="BS583" i="5"/>
  <c r="BS577" i="5"/>
  <c r="CN573" i="5"/>
  <c r="CN569" i="5"/>
  <c r="BM567" i="5"/>
  <c r="CH565" i="5"/>
  <c r="CB675" i="5"/>
  <c r="AP677" i="5"/>
  <c r="BP629" i="5"/>
  <c r="BP673" i="5"/>
  <c r="CN629" i="5"/>
  <c r="CH629" i="5"/>
  <c r="CE673" i="5"/>
  <c r="CN601" i="5"/>
  <c r="BS601" i="5"/>
  <c r="CQ577" i="5"/>
  <c r="CQ593" i="5"/>
  <c r="CN589" i="5"/>
  <c r="BQ669" i="5"/>
  <c r="BV779" i="5"/>
  <c r="BY779" i="5"/>
  <c r="CK781" i="5"/>
  <c r="CN749" i="5"/>
  <c r="BQ637" i="5"/>
  <c r="AQ689" i="5"/>
  <c r="CQ779" i="5"/>
  <c r="CB779" i="5"/>
  <c r="CE749" i="5"/>
  <c r="CK749" i="5"/>
  <c r="BS749" i="5"/>
  <c r="BY749" i="5"/>
  <c r="BM573" i="5"/>
  <c r="CQ573" i="5"/>
  <c r="CK493" i="5"/>
  <c r="BM453" i="5"/>
  <c r="BM425" i="5"/>
  <c r="CH717" i="5"/>
  <c r="CK629" i="5"/>
  <c r="BP565" i="5"/>
  <c r="BP577" i="5"/>
  <c r="CK589" i="5"/>
  <c r="BM601" i="5"/>
  <c r="BP631" i="5"/>
  <c r="BM569" i="5"/>
  <c r="CK473" i="5"/>
  <c r="BM485" i="5"/>
  <c r="BP497" i="5"/>
  <c r="CB513" i="5"/>
  <c r="CB593" i="5"/>
  <c r="CB673" i="5"/>
  <c r="CH631" i="5"/>
  <c r="CE629" i="5"/>
  <c r="CQ625" i="5"/>
  <c r="CH675" i="5"/>
  <c r="CQ665" i="5"/>
  <c r="CH581" i="5"/>
  <c r="BK565" i="5"/>
  <c r="CQ609" i="5"/>
  <c r="BM581" i="5"/>
  <c r="BP477" i="5"/>
  <c r="CQ601" i="5"/>
  <c r="CE581" i="5"/>
  <c r="CK485" i="5"/>
  <c r="BM477" i="5"/>
  <c r="CB585" i="5"/>
  <c r="CK585" i="5"/>
  <c r="BM561" i="5"/>
  <c r="CH513" i="5"/>
  <c r="CB465" i="5"/>
  <c r="CE597" i="5"/>
  <c r="BM589" i="5"/>
  <c r="CE589" i="5"/>
  <c r="BP513" i="5"/>
  <c r="CE489" i="5"/>
  <c r="CK533" i="5"/>
  <c r="BM529" i="5"/>
  <c r="CH529" i="5"/>
  <c r="BS525" i="5"/>
  <c r="CK521" i="5"/>
  <c r="CB517" i="5"/>
  <c r="CQ517" i="5"/>
  <c r="BP457" i="5"/>
  <c r="BS465" i="5"/>
  <c r="CE449" i="5"/>
  <c r="CN445" i="5"/>
  <c r="CB441" i="5"/>
  <c r="CH441" i="5"/>
  <c r="CQ437" i="5"/>
  <c r="CB719" i="5"/>
  <c r="CK593" i="5"/>
  <c r="BM609" i="5"/>
  <c r="BS581" i="5"/>
  <c r="CB565" i="5"/>
  <c r="CB573" i="5"/>
  <c r="CK625" i="5"/>
  <c r="CK665" i="5"/>
  <c r="CQ631" i="5"/>
  <c r="CN609" i="5"/>
  <c r="CH609" i="5"/>
  <c r="CB577" i="5"/>
  <c r="CH509" i="5"/>
  <c r="CQ589" i="5"/>
  <c r="CB525" i="5"/>
  <c r="BM517" i="5"/>
  <c r="CB453" i="5"/>
  <c r="CK449" i="5"/>
  <c r="CE445" i="5"/>
  <c r="BS762" i="5"/>
  <c r="CQ754" i="5"/>
  <c r="BS754" i="5"/>
  <c r="CN754" i="5"/>
  <c r="CH754" i="5"/>
  <c r="CK754" i="5"/>
  <c r="BS780" i="5"/>
  <c r="BJ774" i="5"/>
  <c r="BJ768" i="5"/>
  <c r="BJ764" i="5"/>
  <c r="BJ752" i="5"/>
  <c r="BJ750" i="5"/>
  <c r="BJ748" i="5"/>
  <c r="BJ746" i="5"/>
  <c r="BJ744" i="5"/>
  <c r="BJ742" i="5"/>
  <c r="BJ740" i="5"/>
  <c r="BJ738" i="5"/>
  <c r="BV736" i="5"/>
  <c r="BV734" i="5"/>
  <c r="BM728" i="5"/>
  <c r="BP726" i="5"/>
  <c r="BP720" i="5"/>
  <c r="BJ710" i="5"/>
  <c r="BJ708" i="5"/>
  <c r="BJ704" i="5"/>
  <c r="BJ702" i="5"/>
  <c r="BJ696" i="5"/>
  <c r="BJ694" i="5"/>
  <c r="BJ692" i="5"/>
  <c r="BJ690" i="5"/>
  <c r="BJ688" i="5"/>
  <c r="BJ686" i="5"/>
  <c r="BJ684" i="5"/>
  <c r="BJ682" i="5"/>
  <c r="BJ678" i="5"/>
  <c r="BJ674" i="5"/>
  <c r="BJ672" i="5"/>
  <c r="BJ670" i="5"/>
  <c r="BJ662" i="5"/>
  <c r="BJ660" i="5"/>
  <c r="BJ658" i="5"/>
  <c r="BJ654" i="5"/>
  <c r="BP652" i="5"/>
  <c r="BJ650" i="5"/>
  <c r="BJ648" i="5"/>
  <c r="BJ646" i="5"/>
  <c r="BJ644" i="5"/>
  <c r="BJ642" i="5"/>
  <c r="BJ638" i="5"/>
  <c r="BJ636" i="5"/>
  <c r="BJ634" i="5"/>
  <c r="BJ632" i="5"/>
  <c r="BJ622" i="5"/>
  <c r="BJ620" i="5"/>
  <c r="BJ618" i="5"/>
  <c r="BJ614" i="5"/>
  <c r="BJ610" i="5"/>
  <c r="BJ608" i="5"/>
  <c r="BJ606" i="5"/>
  <c r="BJ604" i="5"/>
  <c r="BJ602" i="5"/>
  <c r="BJ600" i="5"/>
  <c r="BJ598" i="5"/>
  <c r="BJ596" i="5"/>
  <c r="BJ594" i="5"/>
  <c r="BJ590" i="5"/>
  <c r="BJ588" i="5"/>
  <c r="BJ586" i="5"/>
  <c r="BN584" i="5"/>
  <c r="BP582" i="5"/>
  <c r="BP580" i="5"/>
  <c r="CN578" i="5"/>
  <c r="BJ576" i="5"/>
  <c r="BJ574" i="5"/>
  <c r="CH572" i="5"/>
  <c r="CH570" i="5"/>
  <c r="BJ568" i="5"/>
  <c r="BJ566" i="5"/>
  <c r="BJ564" i="5"/>
  <c r="BJ558" i="5"/>
  <c r="BJ554" i="5"/>
  <c r="BJ552" i="5"/>
  <c r="BJ550" i="5"/>
  <c r="BJ548" i="5"/>
  <c r="CN534" i="5"/>
  <c r="BJ532" i="5"/>
  <c r="BJ530" i="5"/>
  <c r="BJ528" i="5"/>
  <c r="BJ520" i="5"/>
  <c r="BJ518" i="5"/>
  <c r="BJ506" i="5"/>
  <c r="BJ500" i="5"/>
  <c r="CE480" i="5"/>
  <c r="CQ478" i="5"/>
  <c r="BJ470" i="5"/>
  <c r="CK462" i="5"/>
  <c r="BJ448" i="5"/>
  <c r="BM446" i="5"/>
  <c r="BJ440" i="5"/>
  <c r="CQ430" i="5"/>
  <c r="BJ422" i="5"/>
  <c r="CE414" i="5"/>
  <c r="BJ408" i="5"/>
  <c r="BJ406" i="5"/>
  <c r="CN398" i="5"/>
  <c r="BP396" i="5"/>
  <c r="CE394" i="5"/>
  <c r="BP384" i="5"/>
  <c r="CE382" i="5"/>
  <c r="BJ380" i="5"/>
  <c r="BJ378" i="5"/>
  <c r="BM374" i="5"/>
  <c r="BJ368" i="5"/>
  <c r="BV364" i="5"/>
  <c r="CE362" i="5"/>
  <c r="BJ358" i="5"/>
  <c r="BJ356" i="5"/>
  <c r="BJ354" i="5"/>
  <c r="BJ352" i="5"/>
  <c r="BJ350" i="5"/>
  <c r="BJ346" i="5"/>
  <c r="BJ340" i="5"/>
  <c r="BJ338" i="5"/>
  <c r="BJ334" i="5"/>
  <c r="BJ332" i="5"/>
  <c r="BJ330" i="5"/>
  <c r="BJ326" i="5"/>
  <c r="BJ322" i="5"/>
  <c r="BJ316" i="5"/>
  <c r="BJ314" i="5"/>
  <c r="BJ310" i="5"/>
  <c r="BJ306" i="5"/>
  <c r="BJ302" i="5"/>
  <c r="BJ300" i="5"/>
  <c r="BJ298" i="5"/>
  <c r="BJ296" i="5"/>
  <c r="BJ286" i="5"/>
  <c r="BJ282" i="5"/>
  <c r="BJ280" i="5"/>
  <c r="BJ278" i="5"/>
  <c r="BJ274" i="5"/>
  <c r="BJ272" i="5"/>
  <c r="BJ270" i="5"/>
  <c r="BJ268" i="5"/>
  <c r="BJ262" i="5"/>
  <c r="BJ258" i="5"/>
  <c r="BJ256" i="5"/>
  <c r="BJ254" i="5"/>
  <c r="BJ252" i="5"/>
  <c r="BJ248" i="5"/>
  <c r="BJ246" i="5"/>
  <c r="BJ242" i="5"/>
  <c r="BJ238" i="5"/>
  <c r="BJ234" i="5"/>
  <c r="BJ230" i="5"/>
  <c r="BJ228" i="5"/>
  <c r="BJ226" i="5"/>
  <c r="BJ224" i="5"/>
  <c r="BJ222" i="5"/>
  <c r="BJ218" i="5"/>
  <c r="BJ214" i="5"/>
  <c r="BJ212" i="5"/>
  <c r="BJ210" i="5"/>
  <c r="BJ578" i="5"/>
  <c r="BJ370" i="5"/>
  <c r="CE478" i="5"/>
  <c r="CN366" i="5"/>
  <c r="CQ382" i="5"/>
  <c r="BJ398" i="5"/>
  <c r="BV366" i="5"/>
  <c r="CE366" i="5"/>
  <c r="CN382" i="5"/>
  <c r="BV374" i="5"/>
  <c r="BV398" i="5"/>
  <c r="CH366" i="5"/>
  <c r="CH382" i="5"/>
  <c r="CK414" i="5"/>
  <c r="CN478" i="5"/>
  <c r="BS430" i="5"/>
  <c r="BJ362" i="5"/>
  <c r="BJ384" i="5"/>
  <c r="CB370" i="5"/>
  <c r="CE462" i="5"/>
  <c r="BJ770" i="5"/>
  <c r="BJ570" i="5"/>
  <c r="BJ582" i="5"/>
  <c r="BM398" i="5"/>
  <c r="CB398" i="5"/>
  <c r="CB462" i="5"/>
  <c r="BM414" i="5"/>
  <c r="BP366" i="5"/>
  <c r="BJ382" i="5"/>
  <c r="BJ446" i="5"/>
  <c r="BJ364" i="5"/>
  <c r="BP728" i="5"/>
  <c r="BJ734" i="5"/>
  <c r="BJ652" i="5"/>
  <c r="CQ366" i="5"/>
  <c r="CB366" i="5"/>
  <c r="BP382" i="5"/>
  <c r="BJ394" i="5"/>
  <c r="CQ370" i="5"/>
  <c r="AP676" i="5"/>
  <c r="BM760" i="5"/>
  <c r="AP684" i="5"/>
  <c r="BQ684" i="5"/>
  <c r="AP668" i="5"/>
  <c r="BQ668" i="5"/>
  <c r="BR628" i="5"/>
  <c r="BQ628" i="5"/>
  <c r="CQ782" i="5"/>
  <c r="BJ778" i="5"/>
  <c r="BM766" i="5"/>
  <c r="BJ766" i="5"/>
  <c r="BM758" i="5"/>
  <c r="BJ560" i="5"/>
  <c r="CH560" i="5"/>
  <c r="BP556" i="5"/>
  <c r="CN556" i="5"/>
  <c r="CB546" i="5"/>
  <c r="BP546" i="5"/>
  <c r="CE546" i="5"/>
  <c r="BJ546" i="5"/>
  <c r="CB544" i="5"/>
  <c r="CK544" i="5"/>
  <c r="CE542" i="5"/>
  <c r="CQ542" i="5"/>
  <c r="CN542" i="5"/>
  <c r="CH542" i="5"/>
  <c r="CK542" i="5"/>
  <c r="CH540" i="5"/>
  <c r="CH538" i="5"/>
  <c r="BP538" i="5"/>
  <c r="BJ538" i="5"/>
  <c r="CN536" i="5"/>
  <c r="CK536" i="5"/>
  <c r="BJ536" i="5"/>
  <c r="BJ526" i="5"/>
  <c r="CK526" i="5"/>
  <c r="CB526" i="5"/>
  <c r="CQ526" i="5"/>
  <c r="CN526" i="5"/>
  <c r="BP526" i="5"/>
  <c r="CB524" i="5"/>
  <c r="BJ524" i="5"/>
  <c r="BM522" i="5"/>
  <c r="BJ522" i="5"/>
  <c r="CB522" i="5"/>
  <c r="BP518" i="5"/>
  <c r="CK518" i="5"/>
  <c r="CN518" i="5"/>
  <c r="CB514" i="5"/>
  <c r="BJ514" i="5"/>
  <c r="CN512" i="5"/>
  <c r="CK512" i="5"/>
  <c r="BP512" i="5"/>
  <c r="BJ512" i="5"/>
  <c r="CB510" i="5"/>
  <c r="BM510" i="5"/>
  <c r="BP510" i="5"/>
  <c r="CN510" i="5"/>
  <c r="BS510" i="5"/>
  <c r="CH510" i="5"/>
  <c r="CE510" i="5"/>
  <c r="CK510" i="5"/>
  <c r="BJ510" i="5"/>
  <c r="CB508" i="5"/>
  <c r="CK508" i="5"/>
  <c r="CN508" i="5"/>
  <c r="BJ508" i="5"/>
  <c r="CN504" i="5"/>
  <c r="BS504" i="5"/>
  <c r="CK502" i="5"/>
  <c r="BJ502" i="5"/>
  <c r="CH498" i="5"/>
  <c r="BJ498" i="5"/>
  <c r="BJ496" i="5"/>
  <c r="CK494" i="5"/>
  <c r="CQ494" i="5"/>
  <c r="CH494" i="5"/>
  <c r="BS494" i="5"/>
  <c r="CH492" i="5"/>
  <c r="BJ492" i="5"/>
  <c r="CH490" i="5"/>
  <c r="BJ490" i="5"/>
  <c r="CH488" i="5"/>
  <c r="BJ488" i="5"/>
  <c r="CE486" i="5"/>
  <c r="BJ486" i="5"/>
  <c r="CE484" i="5"/>
  <c r="CH484" i="5"/>
  <c r="BJ484" i="5"/>
  <c r="BJ482" i="5"/>
  <c r="BP482" i="5"/>
  <c r="CH482" i="5"/>
  <c r="BJ478" i="5"/>
  <c r="CH478" i="5"/>
  <c r="BS478" i="5"/>
  <c r="CH476" i="5"/>
  <c r="CE476" i="5"/>
  <c r="BJ476" i="5"/>
  <c r="BJ474" i="5"/>
  <c r="CQ474" i="5"/>
  <c r="BJ472" i="5"/>
  <c r="BN472" i="5"/>
  <c r="CB472" i="5"/>
  <c r="BS472" i="5"/>
  <c r="CN470" i="5"/>
  <c r="CQ466" i="5"/>
  <c r="CB466" i="5"/>
  <c r="BS466" i="5"/>
  <c r="CN464" i="5"/>
  <c r="CQ464" i="5"/>
  <c r="BJ464" i="5"/>
  <c r="CN462" i="5"/>
  <c r="BS462" i="5"/>
  <c r="CH462" i="5"/>
  <c r="CQ462" i="5"/>
  <c r="CK460" i="5"/>
  <c r="BJ460" i="5"/>
  <c r="CN458" i="5"/>
  <c r="CK458" i="5"/>
  <c r="BM458" i="5"/>
  <c r="BJ458" i="5"/>
  <c r="CB456" i="5"/>
  <c r="BJ456" i="5"/>
  <c r="BP456" i="5"/>
  <c r="BS456" i="5"/>
  <c r="CK454" i="5"/>
  <c r="CB454" i="5"/>
  <c r="BM454" i="5"/>
  <c r="BP452" i="5"/>
  <c r="BS452" i="5"/>
  <c r="CN452" i="5"/>
  <c r="BJ452" i="5"/>
  <c r="BJ450" i="5"/>
  <c r="CB446" i="5"/>
  <c r="CH446" i="5"/>
  <c r="CQ446" i="5"/>
  <c r="BS446" i="5"/>
  <c r="CN446" i="5"/>
  <c r="CE446" i="5"/>
  <c r="CK446" i="5"/>
  <c r="BP446" i="5"/>
  <c r="BJ444" i="5"/>
  <c r="CE444" i="5"/>
  <c r="CK442" i="5"/>
  <c r="BM442" i="5"/>
  <c r="CQ438" i="5"/>
  <c r="BJ438" i="5"/>
  <c r="BM438" i="5"/>
  <c r="BJ436" i="5"/>
  <c r="BJ434" i="5"/>
  <c r="BM434" i="5"/>
  <c r="CH434" i="5"/>
  <c r="BJ432" i="5"/>
  <c r="CB430" i="5"/>
  <c r="CH430" i="5"/>
  <c r="CE430" i="5"/>
  <c r="CK430" i="5"/>
  <c r="BP430" i="5"/>
  <c r="BM430" i="5"/>
  <c r="BJ430" i="5"/>
  <c r="CN430" i="5"/>
  <c r="BM428" i="5"/>
  <c r="BM426" i="5"/>
  <c r="BJ426" i="5"/>
  <c r="BS424" i="5"/>
  <c r="BM424" i="5"/>
  <c r="BJ424" i="5"/>
  <c r="CQ420" i="5"/>
  <c r="BJ420" i="5"/>
  <c r="BJ418" i="5"/>
  <c r="BM418" i="5"/>
  <c r="BM416" i="5"/>
  <c r="BS414" i="5"/>
  <c r="CN414" i="5"/>
  <c r="CB414" i="5"/>
  <c r="CH414" i="5"/>
  <c r="BJ414" i="5"/>
  <c r="BP414" i="5"/>
  <c r="CH412" i="5"/>
  <c r="BJ412" i="5"/>
  <c r="CQ410" i="5"/>
  <c r="BP410" i="5"/>
  <c r="CK410" i="5"/>
  <c r="BM410" i="5"/>
  <c r="CN410" i="5"/>
  <c r="CH410" i="5"/>
  <c r="BJ410" i="5"/>
  <c r="CB410" i="5"/>
  <c r="CQ404" i="5"/>
  <c r="CK404" i="5"/>
  <c r="CH402" i="5"/>
  <c r="CB402" i="5"/>
  <c r="BV402" i="5"/>
  <c r="CN402" i="5"/>
  <c r="BP402" i="5"/>
  <c r="BM402" i="5"/>
  <c r="BJ402" i="5"/>
  <c r="CK400" i="5"/>
  <c r="BV400" i="5"/>
  <c r="CN400" i="5"/>
  <c r="BJ400" i="5"/>
  <c r="CH398" i="5"/>
  <c r="AN398" i="5"/>
  <c r="CK398" i="5"/>
  <c r="BN398" i="5"/>
  <c r="CE398" i="5"/>
  <c r="CQ398" i="5"/>
  <c r="BP398" i="5"/>
  <c r="BR688" i="5"/>
  <c r="AQ688" i="5"/>
  <c r="CE718" i="5"/>
  <c r="CH718" i="5"/>
  <c r="BP718" i="5"/>
  <c r="CB640" i="5"/>
  <c r="BJ640" i="5"/>
  <c r="CE630" i="5"/>
  <c r="BJ630" i="5"/>
  <c r="BJ624" i="5"/>
  <c r="BP624" i="5"/>
  <c r="BJ504" i="5"/>
  <c r="BP680" i="5"/>
  <c r="BJ680" i="5"/>
  <c r="BJ676" i="5"/>
  <c r="CK668" i="5"/>
  <c r="BJ668" i="5"/>
  <c r="BJ656" i="5"/>
  <c r="BP656" i="5"/>
  <c r="CE628" i="5"/>
  <c r="BJ628" i="5"/>
  <c r="BM562" i="5"/>
  <c r="BN562" i="5"/>
  <c r="CK562" i="5"/>
  <c r="BJ728" i="5"/>
  <c r="BJ758" i="5"/>
  <c r="AP628" i="5"/>
  <c r="BJ754" i="5"/>
  <c r="BJ718" i="5"/>
  <c r="BJ534" i="5"/>
  <c r="BR640" i="5"/>
  <c r="BM526" i="5"/>
  <c r="CB542" i="5"/>
  <c r="BJ494" i="5"/>
  <c r="CB742" i="5"/>
  <c r="BQ692" i="5"/>
  <c r="BR692" i="5"/>
  <c r="BR680" i="5"/>
  <c r="AP680" i="5"/>
  <c r="BJ776" i="5"/>
  <c r="BM776" i="5"/>
  <c r="BM772" i="5"/>
  <c r="BM756" i="5"/>
  <c r="AP732" i="5"/>
  <c r="AE732" i="5"/>
  <c r="CH732" i="5" s="1"/>
  <c r="BP724" i="5"/>
  <c r="BJ724" i="5"/>
  <c r="BJ720" i="5"/>
  <c r="BJ762" i="5"/>
  <c r="BJ726" i="5"/>
  <c r="BJ562" i="5"/>
  <c r="BJ760" i="5"/>
  <c r="BJ736" i="5"/>
  <c r="CB624" i="5"/>
  <c r="BJ772" i="5"/>
  <c r="BJ480" i="5"/>
  <c r="CE396" i="5"/>
  <c r="CN396" i="5"/>
  <c r="CQ396" i="5"/>
  <c r="AN394" i="5"/>
  <c r="BM394" i="5"/>
  <c r="CN394" i="5"/>
  <c r="CQ392" i="5"/>
  <c r="BM392" i="5"/>
  <c r="BV392" i="5"/>
  <c r="CK392" i="5"/>
  <c r="CN392" i="5"/>
  <c r="CB392" i="5"/>
  <c r="CK390" i="5"/>
  <c r="CE390" i="5"/>
  <c r="BP390" i="5"/>
  <c r="CK388" i="5"/>
  <c r="CE388" i="5"/>
  <c r="BM388" i="5"/>
  <c r="BV388" i="5"/>
  <c r="CN388" i="5"/>
  <c r="CE386" i="5"/>
  <c r="CH386" i="5"/>
  <c r="BJ386" i="5"/>
  <c r="CH384" i="5"/>
  <c r="CN384" i="5"/>
  <c r="BV384" i="5"/>
  <c r="BQ384" i="5"/>
  <c r="BV380" i="5"/>
  <c r="CQ380" i="5"/>
  <c r="BV378" i="5"/>
  <c r="BP378" i="5"/>
  <c r="CB378" i="5"/>
  <c r="CK378" i="5"/>
  <c r="CE378" i="5"/>
  <c r="CH376" i="5"/>
  <c r="BV376" i="5"/>
  <c r="CN376" i="5"/>
  <c r="BJ374" i="5"/>
  <c r="BP374" i="5"/>
  <c r="CE374" i="5"/>
  <c r="BV372" i="5"/>
  <c r="CN372" i="5"/>
  <c r="CQ372" i="5"/>
  <c r="CN370" i="5"/>
  <c r="CK370" i="5"/>
  <c r="BP370" i="5"/>
  <c r="CQ368" i="5"/>
  <c r="CH368" i="5"/>
  <c r="CK368" i="5"/>
  <c r="BV368" i="5"/>
  <c r="CQ364" i="5"/>
  <c r="CK364" i="5"/>
  <c r="CH362" i="5"/>
  <c r="CB362" i="5"/>
  <c r="CQ362" i="5"/>
  <c r="CH374" i="5"/>
  <c r="CN374" i="5"/>
  <c r="CQ386" i="5"/>
  <c r="BP376" i="5"/>
  <c r="CB372" i="5"/>
  <c r="CH394" i="5"/>
  <c r="CN380" i="5"/>
  <c r="BM382" i="5"/>
  <c r="BJ366" i="5"/>
  <c r="CK366" i="5"/>
  <c r="CB382" i="5"/>
  <c r="BV382" i="5"/>
  <c r="BJ396" i="5"/>
  <c r="BJ392" i="5"/>
  <c r="CQ374" i="5"/>
  <c r="CK374" i="5"/>
  <c r="BN394" i="5"/>
  <c r="BP380" i="5"/>
  <c r="BV396" i="5"/>
  <c r="CQ388" i="5"/>
  <c r="CN378" i="5"/>
  <c r="BM396" i="5"/>
  <c r="BJ376" i="5"/>
  <c r="CB374" i="5"/>
  <c r="BN396" i="5"/>
  <c r="CB364" i="5"/>
  <c r="BJ388" i="5"/>
  <c r="CE384" i="5"/>
  <c r="BP362" i="5"/>
  <c r="CK394" i="5"/>
  <c r="CH782" i="5"/>
  <c r="BY780" i="5"/>
  <c r="BY744" i="5"/>
  <c r="CN742" i="5"/>
  <c r="CK740" i="5"/>
  <c r="CK728" i="5"/>
  <c r="CE726" i="5"/>
  <c r="CB686" i="5"/>
  <c r="CB680" i="5"/>
  <c r="CH676" i="5"/>
  <c r="CB672" i="5"/>
  <c r="CE668" i="5"/>
  <c r="BP662" i="5"/>
  <c r="CB654" i="5"/>
  <c r="CQ644" i="5"/>
  <c r="CK640" i="5"/>
  <c r="CQ632" i="5"/>
  <c r="CB612" i="5"/>
  <c r="CB608" i="5"/>
  <c r="CH600" i="5"/>
  <c r="CH598" i="5"/>
  <c r="BM596" i="5"/>
  <c r="CK592" i="5"/>
  <c r="BP586" i="5"/>
  <c r="CQ584" i="5"/>
  <c r="CE582" i="5"/>
  <c r="BS578" i="5"/>
  <c r="CK576" i="5"/>
  <c r="CH574" i="5"/>
  <c r="BP572" i="5"/>
  <c r="BP570" i="5"/>
  <c r="BN568" i="5"/>
  <c r="CN564" i="5"/>
  <c r="CQ560" i="5"/>
  <c r="CK546" i="5"/>
  <c r="CN540" i="5"/>
  <c r="CE538" i="5"/>
  <c r="CB536" i="5"/>
  <c r="BP534" i="5"/>
  <c r="CB532" i="5"/>
  <c r="BM530" i="5"/>
  <c r="BP522" i="5"/>
  <c r="BS516" i="5"/>
  <c r="CN492" i="5"/>
  <c r="BM370" i="5"/>
  <c r="CK600" i="5"/>
  <c r="CH636" i="5"/>
  <c r="CQ608" i="5"/>
  <c r="CN678" i="5"/>
  <c r="BV783" i="5"/>
  <c r="BJ780" i="5"/>
  <c r="CQ780" i="5"/>
  <c r="CB780" i="5"/>
  <c r="CE782" i="5"/>
  <c r="BS782" i="5"/>
  <c r="BJ782" i="5"/>
  <c r="CN783" i="5"/>
  <c r="CH783" i="5"/>
  <c r="BJ783" i="5"/>
  <c r="BM740" i="5"/>
  <c r="BV740" i="5"/>
  <c r="BP640" i="5"/>
  <c r="CN740" i="5"/>
  <c r="CE584" i="5"/>
  <c r="BP576" i="5"/>
  <c r="BM560" i="5"/>
  <c r="CQ596" i="5"/>
  <c r="BV564" i="5"/>
  <c r="BM584" i="5"/>
  <c r="CB668" i="5"/>
  <c r="BP536" i="5"/>
  <c r="CK540" i="5"/>
  <c r="CB556" i="5"/>
  <c r="BP562" i="5"/>
  <c r="CE586" i="5"/>
  <c r="BV742" i="5"/>
  <c r="CN572" i="5"/>
  <c r="CH562" i="5"/>
  <c r="CK572" i="5"/>
  <c r="BP674" i="5"/>
  <c r="CH780" i="5"/>
  <c r="CE728" i="5"/>
  <c r="BR684" i="5"/>
  <c r="BJ572" i="5"/>
  <c r="CH678" i="5"/>
  <c r="CK654" i="5"/>
  <c r="BP678" i="5"/>
  <c r="CN668" i="5"/>
  <c r="CH536" i="5"/>
  <c r="CQ668" i="5"/>
  <c r="CN538" i="5"/>
  <c r="CB540" i="5"/>
  <c r="CN560" i="5"/>
  <c r="BP648" i="5"/>
  <c r="CN530" i="5"/>
  <c r="CB572" i="5"/>
  <c r="CE676" i="5"/>
  <c r="CQ612" i="5"/>
  <c r="AP692" i="5"/>
  <c r="CE744" i="5"/>
  <c r="BP676" i="5"/>
  <c r="BM612" i="5"/>
  <c r="CH546" i="5"/>
  <c r="CQ556" i="5"/>
  <c r="BM608" i="5"/>
  <c r="CH608" i="5"/>
  <c r="CQ672" i="5"/>
  <c r="CK782" i="5"/>
  <c r="BJ756" i="5"/>
  <c r="BM746" i="5"/>
  <c r="BM744" i="5"/>
  <c r="CE742" i="5"/>
  <c r="CE740" i="5"/>
  <c r="BY738" i="5"/>
  <c r="BS734" i="5"/>
  <c r="CQ728" i="5"/>
  <c r="CK724" i="5"/>
  <c r="BN710" i="5"/>
  <c r="CK692" i="5"/>
  <c r="CH654" i="5"/>
  <c r="BP650" i="5"/>
  <c r="BS590" i="5"/>
  <c r="CE580" i="5"/>
  <c r="BK562" i="5"/>
  <c r="CE560" i="5"/>
  <c r="CE540" i="5"/>
  <c r="BM534" i="5"/>
  <c r="BP528" i="5"/>
  <c r="CK522" i="5"/>
  <c r="BM518" i="5"/>
  <c r="CQ514" i="5"/>
  <c r="BM512" i="5"/>
  <c r="CQ510" i="5"/>
  <c r="BP508" i="5"/>
  <c r="CK504" i="5"/>
  <c r="BS502" i="5"/>
  <c r="BM498" i="5"/>
  <c r="CE488" i="5"/>
  <c r="BP478" i="5"/>
  <c r="BJ468" i="5"/>
  <c r="CQ454" i="5"/>
  <c r="BM450" i="5"/>
  <c r="BP444" i="5"/>
  <c r="BS442" i="5"/>
  <c r="BS434" i="5"/>
  <c r="CE426" i="5"/>
  <c r="BP418" i="5"/>
  <c r="CK412" i="5"/>
  <c r="CE410" i="5"/>
  <c r="BJ360" i="5"/>
  <c r="BJ342" i="5"/>
  <c r="BJ318" i="5"/>
  <c r="BJ250" i="5"/>
  <c r="CE675" i="5"/>
  <c r="CH665" i="5"/>
  <c r="BP641" i="5"/>
  <c r="CH633" i="5"/>
  <c r="CK609" i="5"/>
  <c r="CE599" i="5"/>
  <c r="BV593" i="5"/>
  <c r="BV589" i="5"/>
  <c r="CK577" i="5"/>
  <c r="CK569" i="5"/>
  <c r="CN565" i="5"/>
  <c r="CE509" i="5"/>
  <c r="CN497" i="5"/>
  <c r="CN493" i="5"/>
  <c r="CB489" i="5"/>
  <c r="CN481" i="5"/>
  <c r="CQ477" i="5"/>
  <c r="BM473" i="5"/>
  <c r="BS461" i="5"/>
  <c r="CQ429" i="5"/>
  <c r="BP425" i="5"/>
  <c r="CB389" i="5"/>
  <c r="BP377" i="5"/>
  <c r="CE373" i="5"/>
  <c r="CH686" i="5"/>
  <c r="CQ686" i="5"/>
  <c r="CB684" i="5"/>
  <c r="CK684" i="5"/>
  <c r="BP684" i="5"/>
  <c r="CE684" i="5"/>
  <c r="CH680" i="5"/>
  <c r="CB678" i="5"/>
  <c r="CK678" i="5"/>
  <c r="CQ676" i="5"/>
  <c r="CQ674" i="5"/>
  <c r="CK674" i="5"/>
  <c r="CN674" i="5"/>
  <c r="CH674" i="5"/>
  <c r="CE674" i="5"/>
  <c r="CE672" i="5"/>
  <c r="CK672" i="5"/>
  <c r="CH670" i="5"/>
  <c r="CE670" i="5"/>
  <c r="CK670" i="5"/>
  <c r="CH668" i="5"/>
  <c r="CQ666" i="5"/>
  <c r="BP666" i="5"/>
  <c r="CK666" i="5"/>
  <c r="CB648" i="5"/>
  <c r="CH648" i="5"/>
  <c r="CN644" i="5"/>
  <c r="BP644" i="5"/>
  <c r="CB644" i="5"/>
  <c r="CQ642" i="5"/>
  <c r="CK642" i="5"/>
  <c r="BP642" i="5"/>
  <c r="CE642" i="5"/>
  <c r="CH640" i="5"/>
  <c r="CK636" i="5"/>
  <c r="CE636" i="5"/>
  <c r="CQ636" i="5"/>
  <c r="CK634" i="5"/>
  <c r="CH634" i="5"/>
  <c r="CK632" i="5"/>
  <c r="CN632" i="5"/>
  <c r="CK630" i="5"/>
  <c r="CQ630" i="5"/>
  <c r="CH630" i="5"/>
  <c r="CK628" i="5"/>
  <c r="CB628" i="5"/>
  <c r="CQ628" i="5"/>
  <c r="CN628" i="5"/>
  <c r="CQ626" i="5"/>
  <c r="CH626" i="5"/>
  <c r="CN626" i="5"/>
  <c r="CB626" i="5"/>
  <c r="CN624" i="5"/>
  <c r="CE624" i="5"/>
  <c r="BM622" i="5"/>
  <c r="BM620" i="5"/>
  <c r="BM616" i="5"/>
  <c r="CE612" i="5"/>
  <c r="CN612" i="5"/>
  <c r="CE608" i="5"/>
  <c r="CQ604" i="5"/>
  <c r="BS602" i="5"/>
  <c r="BM602" i="5"/>
  <c r="BS600" i="5"/>
  <c r="CB600" i="5"/>
  <c r="CE598" i="5"/>
  <c r="CK598" i="5"/>
  <c r="CK596" i="5"/>
  <c r="CE596" i="5"/>
  <c r="BV594" i="5"/>
  <c r="CB594" i="5"/>
  <c r="CE592" i="5"/>
  <c r="BM592" i="5"/>
  <c r="BV588" i="5"/>
  <c r="CK588" i="5"/>
  <c r="CH584" i="5"/>
  <c r="CN584" i="5"/>
  <c r="CK584" i="5"/>
  <c r="BS584" i="5"/>
  <c r="BM582" i="5"/>
  <c r="CH582" i="5"/>
  <c r="CE578" i="5"/>
  <c r="CK578" i="5"/>
  <c r="CB576" i="5"/>
  <c r="CE576" i="5"/>
  <c r="CQ574" i="5"/>
  <c r="CB574" i="5"/>
  <c r="CK570" i="5"/>
  <c r="CE570" i="5"/>
  <c r="CQ570" i="5"/>
  <c r="CB570" i="5"/>
  <c r="CN568" i="5"/>
  <c r="BM568" i="5"/>
  <c r="BK568" i="5"/>
  <c r="CE564" i="5"/>
  <c r="BP564" i="5"/>
  <c r="BM552" i="5"/>
  <c r="CQ552" i="5"/>
  <c r="BS532" i="5"/>
  <c r="CH532" i="5"/>
  <c r="CE530" i="5"/>
  <c r="CB530" i="5"/>
  <c r="BS524" i="5"/>
  <c r="CQ520" i="5"/>
  <c r="CB520" i="5"/>
  <c r="CE520" i="5"/>
  <c r="CN496" i="5"/>
  <c r="CE496" i="5"/>
  <c r="CK492" i="5"/>
  <c r="CE492" i="5"/>
  <c r="CE490" i="5"/>
  <c r="BM490" i="5"/>
  <c r="CK486" i="5"/>
  <c r="CB486" i="5"/>
  <c r="CK484" i="5"/>
  <c r="CB484" i="5"/>
  <c r="CB482" i="5"/>
  <c r="CE482" i="5"/>
  <c r="BM480" i="5"/>
  <c r="CB480" i="5"/>
  <c r="BP480" i="5"/>
  <c r="BP476" i="5"/>
  <c r="CN474" i="5"/>
  <c r="CE474" i="5"/>
  <c r="CK472" i="5"/>
  <c r="BP472" i="5"/>
  <c r="CQ472" i="5"/>
  <c r="BM472" i="5"/>
  <c r="CQ470" i="5"/>
  <c r="CH466" i="5"/>
  <c r="BM466" i="5"/>
  <c r="CN466" i="5"/>
  <c r="CE464" i="5"/>
  <c r="BP460" i="5"/>
  <c r="CE460" i="5"/>
  <c r="CH460" i="5"/>
  <c r="CN460" i="5"/>
  <c r="CK456" i="5"/>
  <c r="CQ456" i="5"/>
  <c r="CQ452" i="5"/>
  <c r="BP448" i="5"/>
  <c r="CN448" i="5"/>
  <c r="BM448" i="5"/>
  <c r="BM440" i="5"/>
  <c r="BP438" i="5"/>
  <c r="CB438" i="5"/>
  <c r="BM436" i="5"/>
  <c r="BP436" i="5"/>
  <c r="BM432" i="5"/>
  <c r="CN432" i="5"/>
  <c r="CB428" i="5"/>
  <c r="BS428" i="5"/>
  <c r="CH424" i="5"/>
  <c r="CK424" i="5"/>
  <c r="CN422" i="5"/>
  <c r="CE420" i="5"/>
  <c r="CB420" i="5"/>
  <c r="CK416" i="5"/>
  <c r="CH416" i="5"/>
  <c r="CN404" i="5"/>
  <c r="CH404" i="5"/>
  <c r="CQ402" i="5"/>
  <c r="CK402" i="5"/>
  <c r="CB400" i="5"/>
  <c r="CQ400" i="5"/>
  <c r="CB396" i="5"/>
  <c r="CH396" i="5"/>
  <c r="BP394" i="5"/>
  <c r="CB394" i="5"/>
  <c r="BV394" i="5"/>
  <c r="CE392" i="5"/>
  <c r="BP392" i="5"/>
  <c r="BV390" i="5"/>
  <c r="BJ390" i="5"/>
  <c r="CH390" i="5"/>
  <c r="CB390" i="5"/>
  <c r="CH388" i="5"/>
  <c r="CB388" i="5"/>
  <c r="BP388" i="5"/>
  <c r="CK386" i="5"/>
  <c r="CN386" i="5"/>
  <c r="CB384" i="5"/>
  <c r="CB380" i="5"/>
  <c r="CE380" i="5"/>
  <c r="CH380" i="5"/>
  <c r="BM378" i="5"/>
  <c r="BM376" i="5"/>
  <c r="CE376" i="5"/>
  <c r="CB376" i="5"/>
  <c r="CK372" i="5"/>
  <c r="CE372" i="5"/>
  <c r="CE370" i="5"/>
  <c r="CH370" i="5"/>
  <c r="CN368" i="5"/>
  <c r="CE368" i="5"/>
  <c r="BM364" i="5"/>
  <c r="CH364" i="5"/>
  <c r="BV362" i="5"/>
  <c r="CN362" i="5"/>
  <c r="BJ626" i="5"/>
  <c r="CK718" i="5"/>
  <c r="CQ718" i="5"/>
  <c r="CN738" i="5"/>
  <c r="BP574" i="5"/>
  <c r="BJ592" i="5"/>
  <c r="BP634" i="5"/>
  <c r="BJ666" i="5"/>
  <c r="CK738" i="5"/>
  <c r="CH666" i="5"/>
  <c r="BP630" i="5"/>
  <c r="CQ654" i="5"/>
  <c r="CB566" i="5"/>
  <c r="CK680" i="5"/>
  <c r="CQ738" i="5"/>
  <c r="BP632" i="5"/>
  <c r="CK586" i="5"/>
  <c r="CE568" i="5"/>
  <c r="CK530" i="5"/>
  <c r="CN574" i="5"/>
  <c r="CB534" i="5"/>
  <c r="CQ602" i="5"/>
  <c r="BS534" i="5"/>
  <c r="CQ536" i="5"/>
  <c r="CB538" i="5"/>
  <c r="CK538" i="5"/>
  <c r="CQ540" i="5"/>
  <c r="CQ544" i="5"/>
  <c r="CH556" i="5"/>
  <c r="BJ556" i="5"/>
  <c r="CB560" i="5"/>
  <c r="CK560" i="5"/>
  <c r="BP568" i="5"/>
  <c r="BP584" i="5"/>
  <c r="CN608" i="5"/>
  <c r="CK574" i="5"/>
  <c r="CQ684" i="5"/>
  <c r="CB564" i="5"/>
  <c r="BM576" i="5"/>
  <c r="CB518" i="5"/>
  <c r="BJ442" i="5"/>
  <c r="CE452" i="5"/>
  <c r="CH456" i="5"/>
  <c r="CB460" i="5"/>
  <c r="CK466" i="5"/>
  <c r="BJ466" i="5"/>
  <c r="CH472" i="5"/>
  <c r="CH504" i="5"/>
  <c r="CQ572" i="5"/>
  <c r="CB512" i="5"/>
  <c r="CE572" i="5"/>
  <c r="CN364" i="5"/>
  <c r="CQ378" i="5"/>
  <c r="CH392" i="5"/>
  <c r="BJ404" i="5"/>
  <c r="BM420" i="5"/>
  <c r="BJ454" i="5"/>
  <c r="CH480" i="5"/>
  <c r="CH496" i="5"/>
  <c r="BJ516" i="5"/>
  <c r="CB528" i="5"/>
  <c r="BP560" i="5"/>
  <c r="BM598" i="5"/>
  <c r="BJ612" i="5"/>
  <c r="BP628" i="5"/>
  <c r="BP638" i="5"/>
  <c r="CN654" i="5"/>
  <c r="CB676" i="5"/>
  <c r="BM362" i="5"/>
  <c r="BP372" i="5"/>
  <c r="CQ384" i="5"/>
  <c r="CK396" i="5"/>
  <c r="CE402" i="5"/>
  <c r="CE418" i="5"/>
  <c r="BP426" i="5"/>
  <c r="CK434" i="5"/>
  <c r="CN440" i="5"/>
  <c r="CN456" i="5"/>
  <c r="CE466" i="5"/>
  <c r="CQ504" i="5"/>
  <c r="CQ390" i="5"/>
  <c r="BS410" i="5"/>
  <c r="CH642" i="5"/>
  <c r="CE666" i="5"/>
  <c r="CB670" i="5"/>
  <c r="CN640" i="5"/>
  <c r="CH612" i="5"/>
  <c r="CH604" i="5"/>
  <c r="CE638" i="5"/>
  <c r="CN576" i="5"/>
  <c r="CB598" i="5"/>
  <c r="CB584" i="5"/>
  <c r="CH578" i="5"/>
  <c r="CE588" i="5"/>
  <c r="CH516" i="5"/>
  <c r="CN488" i="5"/>
  <c r="CN482" i="5"/>
  <c r="CN544" i="5"/>
  <c r="CN562" i="5"/>
  <c r="BP578" i="5"/>
  <c r="CB590" i="5"/>
  <c r="BM600" i="5"/>
  <c r="CN630" i="5"/>
  <c r="BP668" i="5"/>
  <c r="CE678" i="5"/>
  <c r="CE644" i="5"/>
  <c r="CK648" i="5"/>
  <c r="CB634" i="5"/>
  <c r="CB630" i="5"/>
  <c r="CN634" i="5"/>
  <c r="BP686" i="5"/>
  <c r="CH602" i="5"/>
  <c r="CH576" i="5"/>
  <c r="CB638" i="5"/>
  <c r="BM570" i="5"/>
  <c r="BV562" i="5"/>
  <c r="BP484" i="5"/>
  <c r="CB476" i="5"/>
  <c r="BS598" i="5"/>
  <c r="BS582" i="5"/>
  <c r="BM478" i="5"/>
  <c r="CK476" i="5"/>
  <c r="CQ528" i="5"/>
  <c r="CE498" i="5"/>
  <c r="BP470" i="5"/>
  <c r="AQ624" i="5"/>
  <c r="BQ640" i="5"/>
  <c r="BJ580" i="5"/>
  <c r="BJ616" i="5"/>
  <c r="BM724" i="5"/>
  <c r="CB734" i="5"/>
  <c r="BS718" i="5"/>
  <c r="CK742" i="5"/>
  <c r="BS742" i="5"/>
  <c r="BJ584" i="5"/>
  <c r="BP626" i="5"/>
  <c r="BQ648" i="5"/>
  <c r="CB718" i="5"/>
  <c r="CN718" i="5"/>
  <c r="CN600" i="5"/>
  <c r="BM538" i="5"/>
  <c r="CK534" i="5"/>
  <c r="CN680" i="5"/>
  <c r="BQ556" i="5"/>
  <c r="BN566" i="5"/>
  <c r="CE602" i="5"/>
  <c r="CB516" i="5"/>
  <c r="CQ578" i="5"/>
  <c r="CQ640" i="5"/>
  <c r="CE654" i="5"/>
  <c r="BS572" i="5"/>
  <c r="CE556" i="5"/>
  <c r="CE544" i="5"/>
  <c r="CN648" i="5"/>
  <c r="BP530" i="5"/>
  <c r="CN602" i="5"/>
  <c r="BS608" i="5"/>
  <c r="CE680" i="5"/>
  <c r="CE536" i="5"/>
  <c r="CQ538" i="5"/>
  <c r="CH544" i="5"/>
  <c r="CN546" i="5"/>
  <c r="CQ546" i="5"/>
  <c r="CK556" i="5"/>
  <c r="BQ562" i="5"/>
  <c r="BN570" i="5"/>
  <c r="BN586" i="5"/>
  <c r="BM604" i="5"/>
  <c r="BM546" i="5"/>
  <c r="CN522" i="5"/>
  <c r="BS596" i="5"/>
  <c r="CB502" i="5"/>
  <c r="BM572" i="5"/>
  <c r="CE600" i="5"/>
  <c r="BJ428" i="5"/>
  <c r="CH452" i="5"/>
  <c r="CE456" i="5"/>
  <c r="CQ460" i="5"/>
  <c r="BK472" i="5"/>
  <c r="CN472" i="5"/>
  <c r="CB504" i="5"/>
  <c r="CH372" i="5"/>
  <c r="BV386" i="5"/>
  <c r="AN396" i="5"/>
  <c r="BJ416" i="5"/>
  <c r="CK474" i="5"/>
  <c r="CH486" i="5"/>
  <c r="CN502" i="5"/>
  <c r="BP566" i="5"/>
  <c r="CK604" i="5"/>
  <c r="CE632" i="5"/>
  <c r="BP670" i="5"/>
  <c r="CQ680" i="5"/>
  <c r="CB368" i="5"/>
  <c r="CK582" i="5"/>
  <c r="BP368" i="5"/>
  <c r="CQ376" i="5"/>
  <c r="CN390" i="5"/>
  <c r="CQ394" i="5"/>
  <c r="BS416" i="5"/>
  <c r="CQ428" i="5"/>
  <c r="CE436" i="5"/>
  <c r="CH442" i="5"/>
  <c r="CK452" i="5"/>
  <c r="BS460" i="5"/>
  <c r="CN412" i="5"/>
  <c r="CH378" i="5"/>
  <c r="CB452" i="5"/>
  <c r="BM680" i="5"/>
  <c r="CK676" i="5"/>
  <c r="CB602" i="5"/>
  <c r="CN684" i="5"/>
  <c r="BS574" i="5"/>
  <c r="CH672" i="5"/>
  <c r="BP636" i="5"/>
  <c r="CQ568" i="5"/>
  <c r="BP486" i="5"/>
  <c r="CB478" i="5"/>
  <c r="CN582" i="5"/>
  <c r="BM492" i="5"/>
  <c r="BM488" i="5"/>
  <c r="CH524" i="5"/>
  <c r="CE494" i="5"/>
  <c r="CH502" i="5"/>
  <c r="CB386" i="5"/>
  <c r="BV749" i="5"/>
  <c r="CB749" i="5"/>
  <c r="CK565" i="5"/>
  <c r="CE573" i="5"/>
  <c r="CK573" i="5"/>
  <c r="CE533" i="5"/>
  <c r="CB533" i="5"/>
  <c r="CN529" i="5"/>
  <c r="CB529" i="5"/>
  <c r="CE525" i="5"/>
  <c r="CK525" i="5"/>
  <c r="CN521" i="5"/>
  <c r="CB521" i="5"/>
  <c r="CE517" i="5"/>
  <c r="CK517" i="5"/>
  <c r="CK465" i="5"/>
  <c r="CQ465" i="5"/>
  <c r="CN465" i="5"/>
  <c r="CQ457" i="5"/>
  <c r="CB457" i="5"/>
  <c r="CE453" i="5"/>
  <c r="BP453" i="5"/>
  <c r="CN449" i="5"/>
  <c r="CQ445" i="5"/>
  <c r="CB445" i="5"/>
  <c r="CE441" i="5"/>
  <c r="BP441" i="5"/>
  <c r="CH437" i="5"/>
  <c r="BS437" i="5"/>
  <c r="CK437" i="5"/>
  <c r="BM417" i="5"/>
  <c r="CN417" i="5"/>
  <c r="CK413" i="5"/>
  <c r="CN413" i="5"/>
  <c r="CK409" i="5"/>
  <c r="BP409" i="5"/>
  <c r="CQ409" i="5"/>
  <c r="CN409" i="5"/>
  <c r="BM401" i="5"/>
  <c r="CE401" i="5"/>
  <c r="CE397" i="5"/>
  <c r="BM393" i="5"/>
  <c r="CE393" i="5"/>
  <c r="CQ369" i="5"/>
  <c r="BV369" i="5"/>
  <c r="BV365" i="5"/>
  <c r="BP365" i="5"/>
  <c r="CK361" i="5"/>
  <c r="CN673" i="5"/>
  <c r="CN633" i="5"/>
  <c r="CB597" i="5"/>
  <c r="CB665" i="5"/>
  <c r="BK569" i="5"/>
  <c r="BM617" i="5"/>
  <c r="BM585" i="5"/>
  <c r="CH585" i="5"/>
  <c r="CH577" i="5"/>
  <c r="BS593" i="5"/>
  <c r="BS589" i="5"/>
  <c r="BS505" i="5"/>
  <c r="CE497" i="5"/>
  <c r="CB493" i="5"/>
  <c r="CN489" i="5"/>
  <c r="CB473" i="5"/>
  <c r="CQ533" i="5"/>
  <c r="CK529" i="5"/>
  <c r="CQ529" i="5"/>
  <c r="BP525" i="5"/>
  <c r="BP521" i="5"/>
  <c r="CH521" i="5"/>
  <c r="CN517" i="5"/>
  <c r="CH517" i="5"/>
  <c r="CN457" i="5"/>
  <c r="CH457" i="5"/>
  <c r="BS453" i="5"/>
  <c r="CE565" i="5"/>
  <c r="CB449" i="5"/>
  <c r="CH449" i="5"/>
  <c r="BS445" i="5"/>
  <c r="CK441" i="5"/>
  <c r="CQ441" i="5"/>
  <c r="CB437" i="5"/>
  <c r="BP417" i="5"/>
  <c r="CQ417" i="5"/>
  <c r="CK401" i="5"/>
  <c r="BM409" i="5"/>
  <c r="BV393" i="5"/>
  <c r="BP413" i="5"/>
  <c r="CQ413" i="5"/>
  <c r="CQ569" i="5"/>
  <c r="BM413" i="5"/>
  <c r="CK457" i="5"/>
  <c r="CQ473" i="5"/>
  <c r="CQ397" i="5"/>
  <c r="CB393" i="5"/>
  <c r="BM361" i="5"/>
  <c r="BM621" i="5"/>
  <c r="CB589" i="5"/>
  <c r="CK581" i="5"/>
  <c r="CH569" i="5"/>
  <c r="BM565" i="5"/>
  <c r="CE541" i="5"/>
  <c r="CB537" i="5"/>
  <c r="CN509" i="5"/>
  <c r="CK505" i="5"/>
  <c r="CQ485" i="5"/>
  <c r="BS604" i="5"/>
  <c r="CH566" i="5"/>
  <c r="BM710" i="5"/>
  <c r="CE686" i="5"/>
  <c r="CH684" i="5"/>
  <c r="CQ678" i="5"/>
  <c r="CN676" i="5"/>
  <c r="BP672" i="5"/>
  <c r="CQ670" i="5"/>
  <c r="CN666" i="5"/>
  <c r="CE648" i="5"/>
  <c r="CH644" i="5"/>
  <c r="CB642" i="5"/>
  <c r="CE640" i="5"/>
  <c r="CQ638" i="5"/>
  <c r="CE634" i="5"/>
  <c r="CH632" i="5"/>
  <c r="CH628" i="5"/>
  <c r="CE626" i="5"/>
  <c r="CK624" i="5"/>
  <c r="CK608" i="5"/>
  <c r="CK602" i="5"/>
  <c r="CQ600" i="5"/>
  <c r="CQ598" i="5"/>
  <c r="CB582" i="5"/>
  <c r="CQ576" i="5"/>
  <c r="CE574" i="5"/>
  <c r="CH568" i="5"/>
  <c r="BM536" i="5"/>
  <c r="CE526" i="5"/>
  <c r="CE472" i="5"/>
  <c r="BM460" i="5"/>
  <c r="BM452" i="5"/>
  <c r="CK384" i="5"/>
  <c r="CK376" i="5"/>
  <c r="BM372" i="5"/>
  <c r="BV370" i="5"/>
  <c r="BP364" i="5"/>
  <c r="CK362" i="5"/>
  <c r="CB604" i="5"/>
  <c r="CN604" i="5"/>
  <c r="CH596" i="5"/>
  <c r="CN596" i="5"/>
  <c r="CB596" i="5"/>
  <c r="CE594" i="5"/>
  <c r="CQ594" i="5"/>
  <c r="CK594" i="5"/>
  <c r="CN594" i="5"/>
  <c r="CH594" i="5"/>
  <c r="BS592" i="5"/>
  <c r="BV592" i="5"/>
  <c r="CB592" i="5"/>
  <c r="CN592" i="5"/>
  <c r="CK590" i="5"/>
  <c r="CN590" i="5"/>
  <c r="CH590" i="5"/>
  <c r="BV590" i="5"/>
  <c r="BS588" i="5"/>
  <c r="CN588" i="5"/>
  <c r="CB588" i="5"/>
  <c r="CH588" i="5"/>
  <c r="CQ586" i="5"/>
  <c r="BM580" i="5"/>
  <c r="CH580" i="5"/>
  <c r="CQ580" i="5"/>
  <c r="CB580" i="5"/>
  <c r="BV570" i="5"/>
  <c r="CN570" i="5"/>
  <c r="BM566" i="5"/>
  <c r="CK566" i="5"/>
  <c r="CQ566" i="5"/>
  <c r="BV566" i="5"/>
  <c r="BK564" i="5"/>
  <c r="BM564" i="5"/>
  <c r="CE562" i="5"/>
  <c r="CH534" i="5"/>
  <c r="CK532" i="5"/>
  <c r="BM532" i="5"/>
  <c r="CQ532" i="5"/>
  <c r="CE532" i="5"/>
  <c r="CQ530" i="5"/>
  <c r="CH530" i="5"/>
  <c r="CK528" i="5"/>
  <c r="CH528" i="5"/>
  <c r="BS528" i="5"/>
  <c r="CN528" i="5"/>
  <c r="CN524" i="5"/>
  <c r="CQ524" i="5"/>
  <c r="CK524" i="5"/>
  <c r="CE524" i="5"/>
  <c r="BS522" i="5"/>
  <c r="CH522" i="5"/>
  <c r="CK520" i="5"/>
  <c r="CH520" i="5"/>
  <c r="BS520" i="5"/>
  <c r="BP520" i="5"/>
  <c r="CH518" i="5"/>
  <c r="CK516" i="5"/>
  <c r="CQ516" i="5"/>
  <c r="CE516" i="5"/>
  <c r="BM514" i="5"/>
  <c r="BP514" i="5"/>
  <c r="CH514" i="5"/>
  <c r="BS514" i="5"/>
  <c r="CQ512" i="5"/>
  <c r="CE512" i="5"/>
  <c r="BS512" i="5"/>
  <c r="CE508" i="5"/>
  <c r="CQ508" i="5"/>
  <c r="BP502" i="5"/>
  <c r="CQ502" i="5"/>
  <c r="CB498" i="5"/>
  <c r="BP498" i="5"/>
  <c r="BS496" i="5"/>
  <c r="CB496" i="5"/>
  <c r="BP496" i="5"/>
  <c r="CB494" i="5"/>
  <c r="BP494" i="5"/>
  <c r="BS492" i="5"/>
  <c r="CB492" i="5"/>
  <c r="CQ492" i="5"/>
  <c r="BP492" i="5"/>
  <c r="BS490" i="5"/>
  <c r="CB490" i="5"/>
  <c r="BP490" i="5"/>
  <c r="CK488" i="5"/>
  <c r="CB488" i="5"/>
  <c r="CQ488" i="5"/>
  <c r="BP488" i="5"/>
  <c r="CQ486" i="5"/>
  <c r="CN484" i="5"/>
  <c r="BM484" i="5"/>
  <c r="BS484" i="5"/>
  <c r="BS482" i="5"/>
  <c r="BM482" i="5"/>
  <c r="CN480" i="5"/>
  <c r="CK480" i="5"/>
  <c r="CK478" i="5"/>
  <c r="BS476" i="5"/>
  <c r="CQ476" i="5"/>
  <c r="BM476" i="5"/>
  <c r="CB474" i="5"/>
  <c r="CH474" i="5"/>
  <c r="BM474" i="5"/>
  <c r="CK470" i="5"/>
  <c r="CE470" i="5"/>
  <c r="BS470" i="5"/>
  <c r="CB470" i="5"/>
  <c r="BS464" i="5"/>
  <c r="CH464" i="5"/>
  <c r="BS458" i="5"/>
  <c r="CN454" i="5"/>
  <c r="CE454" i="5"/>
  <c r="BP454" i="5"/>
  <c r="CH450" i="5"/>
  <c r="CK450" i="5"/>
  <c r="CQ450" i="5"/>
  <c r="BS450" i="5"/>
  <c r="BS448" i="5"/>
  <c r="CH448" i="5"/>
  <c r="CQ448" i="5"/>
  <c r="CB448" i="5"/>
  <c r="CH444" i="5"/>
  <c r="BS444" i="5"/>
  <c r="BM444" i="5"/>
  <c r="CN444" i="5"/>
  <c r="CQ442" i="5"/>
  <c r="CE442" i="5"/>
  <c r="CN442" i="5"/>
  <c r="CE440" i="5"/>
  <c r="CH440" i="5"/>
  <c r="CK440" i="5"/>
  <c r="CQ440" i="5"/>
  <c r="CB440" i="5"/>
  <c r="CN438" i="5"/>
  <c r="CH438" i="5"/>
  <c r="BS438" i="5"/>
  <c r="CH436" i="5"/>
  <c r="CQ436" i="5"/>
  <c r="BS436" i="5"/>
  <c r="CQ434" i="5"/>
  <c r="BP434" i="5"/>
  <c r="CE434" i="5"/>
  <c r="BS432" i="5"/>
  <c r="BP432" i="5"/>
  <c r="CH432" i="5"/>
  <c r="CQ432" i="5"/>
  <c r="CN428" i="5"/>
  <c r="CK428" i="5"/>
  <c r="CH428" i="5"/>
  <c r="CE428" i="5"/>
  <c r="CB426" i="5"/>
  <c r="CQ426" i="5"/>
  <c r="CQ424" i="5"/>
  <c r="CB424" i="5"/>
  <c r="BP424" i="5"/>
  <c r="BS422" i="5"/>
  <c r="CB422" i="5"/>
  <c r="CK422" i="5"/>
  <c r="CH422" i="5"/>
  <c r="BP420" i="5"/>
  <c r="BS420" i="5"/>
  <c r="CK420" i="5"/>
  <c r="CN418" i="5"/>
  <c r="CB418" i="5"/>
  <c r="CH418" i="5"/>
  <c r="CE416" i="5"/>
  <c r="CN416" i="5"/>
  <c r="CB416" i="5"/>
  <c r="BM412" i="5"/>
  <c r="CE412" i="5"/>
  <c r="BP412" i="5"/>
  <c r="CE404" i="5"/>
  <c r="BV404" i="5"/>
  <c r="BP404" i="5"/>
  <c r="CB404" i="5"/>
  <c r="BP400" i="5"/>
  <c r="CH400" i="5"/>
  <c r="BP386" i="5"/>
  <c r="CN672" i="5"/>
  <c r="CK638" i="5"/>
  <c r="CH638" i="5"/>
  <c r="CB636" i="5"/>
  <c r="CH624" i="5"/>
  <c r="BS612" i="5"/>
  <c r="CK612" i="5"/>
  <c r="BM594" i="5"/>
  <c r="CE590" i="5"/>
  <c r="BS586" i="5"/>
  <c r="CK580" i="5"/>
  <c r="CQ562" i="5"/>
  <c r="CE534" i="5"/>
  <c r="BM528" i="5"/>
  <c r="BS518" i="5"/>
  <c r="CH512" i="5"/>
  <c r="CK490" i="5"/>
  <c r="CQ480" i="5"/>
  <c r="CN516" i="5"/>
  <c r="CN436" i="5"/>
  <c r="BS426" i="5"/>
  <c r="CQ418" i="5"/>
  <c r="CE400" i="5"/>
  <c r="BM590" i="5"/>
  <c r="CH586" i="5"/>
  <c r="BS576" i="5"/>
  <c r="BP524" i="5"/>
  <c r="CQ534" i="5"/>
  <c r="CH526" i="5"/>
  <c r="CE518" i="5"/>
  <c r="BS498" i="5"/>
  <c r="BS486" i="5"/>
  <c r="BM464" i="5"/>
  <c r="BP442" i="5"/>
  <c r="CB434" i="5"/>
  <c r="CN424" i="5"/>
  <c r="CQ458" i="5"/>
  <c r="CE364" i="5"/>
  <c r="CN642" i="5"/>
  <c r="CQ648" i="5"/>
  <c r="CK644" i="5"/>
  <c r="CB666" i="5"/>
  <c r="CK686" i="5"/>
  <c r="CB674" i="5"/>
  <c r="CN670" i="5"/>
  <c r="CB632" i="5"/>
  <c r="CQ634" i="5"/>
  <c r="CB586" i="5"/>
  <c r="CK626" i="5"/>
  <c r="CQ624" i="5"/>
  <c r="BM618" i="5"/>
  <c r="CN586" i="5"/>
  <c r="BM574" i="5"/>
  <c r="CN686" i="5"/>
  <c r="CB578" i="5"/>
  <c r="CN638" i="5"/>
  <c r="CN636" i="5"/>
  <c r="BM578" i="5"/>
  <c r="CB568" i="5"/>
  <c r="CK568" i="5"/>
  <c r="CQ582" i="5"/>
  <c r="BM496" i="5"/>
  <c r="CK482" i="5"/>
  <c r="CE604" i="5"/>
  <c r="CH592" i="5"/>
  <c r="CQ592" i="5"/>
  <c r="CQ588" i="5"/>
  <c r="BK570" i="5"/>
  <c r="CE566" i="5"/>
  <c r="CE528" i="5"/>
  <c r="CE514" i="5"/>
  <c r="CN498" i="5"/>
  <c r="CN494" i="5"/>
  <c r="CN490" i="5"/>
  <c r="BS594" i="5"/>
  <c r="CQ590" i="5"/>
  <c r="BM586" i="5"/>
  <c r="CN580" i="5"/>
  <c r="BV568" i="5"/>
  <c r="CQ564" i="5"/>
  <c r="BS530" i="5"/>
  <c r="CE522" i="5"/>
  <c r="CK514" i="5"/>
  <c r="CK498" i="5"/>
  <c r="CQ496" i="5"/>
  <c r="CQ484" i="5"/>
  <c r="CK464" i="5"/>
  <c r="CN450" i="5"/>
  <c r="BP440" i="5"/>
  <c r="CB432" i="5"/>
  <c r="CE422" i="5"/>
  <c r="CQ412" i="5"/>
  <c r="CE458" i="5"/>
  <c r="CH454" i="5"/>
  <c r="AQ680" i="5"/>
  <c r="BR624" i="5"/>
  <c r="AP688" i="5"/>
  <c r="AQ668" i="5"/>
  <c r="BR668" i="5"/>
  <c r="CN598" i="5"/>
  <c r="BK566" i="5"/>
  <c r="CB562" i="5"/>
  <c r="BM556" i="5"/>
  <c r="BV534" i="5"/>
  <c r="BP532" i="5"/>
  <c r="BS526" i="5"/>
  <c r="BM524" i="5"/>
  <c r="CQ522" i="5"/>
  <c r="CQ518" i="5"/>
  <c r="CN514" i="5"/>
  <c r="CE504" i="5"/>
  <c r="CE502" i="5"/>
  <c r="CQ498" i="5"/>
  <c r="CK496" i="5"/>
  <c r="CQ490" i="5"/>
  <c r="BS488" i="5"/>
  <c r="CQ482" i="5"/>
  <c r="BS480" i="5"/>
  <c r="CN476" i="5"/>
  <c r="CH470" i="5"/>
  <c r="BP466" i="5"/>
  <c r="BP464" i="5"/>
  <c r="BP462" i="5"/>
  <c r="BM456" i="5"/>
  <c r="BS454" i="5"/>
  <c r="BS440" i="5"/>
  <c r="CN434" i="5"/>
  <c r="CE424" i="5"/>
  <c r="BS418" i="5"/>
  <c r="CB412" i="5"/>
  <c r="BM404" i="5"/>
  <c r="BM400" i="5"/>
  <c r="BQ676" i="5"/>
  <c r="AQ692" i="5"/>
  <c r="AQ676" i="5"/>
  <c r="AQ628" i="5"/>
  <c r="AQ684" i="5"/>
  <c r="AQ640" i="5"/>
  <c r="BQ680" i="5"/>
  <c r="CB464" i="5"/>
  <c r="CB450" i="5"/>
  <c r="CB444" i="5"/>
  <c r="CK436" i="5"/>
  <c r="CK426" i="5"/>
  <c r="CK418" i="5"/>
  <c r="BS412" i="5"/>
  <c r="BQ624" i="5"/>
  <c r="BQ688" i="5"/>
  <c r="BP504" i="5"/>
  <c r="BS580" i="5"/>
  <c r="CK564" i="5"/>
  <c r="CN520" i="5"/>
  <c r="BM520" i="5"/>
  <c r="BM516" i="5"/>
  <c r="BP516" i="5"/>
  <c r="CH508" i="5"/>
  <c r="BS508" i="5"/>
  <c r="CN486" i="5"/>
  <c r="BS474" i="5"/>
  <c r="BP474" i="5"/>
  <c r="CH458" i="5"/>
  <c r="CB458" i="5"/>
  <c r="CE450" i="5"/>
  <c r="BP450" i="5"/>
  <c r="CE448" i="5"/>
  <c r="CK448" i="5"/>
  <c r="CQ444" i="5"/>
  <c r="CK444" i="5"/>
  <c r="CB442" i="5"/>
  <c r="CE438" i="5"/>
  <c r="CK438" i="5"/>
  <c r="CB436" i="5"/>
  <c r="CE432" i="5"/>
  <c r="CK432" i="5"/>
  <c r="BP428" i="5"/>
  <c r="CH426" i="5"/>
  <c r="CN426" i="5"/>
  <c r="CQ422" i="5"/>
  <c r="BP422" i="5"/>
  <c r="CH420" i="5"/>
  <c r="CN420" i="5"/>
  <c r="CQ416" i="5"/>
  <c r="BP416" i="5"/>
  <c r="CK380" i="5"/>
  <c r="CN566" i="5"/>
  <c r="CH564" i="5"/>
  <c r="CN532" i="5"/>
  <c r="BP458" i="5"/>
  <c r="BJ344" i="5"/>
  <c r="CE419" i="5"/>
  <c r="CQ419" i="5"/>
  <c r="CB419" i="5"/>
  <c r="BJ419" i="5"/>
  <c r="AQ669" i="5"/>
  <c r="AQ629" i="5"/>
  <c r="AQ637" i="5"/>
  <c r="BR665" i="5"/>
  <c r="AP669" i="5"/>
  <c r="BQ685" i="5"/>
  <c r="BQ689" i="5"/>
  <c r="AQ697" i="5"/>
  <c r="BR685" i="5"/>
  <c r="AP689" i="5"/>
  <c r="AQ633" i="5"/>
  <c r="AP637" i="5"/>
  <c r="AP665" i="5"/>
  <c r="AQ677" i="5"/>
  <c r="AP685" i="5"/>
  <c r="AP697" i="5"/>
  <c r="BQ629" i="5"/>
  <c r="BQ677" i="5"/>
  <c r="BR697" i="5"/>
  <c r="BJ639" i="5"/>
  <c r="CK633" i="5"/>
  <c r="BM421" i="5"/>
  <c r="BJ216" i="5"/>
  <c r="CB391" i="5"/>
  <c r="BJ391" i="5"/>
  <c r="BV391" i="5"/>
  <c r="BS591" i="5"/>
  <c r="BM591" i="5"/>
  <c r="CK591" i="5"/>
  <c r="CN591" i="5"/>
  <c r="BV591" i="5"/>
  <c r="CB591" i="5"/>
  <c r="CH591" i="5"/>
  <c r="BJ591" i="5"/>
  <c r="CE591" i="5"/>
  <c r="CQ591" i="5"/>
  <c r="CH527" i="5"/>
  <c r="BS527" i="5"/>
  <c r="BM527" i="5"/>
  <c r="CK527" i="5"/>
  <c r="BJ527" i="5"/>
  <c r="BP527" i="5"/>
  <c r="CQ527" i="5"/>
  <c r="CE527" i="5"/>
  <c r="CE391" i="5"/>
  <c r="CB527" i="5"/>
  <c r="CB505" i="5"/>
  <c r="CQ497" i="5"/>
  <c r="CH489" i="5"/>
  <c r="BJ320" i="5"/>
  <c r="BJ284" i="5"/>
  <c r="BJ260" i="5"/>
  <c r="BJ244" i="5"/>
  <c r="BJ232" i="5"/>
  <c r="BJ220" i="5"/>
  <c r="CN475" i="5"/>
  <c r="CE475" i="5"/>
  <c r="BM475" i="5"/>
  <c r="BP475" i="5"/>
  <c r="BJ475" i="5"/>
  <c r="CB475" i="5"/>
  <c r="BS475" i="5"/>
  <c r="CK475" i="5"/>
  <c r="CQ475" i="5"/>
  <c r="BS435" i="5"/>
  <c r="BM435" i="5"/>
  <c r="CK435" i="5"/>
  <c r="CH435" i="5"/>
  <c r="BJ435" i="5"/>
  <c r="BP371" i="5"/>
  <c r="BV371" i="5"/>
  <c r="CE371" i="5"/>
  <c r="BM371" i="5"/>
  <c r="BJ371" i="5"/>
  <c r="CQ433" i="5"/>
  <c r="CH425" i="5"/>
  <c r="CE485" i="5"/>
  <c r="BS481" i="5"/>
  <c r="BS477" i="5"/>
  <c r="CQ385" i="5"/>
  <c r="BP381" i="5"/>
  <c r="BV377" i="5"/>
  <c r="BP373" i="5"/>
  <c r="BJ336" i="5"/>
  <c r="BJ328" i="5"/>
  <c r="BJ324" i="5"/>
  <c r="BJ241" i="5"/>
  <c r="BJ351" i="5"/>
  <c r="BJ292" i="5"/>
  <c r="BJ288" i="5"/>
  <c r="CN423" i="5"/>
  <c r="BM423" i="5"/>
  <c r="CQ423" i="5"/>
  <c r="CB423" i="5"/>
  <c r="CE423" i="5"/>
  <c r="BP423" i="5"/>
  <c r="BJ423" i="5"/>
  <c r="CH423" i="5"/>
  <c r="BS423" i="5"/>
  <c r="CK423" i="5"/>
  <c r="CQ575" i="5"/>
  <c r="CB575" i="5"/>
  <c r="BM575" i="5"/>
  <c r="CH575" i="5"/>
  <c r="CN575" i="5"/>
  <c r="CK575" i="5"/>
  <c r="BS575" i="5"/>
  <c r="BJ575" i="5"/>
  <c r="CE575" i="5"/>
  <c r="BP575" i="5"/>
  <c r="BS487" i="5"/>
  <c r="CE487" i="5"/>
  <c r="CK487" i="5"/>
  <c r="CN487" i="5"/>
  <c r="CH487" i="5"/>
  <c r="CB487" i="5"/>
  <c r="CQ487" i="5"/>
  <c r="BJ487" i="5"/>
  <c r="BP487" i="5"/>
  <c r="BM487" i="5"/>
  <c r="CN387" i="5"/>
  <c r="CE387" i="5"/>
  <c r="CK387" i="5"/>
  <c r="CQ387" i="5"/>
  <c r="CB387" i="5"/>
  <c r="BP387" i="5"/>
  <c r="BM387" i="5"/>
  <c r="CH387" i="5"/>
  <c r="BV387" i="5"/>
  <c r="BJ387" i="5"/>
  <c r="BP651" i="5"/>
  <c r="BJ651" i="5"/>
  <c r="BP399" i="5"/>
  <c r="BJ399" i="5"/>
  <c r="CN399" i="5"/>
  <c r="BM399" i="5"/>
  <c r="CE399" i="5"/>
  <c r="CQ399" i="5"/>
  <c r="CB399" i="5"/>
  <c r="CH399" i="5"/>
  <c r="CK399" i="5"/>
  <c r="BV399" i="5"/>
  <c r="CQ443" i="5"/>
  <c r="CB443" i="5"/>
  <c r="BM443" i="5"/>
  <c r="CE443" i="5"/>
  <c r="BP443" i="5"/>
  <c r="BJ443" i="5"/>
  <c r="CH443" i="5"/>
  <c r="BS443" i="5"/>
  <c r="CK443" i="5"/>
  <c r="CN443" i="5"/>
  <c r="BP435" i="5"/>
  <c r="CE435" i="5"/>
  <c r="CK433" i="5"/>
  <c r="BS433" i="5"/>
  <c r="CH433" i="5"/>
  <c r="CN429" i="5"/>
  <c r="CB425" i="5"/>
  <c r="CQ425" i="5"/>
  <c r="CK421" i="5"/>
  <c r="BS421" i="5"/>
  <c r="CH421" i="5"/>
  <c r="CN419" i="5"/>
  <c r="CQ391" i="5"/>
  <c r="CH391" i="5"/>
  <c r="CH373" i="5"/>
  <c r="CB373" i="5"/>
  <c r="CN385" i="5"/>
  <c r="CK385" i="5"/>
  <c r="CN381" i="5"/>
  <c r="CQ371" i="5"/>
  <c r="CB377" i="5"/>
  <c r="CK489" i="5"/>
  <c r="CN527" i="5"/>
  <c r="CH389" i="5"/>
  <c r="CK391" i="5"/>
  <c r="CK389" i="5"/>
  <c r="CE481" i="5"/>
  <c r="CQ389" i="5"/>
  <c r="CQ481" i="5"/>
  <c r="BJ359" i="5"/>
  <c r="BJ355" i="5"/>
  <c r="BJ276" i="5"/>
  <c r="BJ264" i="5"/>
  <c r="CB435" i="5"/>
  <c r="CQ435" i="5"/>
  <c r="BP433" i="5"/>
  <c r="CE433" i="5"/>
  <c r="CK429" i="5"/>
  <c r="BS429" i="5"/>
  <c r="CH429" i="5"/>
  <c r="CN425" i="5"/>
  <c r="BP421" i="5"/>
  <c r="CE421" i="5"/>
  <c r="CK419" i="5"/>
  <c r="BS419" i="5"/>
  <c r="CH419" i="5"/>
  <c r="CK371" i="5"/>
  <c r="BV389" i="5"/>
  <c r="BP391" i="5"/>
  <c r="BP385" i="5"/>
  <c r="CQ373" i="5"/>
  <c r="CB385" i="5"/>
  <c r="CB381" i="5"/>
  <c r="CB371" i="5"/>
  <c r="CH371" i="5"/>
  <c r="CH377" i="5"/>
  <c r="CQ377" i="5"/>
  <c r="BS485" i="5"/>
  <c r="CK381" i="5"/>
  <c r="CH475" i="5"/>
  <c r="CE385" i="5"/>
  <c r="BQ385" i="5"/>
  <c r="BM419" i="5"/>
  <c r="CN435" i="5"/>
  <c r="CB433" i="5"/>
  <c r="BP429" i="5"/>
  <c r="CE429" i="5"/>
  <c r="CK425" i="5"/>
  <c r="BS425" i="5"/>
  <c r="CB421" i="5"/>
  <c r="CQ421" i="5"/>
  <c r="BP419" i="5"/>
  <c r="CN391" i="5"/>
  <c r="CE381" i="5"/>
  <c r="BV373" i="5"/>
  <c r="CN371" i="5"/>
  <c r="CH385" i="5"/>
  <c r="CH381" i="5"/>
  <c r="CQ381" i="5"/>
  <c r="CK373" i="5"/>
  <c r="BR625" i="5"/>
  <c r="AQ625" i="5"/>
  <c r="BJ683" i="5"/>
  <c r="CK509" i="5"/>
  <c r="BJ507" i="5"/>
  <c r="CN505" i="5"/>
  <c r="CH497" i="5"/>
  <c r="BJ312" i="5"/>
  <c r="BJ308" i="5"/>
  <c r="BJ304" i="5"/>
  <c r="CN375" i="5"/>
  <c r="CB375" i="5"/>
  <c r="BV375" i="5"/>
  <c r="CK375" i="5"/>
  <c r="CE375" i="5"/>
  <c r="BQ375" i="5"/>
  <c r="CH375" i="5"/>
  <c r="BP375" i="5"/>
  <c r="BJ375" i="5"/>
  <c r="CQ375" i="5"/>
  <c r="BM375" i="5"/>
  <c r="CH519" i="5"/>
  <c r="BS519" i="5"/>
  <c r="CK519" i="5"/>
  <c r="BP519" i="5"/>
  <c r="CB519" i="5"/>
  <c r="BM519" i="5"/>
  <c r="CQ519" i="5"/>
  <c r="BJ519" i="5"/>
  <c r="CE519" i="5"/>
  <c r="CN519" i="5"/>
  <c r="BS411" i="5"/>
  <c r="CK411" i="5"/>
  <c r="BM411" i="5"/>
  <c r="CH411" i="5"/>
  <c r="CN411" i="5"/>
  <c r="CQ411" i="5"/>
  <c r="CB411" i="5"/>
  <c r="BJ411" i="5"/>
  <c r="CE411" i="5"/>
  <c r="BP411" i="5"/>
  <c r="CN439" i="5"/>
  <c r="BJ439" i="5"/>
  <c r="CQ439" i="5"/>
  <c r="CB439" i="5"/>
  <c r="CE439" i="5"/>
  <c r="BP439" i="5"/>
  <c r="CH439" i="5"/>
  <c r="BS439" i="5"/>
  <c r="CK439" i="5"/>
  <c r="BM439" i="5"/>
  <c r="CE643" i="5"/>
  <c r="BV730" i="5"/>
  <c r="CH730" i="5"/>
  <c r="CQ730" i="5"/>
  <c r="CK730" i="5"/>
  <c r="CN730" i="5"/>
  <c r="BY730" i="5"/>
  <c r="CE730" i="5"/>
  <c r="BJ730" i="5"/>
  <c r="CB730" i="5"/>
  <c r="BS730" i="5"/>
  <c r="BM730" i="5"/>
  <c r="BJ706" i="5"/>
  <c r="BM706" i="5"/>
  <c r="CH627" i="5"/>
  <c r="CE627" i="5"/>
  <c r="CK627" i="5"/>
  <c r="CB627" i="5"/>
  <c r="BJ627" i="5"/>
  <c r="CQ627" i="5"/>
  <c r="BP627" i="5"/>
  <c r="CN627" i="5"/>
  <c r="BS611" i="5"/>
  <c r="BJ611" i="5"/>
  <c r="CK611" i="5"/>
  <c r="CB611" i="5"/>
  <c r="CQ611" i="5"/>
  <c r="CH611" i="5"/>
  <c r="CE611" i="5"/>
  <c r="CN611" i="5"/>
  <c r="BM611" i="5"/>
  <c r="BP499" i="5"/>
  <c r="CE499" i="5"/>
  <c r="BS499" i="5"/>
  <c r="CK499" i="5"/>
  <c r="BJ499" i="5"/>
  <c r="CN499" i="5"/>
  <c r="CH499" i="5"/>
  <c r="CB499" i="5"/>
  <c r="BM499" i="5"/>
  <c r="CQ499" i="5"/>
  <c r="BM403" i="5"/>
  <c r="CE403" i="5"/>
  <c r="CK403" i="5"/>
  <c r="CB403" i="5"/>
  <c r="CH403" i="5"/>
  <c r="BJ403" i="5"/>
  <c r="BV403" i="5"/>
  <c r="CQ403" i="5"/>
  <c r="CN403" i="5"/>
  <c r="BP403" i="5"/>
  <c r="CE427" i="5"/>
  <c r="BP427" i="5"/>
  <c r="CH427" i="5"/>
  <c r="BS427" i="5"/>
  <c r="CK427" i="5"/>
  <c r="CN427" i="5"/>
  <c r="BJ427" i="5"/>
  <c r="CQ427" i="5"/>
  <c r="CB427" i="5"/>
  <c r="BM427" i="5"/>
  <c r="BV367" i="5"/>
  <c r="CK367" i="5"/>
  <c r="CB367" i="5"/>
  <c r="CE367" i="5"/>
  <c r="BP367" i="5"/>
  <c r="CQ367" i="5"/>
  <c r="CN367" i="5"/>
  <c r="CH367" i="5"/>
  <c r="BJ367" i="5"/>
  <c r="BJ769" i="5"/>
  <c r="BM769" i="5"/>
  <c r="BJ757" i="5"/>
  <c r="CN667" i="5"/>
  <c r="BP667" i="5"/>
  <c r="CH667" i="5"/>
  <c r="CQ667" i="5"/>
  <c r="CE667" i="5"/>
  <c r="CB667" i="5"/>
  <c r="CK667" i="5"/>
  <c r="BJ667" i="5"/>
  <c r="CH559" i="5"/>
  <c r="CK559" i="5"/>
  <c r="CQ559" i="5"/>
  <c r="CB559" i="5"/>
  <c r="CE559" i="5"/>
  <c r="CN559" i="5"/>
  <c r="CE539" i="5"/>
  <c r="CN539" i="5"/>
  <c r="CH539" i="5"/>
  <c r="CK539" i="5"/>
  <c r="CQ539" i="5"/>
  <c r="CB539" i="5"/>
  <c r="BJ539" i="5"/>
  <c r="CQ467" i="5"/>
  <c r="BP467" i="5"/>
  <c r="CB467" i="5"/>
  <c r="BJ467" i="5"/>
  <c r="CE467" i="5"/>
  <c r="BS467" i="5"/>
  <c r="BM467" i="5"/>
  <c r="CH467" i="5"/>
  <c r="CK467" i="5"/>
  <c r="CN467" i="5"/>
  <c r="BM459" i="5"/>
  <c r="CH459" i="5"/>
  <c r="BS459" i="5"/>
  <c r="BJ459" i="5"/>
  <c r="CK459" i="5"/>
  <c r="CN459" i="5"/>
  <c r="CQ459" i="5"/>
  <c r="CB459" i="5"/>
  <c r="CE459" i="5"/>
  <c r="BP459" i="5"/>
  <c r="BM741" i="5"/>
  <c r="CE741" i="5"/>
  <c r="CK741" i="5"/>
  <c r="BJ741" i="5"/>
  <c r="CH741" i="5"/>
  <c r="BS741" i="5"/>
  <c r="BY741" i="5"/>
  <c r="CN741" i="5"/>
  <c r="BV741" i="5"/>
  <c r="CB741" i="5"/>
  <c r="CQ741" i="5"/>
  <c r="BP383" i="5"/>
  <c r="CK383" i="5"/>
  <c r="CH383" i="5"/>
  <c r="CQ383" i="5"/>
  <c r="CN383" i="5"/>
  <c r="CB383" i="5"/>
  <c r="BM383" i="5"/>
  <c r="CE383" i="5"/>
  <c r="BV383" i="5"/>
  <c r="BJ383" i="5"/>
  <c r="BJ759" i="5"/>
  <c r="CN734" i="5"/>
  <c r="CB782" i="5"/>
  <c r="CQ749" i="5"/>
  <c r="BJ407" i="5"/>
  <c r="BP599" i="5"/>
  <c r="CK599" i="5"/>
  <c r="CH599" i="5"/>
  <c r="CB599" i="5"/>
  <c r="CQ599" i="5"/>
  <c r="BM531" i="5"/>
  <c r="CH531" i="5"/>
  <c r="BS531" i="5"/>
  <c r="CK531" i="5"/>
  <c r="BP531" i="5"/>
  <c r="CQ531" i="5"/>
  <c r="CE531" i="5"/>
  <c r="CQ491" i="5"/>
  <c r="CN491" i="5"/>
  <c r="CB491" i="5"/>
  <c r="CK491" i="5"/>
  <c r="BP491" i="5"/>
  <c r="BS491" i="5"/>
  <c r="CE491" i="5"/>
  <c r="CE455" i="5"/>
  <c r="BP455" i="5"/>
  <c r="CH455" i="5"/>
  <c r="BS455" i="5"/>
  <c r="CN455" i="5"/>
  <c r="CQ455" i="5"/>
  <c r="CB455" i="5"/>
  <c r="CH451" i="5"/>
  <c r="BS451" i="5"/>
  <c r="CN451" i="5"/>
  <c r="CQ451" i="5"/>
  <c r="CB451" i="5"/>
  <c r="CE451" i="5"/>
  <c r="BP451" i="5"/>
  <c r="CQ447" i="5"/>
  <c r="CB447" i="5"/>
  <c r="CE447" i="5"/>
  <c r="BP447" i="5"/>
  <c r="CH447" i="5"/>
  <c r="BS447" i="5"/>
  <c r="CK447" i="5"/>
  <c r="CN447" i="5"/>
  <c r="BV379" i="5"/>
  <c r="BP379" i="5"/>
  <c r="CH379" i="5"/>
  <c r="CB379" i="5"/>
  <c r="BM379" i="5"/>
  <c r="CN379" i="5"/>
  <c r="CQ379" i="5"/>
  <c r="CK379" i="5"/>
  <c r="CE379" i="5"/>
  <c r="CN583" i="5"/>
  <c r="CK583" i="5"/>
  <c r="CB583" i="5"/>
  <c r="BM583" i="5"/>
  <c r="CH583" i="5"/>
  <c r="CE583" i="5"/>
  <c r="CQ523" i="5"/>
  <c r="CE523" i="5"/>
  <c r="CB523" i="5"/>
  <c r="BP523" i="5"/>
  <c r="CH523" i="5"/>
  <c r="BS523" i="5"/>
  <c r="CN523" i="5"/>
  <c r="BP483" i="5"/>
  <c r="CN483" i="5"/>
  <c r="BM483" i="5"/>
  <c r="BS483" i="5"/>
  <c r="CQ395" i="5"/>
  <c r="BV395" i="5"/>
  <c r="CN395" i="5"/>
  <c r="BM395" i="5"/>
  <c r="BP395" i="5"/>
  <c r="CK395" i="5"/>
  <c r="CB395" i="5"/>
  <c r="CE395" i="5"/>
  <c r="CH395" i="5"/>
  <c r="CE631" i="5"/>
  <c r="CN631" i="5"/>
  <c r="CN567" i="5"/>
  <c r="CH567" i="5"/>
  <c r="BK567" i="5"/>
  <c r="CQ567" i="5"/>
  <c r="CB567" i="5"/>
  <c r="CE567" i="5"/>
  <c r="BP515" i="5"/>
  <c r="CH515" i="5"/>
  <c r="BS515" i="5"/>
  <c r="CQ515" i="5"/>
  <c r="CB515" i="5"/>
  <c r="BM515" i="5"/>
  <c r="CK515" i="5"/>
  <c r="CE515" i="5"/>
  <c r="CK471" i="5"/>
  <c r="CQ471" i="5"/>
  <c r="CB471" i="5"/>
  <c r="BP471" i="5"/>
  <c r="BK471" i="5"/>
  <c r="CE471" i="5"/>
  <c r="BS471" i="5"/>
  <c r="CN471" i="5"/>
  <c r="BM471" i="5"/>
  <c r="CK415" i="5"/>
  <c r="BS415" i="5"/>
  <c r="BM415" i="5"/>
  <c r="CN415" i="5"/>
  <c r="CQ415" i="5"/>
  <c r="CB415" i="5"/>
  <c r="CH415" i="5"/>
  <c r="CE415" i="5"/>
  <c r="BP415" i="5"/>
  <c r="CQ675" i="5"/>
  <c r="CK675" i="5"/>
  <c r="CQ503" i="5"/>
  <c r="CK503" i="5"/>
  <c r="CE503" i="5"/>
  <c r="CN503" i="5"/>
  <c r="BP503" i="5"/>
  <c r="CH503" i="5"/>
  <c r="BS503" i="5"/>
  <c r="BP463" i="5"/>
  <c r="CK463" i="5"/>
  <c r="CN463" i="5"/>
  <c r="CB463" i="5"/>
  <c r="CE463" i="5"/>
  <c r="CH463" i="5"/>
  <c r="BS463" i="5"/>
  <c r="CE431" i="5"/>
  <c r="BP431" i="5"/>
  <c r="BM431" i="5"/>
  <c r="CH431" i="5"/>
  <c r="BS431" i="5"/>
  <c r="CK431" i="5"/>
  <c r="CN431" i="5"/>
  <c r="CQ431" i="5"/>
  <c r="CB431" i="5"/>
  <c r="BP363" i="5"/>
  <c r="CK363" i="5"/>
  <c r="CH363" i="5"/>
  <c r="CE363" i="5"/>
  <c r="CN363" i="5"/>
  <c r="BV363" i="5"/>
  <c r="CQ363" i="5"/>
  <c r="CB363" i="5"/>
  <c r="BM705" i="5"/>
  <c r="BM701" i="5"/>
  <c r="BP661" i="5"/>
  <c r="BV729" i="5"/>
  <c r="BJ555" i="5"/>
  <c r="CN690" i="5"/>
  <c r="CB690" i="5"/>
  <c r="CH690" i="5"/>
  <c r="CQ690" i="5"/>
  <c r="CE690" i="5"/>
  <c r="CK690" i="5"/>
  <c r="BP690" i="5"/>
  <c r="BP671" i="5"/>
  <c r="CK671" i="5"/>
  <c r="CQ671" i="5"/>
  <c r="CE671" i="5"/>
  <c r="CN671" i="5"/>
  <c r="BJ671" i="5"/>
  <c r="CB671" i="5"/>
  <c r="CH671" i="5"/>
  <c r="CQ579" i="5"/>
  <c r="CE579" i="5"/>
  <c r="CN579" i="5"/>
  <c r="CB579" i="5"/>
  <c r="CK579" i="5"/>
  <c r="CH579" i="5"/>
  <c r="BS579" i="5"/>
  <c r="BM579" i="5"/>
  <c r="BP579" i="5"/>
  <c r="BM547" i="5"/>
  <c r="CN547" i="5"/>
  <c r="CQ547" i="5"/>
  <c r="CH547" i="5"/>
  <c r="CB547" i="5"/>
  <c r="BJ547" i="5"/>
  <c r="CE547" i="5"/>
  <c r="CK547" i="5"/>
  <c r="CK543" i="5"/>
  <c r="CQ543" i="5"/>
  <c r="CB543" i="5"/>
  <c r="CH543" i="5"/>
  <c r="CN543" i="5"/>
  <c r="CE543" i="5"/>
  <c r="CK479" i="5"/>
  <c r="CN479" i="5"/>
  <c r="BP479" i="5"/>
  <c r="CH479" i="5"/>
  <c r="CQ479" i="5"/>
  <c r="BM479" i="5"/>
  <c r="CB479" i="5"/>
  <c r="CE479" i="5"/>
  <c r="BJ479" i="5"/>
  <c r="BS479" i="5"/>
  <c r="CH726" i="5"/>
  <c r="CK726" i="5"/>
  <c r="BM726" i="5"/>
  <c r="BS726" i="5"/>
  <c r="CB726" i="5"/>
  <c r="CN726" i="5"/>
  <c r="CQ726" i="5"/>
  <c r="CQ635" i="5"/>
  <c r="CB635" i="5"/>
  <c r="CH635" i="5"/>
  <c r="CK635" i="5"/>
  <c r="BP635" i="5"/>
  <c r="BJ635" i="5"/>
  <c r="CE635" i="5"/>
  <c r="CN635" i="5"/>
  <c r="CK607" i="5"/>
  <c r="CB607" i="5"/>
  <c r="CN607" i="5"/>
  <c r="BM607" i="5"/>
  <c r="CE607" i="5"/>
  <c r="CQ607" i="5"/>
  <c r="CH607" i="5"/>
  <c r="BS607" i="5"/>
  <c r="CK603" i="5"/>
  <c r="CE603" i="5"/>
  <c r="CQ603" i="5"/>
  <c r="CB603" i="5"/>
  <c r="BS603" i="5"/>
  <c r="BM603" i="5"/>
  <c r="CN603" i="5"/>
  <c r="CH603" i="5"/>
  <c r="CE571" i="5"/>
  <c r="CK535" i="5"/>
  <c r="CQ535" i="5"/>
  <c r="CH535" i="5"/>
  <c r="BM535" i="5"/>
  <c r="CN535" i="5"/>
  <c r="CE535" i="5"/>
  <c r="BJ535" i="5"/>
  <c r="CB535" i="5"/>
  <c r="CB495" i="5"/>
  <c r="CK495" i="5"/>
  <c r="BP495" i="5"/>
  <c r="CQ495" i="5"/>
  <c r="BJ495" i="5"/>
  <c r="CH495" i="5"/>
  <c r="CE495" i="5"/>
  <c r="BM495" i="5"/>
  <c r="BS495" i="5"/>
  <c r="CN495" i="5"/>
  <c r="BP240" i="5"/>
  <c r="CB240" i="5"/>
  <c r="CQ240" i="5"/>
  <c r="CN240" i="5"/>
  <c r="CH240" i="5"/>
  <c r="BJ240" i="5"/>
  <c r="CE240" i="5"/>
  <c r="CK240" i="5"/>
  <c r="CQ733" i="5"/>
  <c r="CK733" i="5"/>
  <c r="BP655" i="5"/>
  <c r="BJ655" i="5"/>
  <c r="BM595" i="5"/>
  <c r="CN595" i="5"/>
  <c r="CK595" i="5"/>
  <c r="CH595" i="5"/>
  <c r="BV595" i="5"/>
  <c r="BS595" i="5"/>
  <c r="CE595" i="5"/>
  <c r="CQ595" i="5"/>
  <c r="CB595" i="5"/>
  <c r="CE563" i="5"/>
  <c r="BM563" i="5"/>
  <c r="BN563" i="5"/>
  <c r="CN563" i="5"/>
  <c r="BK563" i="5"/>
  <c r="CH563" i="5"/>
  <c r="BP563" i="5"/>
  <c r="CB563" i="5"/>
  <c r="CK563" i="5"/>
  <c r="CQ563" i="5"/>
  <c r="BV563" i="5"/>
  <c r="CN511" i="5"/>
  <c r="CB511" i="5"/>
  <c r="CQ511" i="5"/>
  <c r="BP511" i="5"/>
  <c r="CE511" i="5"/>
  <c r="CK511" i="5"/>
  <c r="CH511" i="5"/>
  <c r="BS511" i="5"/>
  <c r="BM511" i="5"/>
  <c r="CH753" i="5"/>
  <c r="CE753" i="5"/>
  <c r="BM753" i="5"/>
  <c r="CQ753" i="5"/>
  <c r="BY753" i="5"/>
  <c r="CN753" i="5"/>
  <c r="BV753" i="5"/>
  <c r="CK753" i="5"/>
  <c r="BS753" i="5"/>
  <c r="CH677" i="5"/>
  <c r="CK677" i="5"/>
  <c r="CE677" i="5"/>
  <c r="CN677" i="5"/>
  <c r="CQ677" i="5"/>
  <c r="CB677" i="5"/>
  <c r="BP677" i="5"/>
  <c r="CE645" i="5"/>
  <c r="CK645" i="5"/>
  <c r="BP645" i="5"/>
  <c r="CQ645" i="5"/>
  <c r="CB645" i="5"/>
  <c r="CH645" i="5"/>
  <c r="CN645" i="5"/>
  <c r="BJ645" i="5"/>
  <c r="BM623" i="5"/>
  <c r="CB587" i="5"/>
  <c r="BM587" i="5"/>
  <c r="CE587" i="5"/>
  <c r="CN587" i="5"/>
  <c r="BS720" i="5"/>
  <c r="BJ663" i="5"/>
  <c r="BJ647" i="5"/>
  <c r="CQ745" i="5"/>
  <c r="CB745" i="5"/>
  <c r="BY745" i="5"/>
  <c r="BM745" i="5"/>
  <c r="BV745" i="5"/>
  <c r="BJ745" i="5"/>
  <c r="CN745" i="5"/>
  <c r="CK745" i="5"/>
  <c r="BS745" i="5"/>
  <c r="CH745" i="5"/>
  <c r="CE745" i="5"/>
  <c r="BJ761" i="5"/>
  <c r="BJ777" i="5"/>
  <c r="CQ698" i="5"/>
  <c r="BJ698" i="5"/>
  <c r="CK698" i="5"/>
  <c r="CN698" i="5"/>
  <c r="CE698" i="5"/>
  <c r="BP698" i="5"/>
  <c r="CB698" i="5"/>
  <c r="CH698" i="5"/>
  <c r="BP669" i="5"/>
  <c r="CE669" i="5"/>
  <c r="CK669" i="5"/>
  <c r="CQ669" i="5"/>
  <c r="BJ669" i="5"/>
  <c r="CH669" i="5"/>
  <c r="CN669" i="5"/>
  <c r="CB669" i="5"/>
  <c r="CQ653" i="5"/>
  <c r="CH653" i="5"/>
  <c r="CK653" i="5"/>
  <c r="CB653" i="5"/>
  <c r="BP653" i="5"/>
  <c r="CE653" i="5"/>
  <c r="CN653" i="5"/>
  <c r="BJ653" i="5"/>
  <c r="CB637" i="5"/>
  <c r="CQ637" i="5"/>
  <c r="CK637" i="5"/>
  <c r="CE637" i="5"/>
  <c r="BJ637" i="5"/>
  <c r="CN637" i="5"/>
  <c r="CH637" i="5"/>
  <c r="BP637" i="5"/>
  <c r="CK722" i="5"/>
  <c r="CH722" i="5"/>
  <c r="BJ722" i="5"/>
  <c r="CB722" i="5"/>
  <c r="CQ722" i="5"/>
  <c r="BM722" i="5"/>
  <c r="BP722" i="5"/>
  <c r="CE722" i="5"/>
  <c r="BS722" i="5"/>
  <c r="CN722" i="5"/>
  <c r="CQ679" i="5"/>
  <c r="BP679" i="5"/>
  <c r="BJ679" i="5"/>
  <c r="CE679" i="5"/>
  <c r="CN679" i="5"/>
  <c r="CH679" i="5"/>
  <c r="CK679" i="5"/>
  <c r="CB679" i="5"/>
  <c r="AQ632" i="5"/>
  <c r="BR632" i="5"/>
  <c r="BQ633" i="5"/>
  <c r="AP633" i="5"/>
  <c r="BM700" i="5"/>
  <c r="BM704" i="5"/>
  <c r="BJ779" i="5"/>
  <c r="CN779" i="5"/>
  <c r="BS779" i="5"/>
  <c r="BJ763" i="5"/>
  <c r="BM754" i="5"/>
  <c r="BV747" i="5"/>
  <c r="CN747" i="5"/>
  <c r="BM747" i="5"/>
  <c r="CQ747" i="5"/>
  <c r="CB747" i="5"/>
  <c r="CK747" i="5"/>
  <c r="CE747" i="5"/>
  <c r="BY747" i="5"/>
  <c r="CH747" i="5"/>
  <c r="BS747" i="5"/>
  <c r="CB740" i="5"/>
  <c r="BS740" i="5"/>
  <c r="BY740" i="5"/>
  <c r="CH740" i="5"/>
  <c r="CQ740" i="5"/>
  <c r="BS738" i="5"/>
  <c r="BV738" i="5"/>
  <c r="CB738" i="5"/>
  <c r="CH738" i="5"/>
  <c r="BM738" i="5"/>
  <c r="CE738" i="5"/>
  <c r="CQ731" i="5"/>
  <c r="CB731" i="5"/>
  <c r="BK731" i="5"/>
  <c r="BN731" i="5" s="1"/>
  <c r="CN724" i="5"/>
  <c r="CE724" i="5"/>
  <c r="CB724" i="5"/>
  <c r="CH724" i="5"/>
  <c r="BS724" i="5"/>
  <c r="CQ724" i="5"/>
  <c r="CQ717" i="5"/>
  <c r="CN717" i="5"/>
  <c r="CB717" i="5"/>
  <c r="BN708" i="5"/>
  <c r="BM708" i="5"/>
  <c r="CB692" i="5"/>
  <c r="CH692" i="5"/>
  <c r="CQ692" i="5"/>
  <c r="CN692" i="5"/>
  <c r="CE692" i="5"/>
  <c r="CQ685" i="5"/>
  <c r="CH685" i="5"/>
  <c r="CK685" i="5"/>
  <c r="BP685" i="5"/>
  <c r="CB685" i="5"/>
  <c r="CN685" i="5"/>
  <c r="CE685" i="5"/>
  <c r="CQ750" i="5"/>
  <c r="CB750" i="5"/>
  <c r="CE750" i="5"/>
  <c r="BY750" i="5"/>
  <c r="BM750" i="5"/>
  <c r="CH750" i="5"/>
  <c r="BS750" i="5"/>
  <c r="CK750" i="5"/>
  <c r="BV750" i="5"/>
  <c r="CN750" i="5"/>
  <c r="BS743" i="5"/>
  <c r="CE743" i="5"/>
  <c r="CB743" i="5"/>
  <c r="CK736" i="5"/>
  <c r="CE736" i="5"/>
  <c r="CQ736" i="5"/>
  <c r="CN736" i="5"/>
  <c r="BY736" i="5"/>
  <c r="CQ734" i="5"/>
  <c r="CH734" i="5"/>
  <c r="CK734" i="5"/>
  <c r="CE734" i="5"/>
  <c r="BY734" i="5"/>
  <c r="BP727" i="5"/>
  <c r="CQ720" i="5"/>
  <c r="BM720" i="5"/>
  <c r="CH720" i="5"/>
  <c r="CK720" i="5"/>
  <c r="CN720" i="5"/>
  <c r="CB720" i="5"/>
  <c r="CN688" i="5"/>
  <c r="CH688" i="5"/>
  <c r="BP688" i="5"/>
  <c r="CE688" i="5"/>
  <c r="CK688" i="5"/>
  <c r="CQ688" i="5"/>
  <c r="CB688" i="5"/>
  <c r="BJ743" i="5"/>
  <c r="BY782" i="5"/>
  <c r="BM729" i="5"/>
  <c r="CH743" i="5"/>
  <c r="CH729" i="5"/>
  <c r="CQ743" i="5"/>
  <c r="CQ727" i="5"/>
  <c r="CB736" i="5"/>
  <c r="CH736" i="5"/>
  <c r="CN782" i="5"/>
  <c r="BM736" i="5"/>
  <c r="BM734" i="5"/>
  <c r="CK780" i="5"/>
  <c r="CN780" i="5"/>
  <c r="CE780" i="5"/>
  <c r="BV780" i="5"/>
  <c r="CE748" i="5"/>
  <c r="BY748" i="5"/>
  <c r="CH748" i="5"/>
  <c r="BS748" i="5"/>
  <c r="BM748" i="5"/>
  <c r="BV748" i="5"/>
  <c r="CN748" i="5"/>
  <c r="CQ748" i="5"/>
  <c r="CB748" i="5"/>
  <c r="CK748" i="5"/>
  <c r="CE746" i="5"/>
  <c r="BY746" i="5"/>
  <c r="CK746" i="5"/>
  <c r="CH746" i="5"/>
  <c r="BS746" i="5"/>
  <c r="BV746" i="5"/>
  <c r="CN746" i="5"/>
  <c r="CQ746" i="5"/>
  <c r="CB746" i="5"/>
  <c r="CH739" i="5"/>
  <c r="CE739" i="5"/>
  <c r="BM739" i="5"/>
  <c r="CB723" i="5"/>
  <c r="BS723" i="5"/>
  <c r="CH723" i="5"/>
  <c r="BP723" i="5"/>
  <c r="CH691" i="5"/>
  <c r="CK691" i="5"/>
  <c r="BS736" i="5"/>
  <c r="CB727" i="5"/>
  <c r="CE720" i="5"/>
  <c r="CB783" i="5"/>
  <c r="BS783" i="5"/>
  <c r="CE783" i="5"/>
  <c r="CQ783" i="5"/>
  <c r="CK783" i="5"/>
  <c r="CN744" i="5"/>
  <c r="BS744" i="5"/>
  <c r="CB744" i="5"/>
  <c r="CQ744" i="5"/>
  <c r="CH744" i="5"/>
  <c r="CK744" i="5"/>
  <c r="BM742" i="5"/>
  <c r="BY742" i="5"/>
  <c r="CH742" i="5"/>
  <c r="CQ742" i="5"/>
  <c r="CE735" i="5"/>
  <c r="BV735" i="5"/>
  <c r="BY735" i="5"/>
  <c r="CH728" i="5"/>
  <c r="CN728" i="5"/>
  <c r="BS728" i="5"/>
  <c r="CB728" i="5"/>
  <c r="CN719" i="5"/>
  <c r="BJ719" i="5"/>
  <c r="BS719" i="5"/>
  <c r="BM719" i="5"/>
  <c r="BN703" i="5"/>
  <c r="BM703" i="5"/>
  <c r="CQ689" i="5"/>
  <c r="CB689" i="5"/>
  <c r="CH689" i="5"/>
  <c r="CE689" i="5"/>
  <c r="CK689" i="5"/>
  <c r="CN689" i="5"/>
  <c r="CE687" i="5"/>
  <c r="CN687" i="5"/>
  <c r="CH687" i="5"/>
  <c r="BP687" i="5"/>
  <c r="BJ687" i="5"/>
  <c r="CQ687" i="5"/>
  <c r="CB687" i="5"/>
  <c r="CK732" i="5" l="1"/>
  <c r="BJ732" i="5"/>
  <c r="CB732" i="5"/>
  <c r="CE732" i="5"/>
  <c r="CN732" i="5"/>
  <c r="BM732" i="5"/>
  <c r="BS732" i="5"/>
  <c r="CQ732" i="5"/>
  <c r="BV732" i="5"/>
  <c r="BY73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Sara Arrechea Banguera</author>
    <author>Sonia Esperanza Casas Merchan</author>
    <author>Usuario de Windows</author>
    <author>Capacitacion</author>
    <author>Luis Eduardo Niño Velandia</author>
  </authors>
  <commentList>
    <comment ref="W58" authorId="0" shapeId="0" xr:uid="{227C4E4A-0BCE-4254-B084-A552F2A1E7EB}">
      <text>
        <r>
          <rPr>
            <b/>
            <sz val="9"/>
            <color indexed="81"/>
            <rFont val="Tahoma"/>
            <charset val="1"/>
          </rPr>
          <t>Decía 8, pero son 95</t>
        </r>
      </text>
    </comment>
    <comment ref="W104" authorId="0" shapeId="0" xr:uid="{28C2AFC0-16DE-4845-9E18-F9DAE5356FB4}">
      <text>
        <r>
          <rPr>
            <b/>
            <sz val="9"/>
            <color indexed="81"/>
            <rFont val="Tahoma"/>
            <family val="2"/>
          </rPr>
          <t>No fue aceptada la meta a 6 por el co mité, se debe revisar por parte del Despacho</t>
        </r>
        <r>
          <rPr>
            <sz val="9"/>
            <color indexed="81"/>
            <rFont val="Tahoma"/>
            <family val="2"/>
          </rPr>
          <t xml:space="preserve">
</t>
        </r>
      </text>
    </comment>
    <comment ref="W105" authorId="0" shapeId="0" xr:uid="{09539CD6-35F9-4ADA-BC1E-5659D79CF1BD}">
      <text>
        <r>
          <rPr>
            <b/>
            <sz val="9"/>
            <color indexed="81"/>
            <rFont val="Tahoma"/>
            <family val="2"/>
          </rPr>
          <t>No fue aceptada la meta a 6 por el co mité, se debe revisar por parte del Despacho</t>
        </r>
        <r>
          <rPr>
            <sz val="9"/>
            <color indexed="81"/>
            <rFont val="Tahoma"/>
            <family val="2"/>
          </rPr>
          <t xml:space="preserve">
</t>
        </r>
      </text>
    </comment>
    <comment ref="W106" authorId="0" shapeId="0" xr:uid="{D751785C-D3F4-444A-B67E-42F80CB72E08}">
      <text>
        <r>
          <rPr>
            <b/>
            <sz val="9"/>
            <color indexed="81"/>
            <rFont val="Tahoma"/>
            <family val="2"/>
          </rPr>
          <t>No fue aceptada la meta a 6 por el co mité, se debe revisar por parte del Despacho</t>
        </r>
        <r>
          <rPr>
            <sz val="9"/>
            <color indexed="81"/>
            <rFont val="Tahoma"/>
            <family val="2"/>
          </rPr>
          <t xml:space="preserve">
</t>
        </r>
      </text>
    </comment>
    <comment ref="AB175" authorId="0" shapeId="0" xr:uid="{0D8E68EE-8860-42B1-8BE7-C495A710EB8F}">
      <text>
        <r>
          <rPr>
            <sz val="9"/>
            <color indexed="81"/>
            <rFont val="Tahoma"/>
            <family val="2"/>
          </rPr>
          <t xml:space="preserve">Estaba para el 30/04/2018
</t>
        </r>
      </text>
    </comment>
    <comment ref="AB176" authorId="0" shapeId="0" xr:uid="{30A04D62-6003-4845-8397-31F9EF06291F}">
      <text>
        <r>
          <rPr>
            <b/>
            <sz val="9"/>
            <color indexed="81"/>
            <rFont val="Tahoma"/>
            <family val="2"/>
          </rPr>
          <t>Estaba para el 31/05/2018</t>
        </r>
        <r>
          <rPr>
            <sz val="9"/>
            <color indexed="81"/>
            <rFont val="Tahoma"/>
            <family val="2"/>
          </rPr>
          <t xml:space="preserve">
</t>
        </r>
      </text>
    </comment>
    <comment ref="S194" authorId="0" shapeId="0" xr:uid="{5DA11BF5-DE94-439D-A324-EDC3E0FF84AA}">
      <text>
        <r>
          <rPr>
            <b/>
            <sz val="9"/>
            <color indexed="81"/>
            <rFont val="Tahoma"/>
            <family val="2"/>
          </rPr>
          <t>Pendiente por presentar los avances a la Ministra, para solicitar el ajustes en la fecha final.</t>
        </r>
        <r>
          <rPr>
            <sz val="9"/>
            <color indexed="81"/>
            <rFont val="Tahoma"/>
            <family val="2"/>
          </rPr>
          <t xml:space="preserve">
</t>
        </r>
      </text>
    </comment>
    <comment ref="Z214" authorId="0" shapeId="0" xr:uid="{9A147E1E-E79F-46C3-A270-E541A5C67AC4}">
      <text>
        <r>
          <rPr>
            <b/>
            <sz val="9"/>
            <color indexed="81"/>
            <rFont val="Tahoma"/>
            <family val="2"/>
          </rPr>
          <t>actividad nueva</t>
        </r>
      </text>
    </comment>
    <comment ref="W225" authorId="0" shapeId="0" xr:uid="{8C3D5D3E-13F5-48C2-BFE5-20152DAAEBAD}">
      <text>
        <r>
          <rPr>
            <sz val="9"/>
            <color indexed="81"/>
            <rFont val="Tahoma"/>
            <family val="2"/>
          </rPr>
          <t xml:space="preserve">La meta era: 3
</t>
        </r>
      </text>
    </comment>
    <comment ref="W232" authorId="0" shapeId="0" xr:uid="{7483044D-EDBE-49A9-B2C5-0916F6F752D9}">
      <text>
        <r>
          <rPr>
            <b/>
            <sz val="9"/>
            <color indexed="81"/>
            <rFont val="Tahoma"/>
            <family val="2"/>
          </rPr>
          <t>197</t>
        </r>
        <r>
          <rPr>
            <sz val="9"/>
            <color indexed="81"/>
            <rFont val="Tahoma"/>
            <family val="2"/>
          </rPr>
          <t xml:space="preserve">
</t>
        </r>
      </text>
    </comment>
    <comment ref="W233" authorId="0" shapeId="0" xr:uid="{CFF3DA9A-ABE4-4ECF-A4AC-08BED7632C48}">
      <text>
        <r>
          <rPr>
            <b/>
            <sz val="9"/>
            <color indexed="81"/>
            <rFont val="Tahoma"/>
            <family val="2"/>
          </rPr>
          <t>429</t>
        </r>
      </text>
    </comment>
    <comment ref="W234" authorId="0" shapeId="0" xr:uid="{9DDBE13A-3910-457E-B2C2-6BDE3F163379}">
      <text>
        <r>
          <rPr>
            <b/>
            <sz val="9"/>
            <color indexed="81"/>
            <rFont val="Tahoma"/>
            <family val="2"/>
          </rPr>
          <t>110</t>
        </r>
      </text>
    </comment>
    <comment ref="W235" authorId="0" shapeId="0" xr:uid="{20C33974-324B-4B3F-900F-FBF2B0CC1DDB}">
      <text>
        <r>
          <rPr>
            <b/>
            <sz val="9"/>
            <color indexed="81"/>
            <rFont val="Tahoma"/>
            <family val="2"/>
          </rPr>
          <t>319</t>
        </r>
      </text>
    </comment>
    <comment ref="S236" authorId="0" shapeId="0" xr:uid="{9A3049CC-E89F-422A-93D2-A96D56E5257E}">
      <text>
        <r>
          <rPr>
            <b/>
            <sz val="9"/>
            <color indexed="81"/>
            <rFont val="Tahoma"/>
            <family val="2"/>
          </rPr>
          <t>auditorías</t>
        </r>
        <r>
          <rPr>
            <sz val="9"/>
            <color indexed="81"/>
            <rFont val="Tahoma"/>
            <family val="2"/>
          </rPr>
          <t xml:space="preserve">
</t>
        </r>
      </text>
    </comment>
    <comment ref="Z237" authorId="0" shapeId="0" xr:uid="{7E4B97B8-750E-4803-962E-BBB1C8488302}">
      <text>
        <r>
          <rPr>
            <b/>
            <sz val="9"/>
            <color indexed="81"/>
            <rFont val="Tahoma"/>
            <family val="2"/>
          </rPr>
          <t>Decía 278</t>
        </r>
      </text>
    </comment>
    <comment ref="AB237" authorId="0" shapeId="0" xr:uid="{505E98A2-BF09-4ED2-8392-85A29646F0D2}">
      <text>
        <r>
          <rPr>
            <b/>
            <sz val="9"/>
            <color indexed="81"/>
            <rFont val="Tahoma"/>
            <family val="2"/>
          </rPr>
          <t>31/07/2018</t>
        </r>
        <r>
          <rPr>
            <sz val="9"/>
            <color indexed="81"/>
            <rFont val="Tahoma"/>
            <family val="2"/>
          </rPr>
          <t xml:space="preserve">
</t>
        </r>
      </text>
    </comment>
    <comment ref="S240" authorId="0" shapeId="0" xr:uid="{96FAD4B5-21B6-4C9B-BC2D-232D979710E3}">
      <text>
        <r>
          <rPr>
            <sz val="9"/>
            <color indexed="81"/>
            <rFont val="Tahoma"/>
            <family val="2"/>
          </rPr>
          <t>Solicitan la eliminación por falta de recusos.
Inactivarla. No se elimina, se inactiva para el seguimiento.</t>
        </r>
      </text>
    </comment>
    <comment ref="AB251" authorId="0" shapeId="0" xr:uid="{F4CCDD3A-8D0D-4049-9B0B-E22F1F523626}">
      <text>
        <r>
          <rPr>
            <b/>
            <sz val="9"/>
            <color indexed="81"/>
            <rFont val="Tahoma"/>
            <family val="2"/>
          </rPr>
          <t>15/02/2018</t>
        </r>
        <r>
          <rPr>
            <sz val="9"/>
            <color indexed="81"/>
            <rFont val="Tahoma"/>
            <family val="2"/>
          </rPr>
          <t xml:space="preserve">
</t>
        </r>
      </text>
    </comment>
    <comment ref="AB266" authorId="0" shapeId="0" xr:uid="{7B3A3CC7-4CEE-49C2-B356-273275A4E8C9}">
      <text>
        <r>
          <rPr>
            <b/>
            <sz val="9"/>
            <color indexed="81"/>
            <rFont val="Tahoma"/>
            <family val="2"/>
          </rPr>
          <t>1/04/2018</t>
        </r>
      </text>
    </comment>
    <comment ref="Z275" authorId="0" shapeId="0" xr:uid="{99B89431-38C4-4CEB-8776-C270722479D9}">
      <text>
        <r>
          <rPr>
            <b/>
            <sz val="9"/>
            <color indexed="81"/>
            <rFont val="Tahoma"/>
            <family val="2"/>
          </rPr>
          <t>Dar inicio a la atención de  sedes(Inicial)</t>
        </r>
      </text>
    </comment>
    <comment ref="AA275" authorId="0" shapeId="0" xr:uid="{0AAC7728-4C52-4A77-B64E-CCA2BF198CD2}">
      <text>
        <r>
          <rPr>
            <b/>
            <sz val="9"/>
            <color indexed="81"/>
            <rFont val="Tahoma"/>
            <family val="2"/>
          </rPr>
          <t>24/05/2018</t>
        </r>
        <r>
          <rPr>
            <sz val="9"/>
            <color indexed="81"/>
            <rFont val="Tahoma"/>
            <family val="2"/>
          </rPr>
          <t xml:space="preserve">
</t>
        </r>
      </text>
    </comment>
    <comment ref="AB275" authorId="0" shapeId="0" xr:uid="{0BF59126-4BE1-4CEC-B88A-47F854826B6A}">
      <text>
        <r>
          <rPr>
            <b/>
            <sz val="9"/>
            <color indexed="81"/>
            <rFont val="Tahoma"/>
            <family val="2"/>
          </rPr>
          <t>28/06/2018</t>
        </r>
        <r>
          <rPr>
            <sz val="9"/>
            <color indexed="81"/>
            <rFont val="Tahoma"/>
            <family val="2"/>
          </rPr>
          <t xml:space="preserve">
</t>
        </r>
      </text>
    </comment>
    <comment ref="AA276" authorId="0" shapeId="0" xr:uid="{F08F0332-7D14-4046-8A80-088C138707E5}">
      <text>
        <r>
          <rPr>
            <sz val="9"/>
            <color indexed="81"/>
            <rFont val="Tahoma"/>
            <family val="2"/>
          </rPr>
          <t xml:space="preserve">1/09/2018
</t>
        </r>
      </text>
    </comment>
    <comment ref="AB276" authorId="0" shapeId="0" xr:uid="{AC0DF5F2-B35B-428E-A6FC-55E281165558}">
      <text>
        <r>
          <rPr>
            <b/>
            <sz val="9"/>
            <color indexed="81"/>
            <rFont val="Tahoma"/>
            <family val="2"/>
          </rPr>
          <t>15/12/2018</t>
        </r>
      </text>
    </comment>
    <comment ref="AB277" authorId="0" shapeId="0" xr:uid="{5DE6ABCE-5F47-4110-986E-4556B4B1C249}">
      <text>
        <r>
          <rPr>
            <b/>
            <sz val="9"/>
            <color indexed="81"/>
            <rFont val="Tahoma"/>
            <family val="2"/>
          </rPr>
          <t>15/12/2018</t>
        </r>
      </text>
    </comment>
    <comment ref="AB282" authorId="0" shapeId="0" xr:uid="{17C6F81A-3C30-40F7-8CAB-A64B123AB560}">
      <text>
        <r>
          <rPr>
            <b/>
            <sz val="9"/>
            <color indexed="81"/>
            <rFont val="Tahoma"/>
            <family val="2"/>
          </rPr>
          <t>15/08/2018</t>
        </r>
        <r>
          <rPr>
            <sz val="9"/>
            <color indexed="81"/>
            <rFont val="Tahoma"/>
            <family val="2"/>
          </rPr>
          <t xml:space="preserve">
</t>
        </r>
      </text>
    </comment>
    <comment ref="S284" authorId="0" shapeId="0" xr:uid="{9104EEEB-BAE3-4E4E-B0BA-4B4E0AD2B524}">
      <text>
        <r>
          <rPr>
            <b/>
            <sz val="9"/>
            <color indexed="81"/>
            <rFont val="Tahoma"/>
            <family val="2"/>
          </rPr>
          <t>Víctimas del conflicto armado atendidos en Buenaventura y Chocó y Huila atendidos en ciclo VI</t>
        </r>
        <r>
          <rPr>
            <sz val="9"/>
            <color indexed="81"/>
            <rFont val="Tahoma"/>
            <family val="2"/>
          </rPr>
          <t xml:space="preserve">
Tenía dos veces atendido, se le quitó la primera.</t>
        </r>
      </text>
    </comment>
    <comment ref="S285" authorId="0" shapeId="0" xr:uid="{8D3284BE-0F90-426C-8BBD-045E4A481C40}">
      <text>
        <r>
          <rPr>
            <b/>
            <sz val="9"/>
            <color indexed="81"/>
            <rFont val="Tahoma"/>
            <family val="2"/>
          </rPr>
          <t>Víctimas del conflicto armado atendidos en Buenaventura y Chocó y Huila atendidos en ciclo VI</t>
        </r>
        <r>
          <rPr>
            <sz val="9"/>
            <color indexed="81"/>
            <rFont val="Tahoma"/>
            <family val="2"/>
          </rPr>
          <t xml:space="preserve">
Tenía dos veces atendido, se le quitó la primera.</t>
        </r>
      </text>
    </comment>
    <comment ref="AB285" authorId="0" shapeId="0" xr:uid="{2882ED6B-6A89-4166-9C7D-8047BE859FCD}">
      <text>
        <r>
          <rPr>
            <b/>
            <sz val="9"/>
            <color indexed="81"/>
            <rFont val="Tahoma"/>
            <family val="2"/>
          </rPr>
          <t>1/04/2018</t>
        </r>
        <r>
          <rPr>
            <sz val="9"/>
            <color indexed="81"/>
            <rFont val="Tahoma"/>
            <family val="2"/>
          </rPr>
          <t xml:space="preserve">
</t>
        </r>
      </text>
    </comment>
    <comment ref="S286" authorId="0" shapeId="0" xr:uid="{9CC93F05-1CB2-44A4-A7BD-8DCCED5D0527}">
      <text>
        <r>
          <rPr>
            <sz val="9"/>
            <color indexed="81"/>
            <rFont val="Tahoma"/>
            <family val="2"/>
          </rPr>
          <t>"Sedes rurales construidas y/o mejoradas" (Inicial)
Redacción</t>
        </r>
      </text>
    </comment>
    <comment ref="W286" authorId="0" shapeId="0" xr:uid="{8038E016-0EA0-43E9-8511-71E7E2E8D46F}">
      <text>
        <r>
          <rPr>
            <b/>
            <sz val="9"/>
            <color indexed="81"/>
            <rFont val="Tahoma"/>
            <family val="2"/>
          </rPr>
          <t>Solicitaron bajarla de 585 a 548, se aprobó la solicitud en comité.</t>
        </r>
        <r>
          <rPr>
            <sz val="9"/>
            <color indexed="81"/>
            <rFont val="Tahoma"/>
            <family val="2"/>
          </rPr>
          <t xml:space="preserve">
</t>
        </r>
      </text>
    </comment>
    <comment ref="S323" authorId="1" shapeId="0" xr:uid="{79ECAC1D-C259-47D5-B530-CCB2A7DFEC97}">
      <text>
        <r>
          <rPr>
            <b/>
            <sz val="9"/>
            <color indexed="81"/>
            <rFont val="Tahoma"/>
            <family val="2"/>
          </rPr>
          <t>La fórmula del indicador debe estar basada en el cumplimiento del indicador y no de la actvidad</t>
        </r>
      </text>
    </comment>
    <comment ref="W345" authorId="0" shapeId="0" xr:uid="{B8609171-AB31-48B8-930B-EA173A1FB94A}">
      <text>
        <r>
          <rPr>
            <sz val="9"/>
            <color indexed="81"/>
            <rFont val="Tahoma"/>
            <family val="2"/>
          </rPr>
          <t xml:space="preserve">1433
</t>
        </r>
      </text>
    </comment>
    <comment ref="W346" authorId="0" shapeId="0" xr:uid="{B98982EB-6689-4873-987B-EF515C5A1E0F}">
      <text>
        <r>
          <rPr>
            <sz val="9"/>
            <color indexed="81"/>
            <rFont val="Tahoma"/>
            <family val="2"/>
          </rPr>
          <t xml:space="preserve">1433
</t>
        </r>
      </text>
    </comment>
    <comment ref="W347" authorId="0" shapeId="0" xr:uid="{F1E11AAB-6B44-4F45-AA44-1C93E1D5CF28}">
      <text>
        <r>
          <rPr>
            <sz val="9"/>
            <color indexed="81"/>
            <rFont val="Tahoma"/>
            <family val="2"/>
          </rPr>
          <t xml:space="preserve">1433
</t>
        </r>
      </text>
    </comment>
    <comment ref="W348" authorId="0" shapeId="0" xr:uid="{792B00C9-D61B-46C0-8CFC-C367C6BF940B}">
      <text>
        <r>
          <rPr>
            <b/>
            <sz val="9"/>
            <color indexed="81"/>
            <rFont val="Tahoma"/>
            <family val="2"/>
          </rPr>
          <t>2.951</t>
        </r>
        <r>
          <rPr>
            <sz val="9"/>
            <color indexed="81"/>
            <rFont val="Tahoma"/>
            <family val="2"/>
          </rPr>
          <t xml:space="preserve">
</t>
        </r>
      </text>
    </comment>
    <comment ref="W349" authorId="0" shapeId="0" xr:uid="{FA395C36-0FF3-41E0-9D09-118133C870D7}">
      <text>
        <r>
          <rPr>
            <b/>
            <sz val="9"/>
            <color indexed="81"/>
            <rFont val="Tahoma"/>
            <family val="2"/>
          </rPr>
          <t>2.951</t>
        </r>
        <r>
          <rPr>
            <sz val="9"/>
            <color indexed="81"/>
            <rFont val="Tahoma"/>
            <family val="2"/>
          </rPr>
          <t xml:space="preserve">
</t>
        </r>
      </text>
    </comment>
    <comment ref="Z420" authorId="0" shapeId="0" xr:uid="{31856C03-26B5-4B38-95F1-FEC70AC87A94}">
      <text>
        <r>
          <rPr>
            <b/>
            <sz val="9"/>
            <color indexed="81"/>
            <rFont val="Tahoma"/>
            <family val="2"/>
          </rPr>
          <t>Estas dos actividades se solicitan se inactiven debido a que se estan reportando en el indicador del Convocatorias del Programa Colombia Científicas.</t>
        </r>
      </text>
    </comment>
    <comment ref="Z421" authorId="0" shapeId="0" xr:uid="{1F8030F9-DD28-41D8-807E-62213CF0DB4F}">
      <text>
        <r>
          <rPr>
            <b/>
            <sz val="9"/>
            <color indexed="81"/>
            <rFont val="Tahoma"/>
            <family val="2"/>
          </rPr>
          <t>Esta actividad se solicitan se inactiven debido a que se estan reportando en el indicador del Convocatorias del Programa Colombia Científicas.</t>
        </r>
      </text>
    </comment>
    <comment ref="W426" authorId="0" shapeId="0" xr:uid="{9672CEB5-641B-4558-BE76-972FAE9CA030}">
      <text>
        <r>
          <rPr>
            <b/>
            <sz val="9"/>
            <color indexed="81"/>
            <rFont val="Tahoma"/>
            <family val="2"/>
          </rPr>
          <t>Decía 7</t>
        </r>
      </text>
    </comment>
    <comment ref="AB426" authorId="0" shapeId="0" xr:uid="{37B2BCB5-A5B8-49E0-94E7-A3AC0030E806}">
      <text>
        <r>
          <rPr>
            <b/>
            <sz val="9"/>
            <color indexed="81"/>
            <rFont val="Tahoma"/>
            <family val="2"/>
          </rPr>
          <t>30/07/2018</t>
        </r>
        <r>
          <rPr>
            <sz val="9"/>
            <color indexed="81"/>
            <rFont val="Tahoma"/>
            <family val="2"/>
          </rPr>
          <t xml:space="preserve">
</t>
        </r>
      </text>
    </comment>
    <comment ref="AB438" authorId="0" shapeId="0" xr:uid="{2BA40227-4D37-42F3-9F1A-2C50BAD3786B}">
      <text>
        <r>
          <rPr>
            <b/>
            <sz val="9"/>
            <color indexed="81"/>
            <rFont val="Tahoma"/>
            <family val="2"/>
          </rPr>
          <t>31/05/2018</t>
        </r>
      </text>
    </comment>
    <comment ref="Z440" authorId="0" shapeId="0" xr:uid="{A07365FB-D038-44F6-9F46-1F2AB59244EF}">
      <text>
        <r>
          <rPr>
            <b/>
            <sz val="9"/>
            <color indexed="81"/>
            <rFont val="Tahoma"/>
            <family val="2"/>
          </rPr>
          <t>Elaborar un documento con la propuesta de Política de pertinencia de la educación superior e instrumentos para el seguimiento de su ejecución(Inicial)</t>
        </r>
        <r>
          <rPr>
            <sz val="9"/>
            <color indexed="81"/>
            <rFont val="Tahoma"/>
            <family val="2"/>
          </rPr>
          <t xml:space="preserve">
</t>
        </r>
      </text>
    </comment>
    <comment ref="S462" authorId="0" shapeId="0" xr:uid="{AA878AF2-2A18-4518-973F-326816BBF559}">
      <text>
        <r>
          <rPr>
            <b/>
            <sz val="9"/>
            <color indexed="81"/>
            <rFont val="Tahoma"/>
            <charset val="1"/>
          </rPr>
          <t>Aprobación de la Ley del programa Ser Pilo Paga gestionada(antes)</t>
        </r>
        <r>
          <rPr>
            <sz val="9"/>
            <color indexed="81"/>
            <rFont val="Tahoma"/>
            <charset val="1"/>
          </rPr>
          <t xml:space="preserve">
</t>
        </r>
      </text>
    </comment>
    <comment ref="Z462" authorId="0" shapeId="0" xr:uid="{1871D1D1-0B72-46D6-A9BC-688A7D051A51}">
      <text>
        <r>
          <rPr>
            <b/>
            <sz val="9"/>
            <color indexed="81"/>
            <rFont val="Tahoma"/>
            <charset val="1"/>
          </rPr>
          <t>Actividad anterior: Gestionar la aprobación de la Ley del programa Ser Pilo Paga, como política de Estado</t>
        </r>
        <r>
          <rPr>
            <sz val="9"/>
            <color indexed="81"/>
            <rFont val="Tahoma"/>
            <charset val="1"/>
          </rPr>
          <t xml:space="preserve">
</t>
        </r>
      </text>
    </comment>
    <comment ref="S463" authorId="0" shapeId="0" xr:uid="{0E2A68D0-11C6-4802-AA8D-36E3FED00554}">
      <text>
        <r>
          <rPr>
            <b/>
            <sz val="9"/>
            <color indexed="81"/>
            <rFont val="Tahoma"/>
            <charset val="1"/>
          </rPr>
          <t>Decreto reglamentario de Ser Pilo Paga expedido(Antes)</t>
        </r>
        <r>
          <rPr>
            <sz val="9"/>
            <color indexed="81"/>
            <rFont val="Tahoma"/>
            <charset val="1"/>
          </rPr>
          <t xml:space="preserve">
</t>
        </r>
      </text>
    </comment>
    <comment ref="Z463" authorId="0" shapeId="0" xr:uid="{00000000-0006-0000-0000-000001000000}">
      <text>
        <r>
          <rPr>
            <b/>
            <sz val="9"/>
            <color indexed="81"/>
            <rFont val="Tahoma"/>
            <family val="2"/>
          </rPr>
          <t>Solicitan ajustar la redacción de la actividad: Expedir el Decreto Reglamentario-
Ajustar propuesta de Decreto Reglamentario.</t>
        </r>
        <r>
          <rPr>
            <sz val="9"/>
            <color indexed="81"/>
            <rFont val="Tahoma"/>
            <family val="2"/>
          </rPr>
          <t xml:space="preserve">
</t>
        </r>
      </text>
    </comment>
    <comment ref="AB464" authorId="0" shapeId="0" xr:uid="{00000000-0006-0000-0000-000002000000}">
      <text>
        <r>
          <rPr>
            <b/>
            <sz val="9"/>
            <color indexed="81"/>
            <rFont val="Tahoma"/>
            <family val="2"/>
          </rPr>
          <t>31/07/2018</t>
        </r>
        <r>
          <rPr>
            <sz val="9"/>
            <color indexed="81"/>
            <rFont val="Tahoma"/>
            <family val="2"/>
          </rPr>
          <t xml:space="preserve">
</t>
        </r>
      </text>
    </comment>
    <comment ref="Z472" authorId="0" shapeId="0" xr:uid="{88353FE6-569B-4A74-94AF-FD6A3017A5B9}">
      <text>
        <r>
          <rPr>
            <b/>
            <sz val="9"/>
            <color indexed="81"/>
            <rFont val="Tahoma"/>
            <family val="2"/>
          </rPr>
          <t>Identificar indicadores de seguimiento y control, y definir metas</t>
        </r>
        <r>
          <rPr>
            <sz val="9"/>
            <color indexed="81"/>
            <rFont val="Tahoma"/>
            <family val="2"/>
          </rPr>
          <t xml:space="preserve">
</t>
        </r>
      </text>
    </comment>
    <comment ref="S477" authorId="0" shapeId="0" xr:uid="{54B70049-1144-4D3B-8585-D24ACB978CA8}">
      <text>
        <r>
          <rPr>
            <b/>
            <sz val="9"/>
            <color indexed="81"/>
            <rFont val="Tahoma"/>
            <family val="2"/>
          </rPr>
          <t>Se inactivan las cuatros actividades, dado que se reportan en el indicador modificación decreto 1279.</t>
        </r>
      </text>
    </comment>
    <comment ref="S478" authorId="0" shapeId="0" xr:uid="{FBFD8595-8F2A-4284-95B4-74E607171E4D}">
      <text>
        <r>
          <rPr>
            <b/>
            <sz val="9"/>
            <color indexed="81"/>
            <rFont val="Tahoma"/>
            <family val="2"/>
          </rPr>
          <t>Se inactivan las cuatros actividades, dado que se reportan en el indicador modificación decreto 1279.</t>
        </r>
      </text>
    </comment>
    <comment ref="S479" authorId="0" shapeId="0" xr:uid="{A1C0DB43-618A-4EB0-9EFE-3C9EC907C19C}">
      <text>
        <r>
          <rPr>
            <b/>
            <sz val="9"/>
            <color indexed="81"/>
            <rFont val="Tahoma"/>
            <family val="2"/>
          </rPr>
          <t>Se inactivan las cuatros actividades, dado que se reportan en el indicador modificación decreto 1279.</t>
        </r>
        <r>
          <rPr>
            <sz val="9"/>
            <color indexed="81"/>
            <rFont val="Tahoma"/>
            <family val="2"/>
          </rPr>
          <t xml:space="preserve">
</t>
        </r>
      </text>
    </comment>
    <comment ref="S480" authorId="0" shapeId="0" xr:uid="{FF7BC0C9-9981-4629-B199-A0D5727D54C4}">
      <text>
        <r>
          <rPr>
            <b/>
            <sz val="9"/>
            <color indexed="81"/>
            <rFont val="Tahoma"/>
            <family val="2"/>
          </rPr>
          <t>Se inactivan las cuatros actividades, dado que se reportan en el indicador modificación decreto 1279.</t>
        </r>
        <r>
          <rPr>
            <sz val="9"/>
            <color indexed="81"/>
            <rFont val="Tahoma"/>
            <family val="2"/>
          </rPr>
          <t xml:space="preserve">
</t>
        </r>
      </text>
    </comment>
    <comment ref="Z483" authorId="0" shapeId="0" xr:uid="{62DCA2DF-6D2E-48C5-B395-023F48473BB9}">
      <text>
        <r>
          <rPr>
            <b/>
            <sz val="9"/>
            <color indexed="81"/>
            <rFont val="Tahoma"/>
            <family val="2"/>
          </rPr>
          <t>Gestionar recursos con ET para la formulación de proyectos en infraestructura que permitan la ampliación de cobertura o mejoramiento en las condiciones de calidad.</t>
        </r>
        <r>
          <rPr>
            <sz val="9"/>
            <color indexed="81"/>
            <rFont val="Tahoma"/>
            <family val="2"/>
          </rPr>
          <t xml:space="preserve">
</t>
        </r>
      </text>
    </comment>
    <comment ref="Z485" authorId="0" shapeId="0" xr:uid="{00000000-0006-0000-0000-000005000000}">
      <text>
        <r>
          <rPr>
            <b/>
            <sz val="9"/>
            <color indexed="81"/>
            <rFont val="Tahoma"/>
            <family val="2"/>
          </rPr>
          <t xml:space="preserve"> y lanzamiento de convocatoria </t>
        </r>
        <r>
          <rPr>
            <sz val="9"/>
            <color indexed="81"/>
            <rFont val="Tahoma"/>
            <family val="2"/>
          </rPr>
          <t xml:space="preserve">
</t>
        </r>
      </text>
    </comment>
    <comment ref="W494" authorId="0" shapeId="0" xr:uid="{7D19EEAF-4677-47D6-B7D2-9CFD9A2C91DE}">
      <text>
        <r>
          <rPr>
            <b/>
            <sz val="9"/>
            <color indexed="81"/>
            <rFont val="Tahoma"/>
            <family val="2"/>
          </rPr>
          <t>Decía 12</t>
        </r>
        <r>
          <rPr>
            <sz val="9"/>
            <color indexed="81"/>
            <rFont val="Tahoma"/>
            <family val="2"/>
          </rPr>
          <t xml:space="preserve">
</t>
        </r>
      </text>
    </comment>
    <comment ref="Z494" authorId="2" shapeId="0" xr:uid="{00000000-0006-0000-0000-000006000000}">
      <text>
        <r>
          <rPr>
            <b/>
            <sz val="9"/>
            <color indexed="81"/>
            <rFont val="Tahoma"/>
            <family val="2"/>
          </rPr>
          <t xml:space="preserve">Definir e implementar el Plan de asistencia técnica (inicial)
</t>
        </r>
      </text>
    </comment>
    <comment ref="AB497" authorId="2" shapeId="0" xr:uid="{00000000-0006-0000-0000-000007000000}">
      <text>
        <r>
          <rPr>
            <b/>
            <sz val="9"/>
            <color indexed="81"/>
            <rFont val="Tahoma"/>
            <family val="2"/>
          </rPr>
          <t>30-03-2018???, habian solicitado cambio de fecha</t>
        </r>
        <r>
          <rPr>
            <sz val="9"/>
            <color indexed="81"/>
            <rFont val="Tahoma"/>
            <family val="2"/>
          </rPr>
          <t xml:space="preserve">
</t>
        </r>
      </text>
    </comment>
    <comment ref="W502" authorId="0" shapeId="0" xr:uid="{0C7F7643-7A85-4DBA-92A9-5891C13B0152}">
      <text>
        <r>
          <rPr>
            <b/>
            <sz val="9"/>
            <color indexed="81"/>
            <rFont val="Tahoma"/>
            <family val="2"/>
          </rPr>
          <t>decía 4</t>
        </r>
      </text>
    </comment>
    <comment ref="AB502" authorId="0" shapeId="0" xr:uid="{75CC26F0-9A64-486F-9C8B-BD28D595117F}">
      <text>
        <r>
          <rPr>
            <b/>
            <sz val="9"/>
            <color indexed="81"/>
            <rFont val="Tahoma"/>
            <family val="2"/>
          </rPr>
          <t>Decía fecha a 30/07/2018</t>
        </r>
      </text>
    </comment>
    <comment ref="W504" authorId="0" shapeId="0" xr:uid="{00000000-0006-0000-0000-000008000000}">
      <text>
        <r>
          <rPr>
            <b/>
            <sz val="9"/>
            <color indexed="81"/>
            <rFont val="Tahoma"/>
            <family val="2"/>
          </rPr>
          <t>1 documento dice el área</t>
        </r>
        <r>
          <rPr>
            <sz val="9"/>
            <color indexed="81"/>
            <rFont val="Tahoma"/>
            <family val="2"/>
          </rPr>
          <t xml:space="preserve">
</t>
        </r>
      </text>
    </comment>
    <comment ref="AB504" authorId="0" shapeId="0" xr:uid="{EA42B5B1-2113-4B68-98A9-C1ADC08576A0}">
      <text>
        <r>
          <rPr>
            <b/>
            <sz val="9"/>
            <color indexed="81"/>
            <rFont val="Tahoma"/>
            <family val="2"/>
          </rPr>
          <t>31/07/2018</t>
        </r>
        <r>
          <rPr>
            <sz val="9"/>
            <color indexed="81"/>
            <rFont val="Tahoma"/>
            <family val="2"/>
          </rPr>
          <t xml:space="preserve">
</t>
        </r>
      </text>
    </comment>
    <comment ref="AB510" authorId="0" shapeId="0" xr:uid="{D2D99B20-0995-4DF2-8477-B2E261C10BE1}">
      <text>
        <r>
          <rPr>
            <b/>
            <sz val="9"/>
            <color indexed="81"/>
            <rFont val="Tahoma"/>
            <family val="2"/>
          </rPr>
          <t>Se acepta el cambio por el comité de la Ministra: 12 de marzo.</t>
        </r>
        <r>
          <rPr>
            <sz val="9"/>
            <color indexed="81"/>
            <rFont val="Tahoma"/>
            <family val="2"/>
          </rPr>
          <t xml:space="preserve">
</t>
        </r>
      </text>
    </comment>
    <comment ref="AB513" authorId="0" shapeId="0" xr:uid="{3CFB9366-F7A4-4949-9F2A-D573EC5C0491}">
      <text>
        <r>
          <rPr>
            <b/>
            <sz val="9"/>
            <color indexed="81"/>
            <rFont val="Tahoma"/>
            <family val="2"/>
          </rPr>
          <t>Se acepta el cambio por el comité de la Ministra: 12 de marzo.</t>
        </r>
        <r>
          <rPr>
            <sz val="9"/>
            <color indexed="81"/>
            <rFont val="Tahoma"/>
            <family val="2"/>
          </rPr>
          <t xml:space="preserve">
</t>
        </r>
      </text>
    </comment>
    <comment ref="Z514" authorId="0" shapeId="0" xr:uid="{00000000-0006-0000-0000-00000B000000}">
      <text>
        <r>
          <rPr>
            <b/>
            <sz val="9"/>
            <color indexed="81"/>
            <rFont val="Tahoma"/>
            <family val="2"/>
          </rPr>
          <t>Actividad Inicial: Realizar la convocatoria de fomento a la acreditación institucional y de programas</t>
        </r>
        <r>
          <rPr>
            <sz val="9"/>
            <color indexed="81"/>
            <rFont val="Tahoma"/>
            <family val="2"/>
          </rPr>
          <t xml:space="preserve">
</t>
        </r>
      </text>
    </comment>
    <comment ref="AG533" authorId="3" shapeId="0" xr:uid="{00000000-0006-0000-0000-00000D000000}">
      <text>
        <r>
          <rPr>
            <b/>
            <sz val="9"/>
            <color indexed="81"/>
            <rFont val="Tahoma"/>
            <family val="2"/>
          </rPr>
          <t>Capacitación:</t>
        </r>
        <r>
          <rPr>
            <sz val="9"/>
            <color indexed="81"/>
            <rFont val="Tahoma"/>
            <family val="2"/>
          </rPr>
          <t xml:space="preserve">
Human Factor, People Voice, Contratista, logística para conferencias, ciclo coordinadores, ambiente áreas y SDO planeación Ministra
</t>
        </r>
      </text>
    </comment>
    <comment ref="AA535" authorId="0" shapeId="0" xr:uid="{00000000-0006-0000-0000-00000E000000}">
      <text>
        <r>
          <rPr>
            <b/>
            <sz val="9"/>
            <color indexed="81"/>
            <rFont val="Tahoma"/>
            <family val="2"/>
          </rPr>
          <t>15/09/2018 fecha que el área solicita modificar, falta la comunicación.</t>
        </r>
      </text>
    </comment>
    <comment ref="AP545" authorId="4" shapeId="0" xr:uid="{57D6CA67-6910-4F0D-BA15-D9F3684E6226}">
      <text>
        <r>
          <rPr>
            <b/>
            <sz val="9"/>
            <color indexed="81"/>
            <rFont val="Tahoma"/>
            <family val="2"/>
          </rPr>
          <t>Luis Eduardo Niño Velandia:</t>
        </r>
        <r>
          <rPr>
            <sz val="9"/>
            <color indexed="81"/>
            <rFont val="Tahoma"/>
            <family val="2"/>
          </rPr>
          <t xml:space="preserve">
TENER EN CUENTA QUE ES UN INDICADOR INVERSO.
</t>
        </r>
      </text>
    </comment>
    <comment ref="Z562" authorId="2" shapeId="0" xr:uid="{00000000-0006-0000-0000-00000F000000}">
      <text>
        <r>
          <rPr>
            <b/>
            <sz val="9"/>
            <color indexed="81"/>
            <rFont val="Tahoma"/>
            <family val="2"/>
          </rPr>
          <t>Usuario de Windows:</t>
        </r>
        <r>
          <rPr>
            <sz val="9"/>
            <color indexed="81"/>
            <rFont val="Tahoma"/>
            <family val="2"/>
          </rPr>
          <t xml:space="preserve">
No es importante que se vuelva a escribir la meta dentro de esta casilla solo con las dos actividades que evidencian queda claro. Hacer las actividades y aumentar la participacion de los servidores de planta </t>
        </r>
      </text>
    </comment>
    <comment ref="Z564" authorId="0" shapeId="0" xr:uid="{00000000-0006-0000-0000-000010000000}">
      <text>
        <r>
          <rPr>
            <b/>
            <sz val="9"/>
            <color indexed="81"/>
            <rFont val="Tahoma"/>
            <family val="2"/>
          </rPr>
          <t>No fue validada la solicitud de cambio de fecha de la ejecución de esta actividad, por parte de la SDO</t>
        </r>
      </text>
    </comment>
    <comment ref="AV588" authorId="0" shapeId="0" xr:uid="{E7432EDB-E65E-4450-AF62-7DCC0BE7AC4E}">
      <text>
        <r>
          <rPr>
            <b/>
            <sz val="9"/>
            <color indexed="81"/>
            <rFont val="Tahoma"/>
            <charset val="1"/>
          </rPr>
          <t>78%</t>
        </r>
        <r>
          <rPr>
            <sz val="9"/>
            <color indexed="81"/>
            <rFont val="Tahoma"/>
            <charset val="1"/>
          </rPr>
          <t xml:space="preserve">
</t>
        </r>
      </text>
    </comment>
    <comment ref="BY588" authorId="0" shapeId="0" xr:uid="{366FA5FC-535F-4C6D-A03C-3BAEEC0046C9}">
      <text>
        <r>
          <rPr>
            <b/>
            <sz val="9"/>
            <color indexed="81"/>
            <rFont val="Tahoma"/>
            <charset val="1"/>
          </rPr>
          <t>78%</t>
        </r>
        <r>
          <rPr>
            <sz val="9"/>
            <color indexed="81"/>
            <rFont val="Tahoma"/>
            <charset val="1"/>
          </rPr>
          <t xml:space="preserve">
</t>
        </r>
      </text>
    </comment>
    <comment ref="Z599" authorId="0" shapeId="0" xr:uid="{37A2B59E-F96F-4385-B318-FFD070C7C5E9}">
      <text>
        <r>
          <rPr>
            <b/>
            <sz val="9"/>
            <color indexed="81"/>
            <rFont val="Tahoma"/>
            <family val="2"/>
          </rPr>
          <t>solicitan elimnarala pero no esta en el oficio, hablar con Luis</t>
        </r>
      </text>
    </comment>
    <comment ref="BP601" authorId="0" shapeId="0" xr:uid="{557180D4-3298-48F9-A94D-534D62D2D148}">
      <text>
        <r>
          <rPr>
            <b/>
            <sz val="9"/>
            <color indexed="81"/>
            <rFont val="Tahoma"/>
            <charset val="1"/>
          </rPr>
          <t>16%</t>
        </r>
        <r>
          <rPr>
            <sz val="9"/>
            <color indexed="81"/>
            <rFont val="Tahoma"/>
            <charset val="1"/>
          </rPr>
          <t xml:space="preserve">
</t>
        </r>
      </text>
    </comment>
    <comment ref="A610" authorId="0" shapeId="0" xr:uid="{2FB33C87-670C-4DE8-A103-8F07FE215DF0}">
      <text>
        <r>
          <rPr>
            <b/>
            <sz val="9"/>
            <color indexed="81"/>
            <rFont val="Tahoma"/>
            <family val="2"/>
          </rPr>
          <t>Actividad nueva</t>
        </r>
        <r>
          <rPr>
            <sz val="9"/>
            <color indexed="81"/>
            <rFont val="Tahoma"/>
            <family val="2"/>
          </rPr>
          <t xml:space="preserve">
</t>
        </r>
      </text>
    </comment>
    <comment ref="BP611" authorId="0" shapeId="0" xr:uid="{D497AA36-0829-454C-B947-CD4C738614F7}">
      <text>
        <r>
          <rPr>
            <b/>
            <sz val="9"/>
            <color indexed="81"/>
            <rFont val="Tahoma"/>
            <charset val="1"/>
          </rPr>
          <t>16%</t>
        </r>
      </text>
    </comment>
    <comment ref="S613" authorId="0" shapeId="0" xr:uid="{980A3813-AD72-43FA-9FBC-152ACE526F07}">
      <text>
        <r>
          <rPr>
            <b/>
            <sz val="9"/>
            <color indexed="81"/>
            <rFont val="Tahoma"/>
            <family val="2"/>
          </rPr>
          <t>Indicador nuevo, con tres actividades</t>
        </r>
      </text>
    </comment>
    <comment ref="Z636" authorId="0" shapeId="0" xr:uid="{00000000-0006-0000-0000-000012000000}">
      <text>
        <r>
          <rPr>
            <b/>
            <sz val="9"/>
            <color indexed="81"/>
            <rFont val="Tahoma"/>
            <family val="2"/>
          </rPr>
          <t xml:space="preserve">uly Maria Caro Camelo:
</t>
        </r>
        <r>
          <rPr>
            <sz val="9"/>
            <color indexed="81"/>
            <rFont val="Tahoma"/>
            <family val="2"/>
          </rPr>
          <t>Se modifica la fecha de cumplimiento del indicador en razón a que se logró el envío del comunicado a los entes de control informando los resultados finales para el proceso vigencia 2016 en el mes de enero de 2018.</t>
        </r>
      </text>
    </comment>
    <comment ref="U707" authorId="0" shapeId="0" xr:uid="{00000000-0006-0000-0000-000015000000}">
      <text>
        <r>
          <rPr>
            <sz val="9"/>
            <color indexed="81"/>
            <rFont val="Tahoma"/>
            <family val="2"/>
          </rPr>
          <t xml:space="preserve">disminución del peso, eran 20%
</t>
        </r>
      </text>
    </comment>
    <comment ref="S709" authorId="0" shapeId="0" xr:uid="{00000000-0006-0000-0000-000016000000}">
      <text>
        <r>
          <rPr>
            <b/>
            <sz val="9"/>
            <color indexed="81"/>
            <rFont val="Tahoma"/>
            <family val="2"/>
          </rPr>
          <t xml:space="preserve">Nuevo </t>
        </r>
        <r>
          <rPr>
            <sz val="9"/>
            <color indexed="81"/>
            <rFont val="Tahoma"/>
            <family val="2"/>
          </rPr>
          <t xml:space="preserve">
</t>
        </r>
      </text>
    </comment>
    <comment ref="T715" authorId="0" shapeId="0" xr:uid="{00000000-0006-0000-0000-000017000000}">
      <text>
        <r>
          <rPr>
            <b/>
            <sz val="9"/>
            <color indexed="81"/>
            <rFont val="Tahoma"/>
            <family val="2"/>
          </rPr>
          <t>Es importante tener en cuenta que se considera que un modelo está formulado cuando se cuenta, como mínimo, con los siguientes elementos:
1. Plan Institucional de uso de TIC
2. Documento con los principios conceptuales de los modelos de innovación educativa con uso de TIC.
3. Metodología de formulación del modelo
4. Plan de ejecución del modelo de innovación</t>
        </r>
        <r>
          <rPr>
            <sz val="9"/>
            <color indexed="81"/>
            <rFont val="Tahoma"/>
            <family val="2"/>
          </rPr>
          <t xml:space="preserve">
</t>
        </r>
      </text>
    </comment>
    <comment ref="Z715" authorId="0" shapeId="0" xr:uid="{00000000-0006-0000-0000-000018000000}">
      <text>
        <r>
          <rPr>
            <b/>
            <sz val="9"/>
            <color indexed="81"/>
            <rFont val="Tahoma"/>
            <family val="2"/>
          </rPr>
          <t>Implementar las fases de alistamiento, intervención y consolidación del modelos de Innovación Educativa</t>
        </r>
        <r>
          <rPr>
            <sz val="9"/>
            <color indexed="81"/>
            <rFont val="Tahoma"/>
            <family val="2"/>
          </rPr>
          <t xml:space="preserve">
</t>
        </r>
      </text>
    </comment>
    <comment ref="S716" authorId="0" shapeId="0" xr:uid="{00000000-0006-0000-0000-000019000000}">
      <text>
        <r>
          <rPr>
            <b/>
            <sz val="9"/>
            <color indexed="81"/>
            <rFont val="Tahoma"/>
            <family val="2"/>
          </rPr>
          <t>nuevo</t>
        </r>
      </text>
    </comment>
    <comment ref="W722" authorId="0" shapeId="0" xr:uid="{8CFEC0ED-C4EE-445A-85EE-5E0617172723}">
      <text>
        <r>
          <rPr>
            <b/>
            <sz val="9"/>
            <color indexed="81"/>
            <rFont val="Tahoma"/>
            <family val="2"/>
          </rPr>
          <t>Por información del comité Directivo este indicador queda inactivo para seguimiento en el PA.Oficio IE-015480</t>
        </r>
      </text>
    </comment>
    <comment ref="W723" authorId="0" shapeId="0" xr:uid="{E573C2D3-4EED-4D36-892B-E1E163E8CD2F}">
      <text>
        <r>
          <rPr>
            <b/>
            <sz val="9"/>
            <color indexed="81"/>
            <rFont val="Tahoma"/>
            <family val="2"/>
          </rPr>
          <t>250, Antes</t>
        </r>
      </text>
    </comment>
    <comment ref="R725" authorId="0" shapeId="0" xr:uid="{00000000-0006-0000-0000-00001A000000}">
      <text>
        <r>
          <rPr>
            <b/>
            <sz val="9"/>
            <color indexed="81"/>
            <rFont val="Tahoma"/>
            <family val="2"/>
          </rPr>
          <t>DECIA -SI-, pero no esta en la presentación del tablero</t>
        </r>
      </text>
    </comment>
    <comment ref="W726" authorId="0" shapeId="0" xr:uid="{E180BF48-FE94-491F-9378-EE3D9F9129A1}">
      <text>
        <r>
          <rPr>
            <b/>
            <sz val="9"/>
            <color indexed="81"/>
            <rFont val="Tahoma"/>
            <family val="2"/>
          </rPr>
          <t>7,914,474 Antes</t>
        </r>
        <r>
          <rPr>
            <sz val="9"/>
            <color indexed="81"/>
            <rFont val="Tahoma"/>
            <family val="2"/>
          </rPr>
          <t xml:space="preserve">
</t>
        </r>
      </text>
    </comment>
    <comment ref="T731" authorId="0" shapeId="0" xr:uid="{B0A5A7F1-209B-4D58-9491-0600A997C16C}">
      <text>
        <r>
          <rPr>
            <b/>
            <sz val="9"/>
            <color indexed="81"/>
            <rFont val="Tahoma"/>
            <family val="2"/>
          </rPr>
          <t>(( Número compromisos cumplidos/Número compromisos adquiridos en las mesas de trabajo)/Número Mesas proyectadas para el periodo)*100</t>
        </r>
      </text>
    </comment>
    <comment ref="AL731" authorId="0" shapeId="0" xr:uid="{5882AAC8-CCC0-4FF8-9AC1-138A74F6CCDA}">
      <text>
        <r>
          <rPr>
            <b/>
            <sz val="9"/>
            <color indexed="81"/>
            <rFont val="Tahoma"/>
            <family val="2"/>
          </rPr>
          <t>10%</t>
        </r>
      </text>
    </comment>
    <comment ref="W750" authorId="0" shapeId="0" xr:uid="{F65FBCA6-0A8C-460A-A8DA-3709B8653C31}">
      <text>
        <r>
          <rPr>
            <b/>
            <sz val="9"/>
            <color indexed="81"/>
            <rFont val="Tahoma"/>
            <family val="2"/>
          </rPr>
          <t>4, Antes</t>
        </r>
      </text>
    </comment>
    <comment ref="W751" authorId="0" shapeId="0" xr:uid="{32C6BAD2-73AF-4948-A8C5-BD253DEFFDF3}">
      <text>
        <r>
          <rPr>
            <b/>
            <sz val="9"/>
            <color indexed="81"/>
            <rFont val="Tahoma"/>
            <family val="2"/>
          </rPr>
          <t>4, Antes</t>
        </r>
      </text>
    </comment>
    <comment ref="S752" authorId="0" shapeId="0" xr:uid="{56F8B7CE-B23F-4967-B855-4991BE318212}">
      <text>
        <r>
          <rPr>
            <sz val="9"/>
            <color indexed="81"/>
            <rFont val="Tahoma"/>
            <family val="2"/>
          </rPr>
          <t xml:space="preserve">Estrategia de Alianzas con énfasis en posconflicto. (Antes)
</t>
        </r>
      </text>
    </comment>
    <comment ref="Z752" authorId="0" shapeId="0" xr:uid="{2801A796-AB65-480B-832C-4E1EA5998EB5}">
      <text>
        <r>
          <rPr>
            <sz val="9"/>
            <color indexed="81"/>
            <rFont val="Tahoma"/>
            <family val="2"/>
          </rPr>
          <t xml:space="preserve">Diseño y documentación de la Estratégia(inicialmente)
</t>
        </r>
      </text>
    </comment>
    <comment ref="AB752" authorId="0" shapeId="0" xr:uid="{0A71BBE8-9561-46F5-A766-B47954D59313}">
      <text>
        <r>
          <rPr>
            <sz val="9"/>
            <color indexed="81"/>
            <rFont val="Tahoma"/>
            <family val="2"/>
          </rPr>
          <t xml:space="preserve">30/06/2018
</t>
        </r>
      </text>
    </comment>
    <comment ref="S753" authorId="0" shapeId="0" xr:uid="{593A5048-6A9B-4E9A-AF28-2252095F796B}">
      <text>
        <r>
          <rPr>
            <sz val="9"/>
            <color indexed="81"/>
            <rFont val="Tahoma"/>
            <family val="2"/>
          </rPr>
          <t xml:space="preserve">Estrategia de Alianzas con énfasis en posconflicto. (Antes)
</t>
        </r>
      </text>
    </comment>
    <comment ref="Z753" authorId="0" shapeId="0" xr:uid="{8BDA43BE-0D0E-41D5-8363-FAD7C28B64DD}">
      <text>
        <r>
          <rPr>
            <b/>
            <sz val="9"/>
            <color indexed="81"/>
            <rFont val="Tahoma"/>
            <family val="2"/>
          </rPr>
          <t>Socialización  de la Estrategia de Cooperación y Relacionamiento con Aliados Nacionales  e Internacionales</t>
        </r>
        <r>
          <rPr>
            <sz val="9"/>
            <color indexed="81"/>
            <rFont val="Tahoma"/>
            <family val="2"/>
          </rPr>
          <t xml:space="preserve">
</t>
        </r>
      </text>
    </comment>
    <comment ref="AA753" authorId="0" shapeId="0" xr:uid="{A9FB4609-33CA-4554-83F2-AEF38A73378B}">
      <text>
        <r>
          <rPr>
            <b/>
            <sz val="9"/>
            <color indexed="81"/>
            <rFont val="Tahoma"/>
            <family val="2"/>
          </rPr>
          <t>1/01/2018</t>
        </r>
        <r>
          <rPr>
            <sz val="9"/>
            <color indexed="81"/>
            <rFont val="Tahoma"/>
            <family val="2"/>
          </rPr>
          <t xml:space="preserve">
</t>
        </r>
      </text>
    </comment>
    <comment ref="AB753" authorId="0" shapeId="0" xr:uid="{EB2FCB04-7D0B-4532-8E08-F108B29683B8}">
      <text>
        <r>
          <rPr>
            <b/>
            <sz val="9"/>
            <color indexed="81"/>
            <rFont val="Tahoma"/>
            <family val="2"/>
          </rPr>
          <t>31/12/2018</t>
        </r>
        <r>
          <rPr>
            <sz val="9"/>
            <color indexed="81"/>
            <rFont val="Tahoma"/>
            <family val="2"/>
          </rPr>
          <t xml:space="preserve">
</t>
        </r>
      </text>
    </comment>
    <comment ref="O754" authorId="0" shapeId="0" xr:uid="{418DAD13-D6B0-42AF-B6E4-6E77514A20FE}">
      <text>
        <r>
          <rPr>
            <b/>
            <sz val="9"/>
            <color indexed="81"/>
            <rFont val="Tahoma"/>
            <family val="2"/>
          </rPr>
          <t xml:space="preserve">Modelo Unificado de Gestión </t>
        </r>
      </text>
    </comment>
    <comment ref="O755" authorId="0" shapeId="0" xr:uid="{8ED3B408-BE01-4E7E-8114-706EEE3D23D2}">
      <text>
        <r>
          <rPr>
            <b/>
            <sz val="9"/>
            <color indexed="81"/>
            <rFont val="Tahoma"/>
            <family val="2"/>
          </rPr>
          <t xml:space="preserve">Modelo Unificado de Gestión </t>
        </r>
      </text>
    </comment>
    <comment ref="S755" authorId="0" shapeId="0" xr:uid="{21DA324D-62C2-4F60-931B-B4F78AE461DD}">
      <text>
        <r>
          <rPr>
            <b/>
            <sz val="9"/>
            <color indexed="81"/>
            <rFont val="Tahoma"/>
            <family val="2"/>
          </rPr>
          <t>Se habló con Sonia el 8 de marzo y se acordó que: Porcentaje de… lo dejara para la formula del indicador.</t>
        </r>
        <r>
          <rPr>
            <sz val="9"/>
            <color indexed="81"/>
            <rFont val="Tahoma"/>
            <family val="2"/>
          </rPr>
          <t xml:space="preserve">
</t>
        </r>
      </text>
    </comment>
  </commentList>
</comments>
</file>

<file path=xl/sharedStrings.xml><?xml version="1.0" encoding="utf-8"?>
<sst xmlns="http://schemas.openxmlformats.org/spreadsheetml/2006/main" count="24418" uniqueCount="7739">
  <si>
    <t>FECHA DE INICIO</t>
  </si>
  <si>
    <t>FECHA FINAL</t>
  </si>
  <si>
    <t>FECHA DE EJECUCIÓN</t>
  </si>
  <si>
    <t>RECURSOS REQUERIDOS</t>
  </si>
  <si>
    <t>FÍSICOS Y HUMANOS</t>
  </si>
  <si>
    <t>OBJETIVO ESTRATÉGICO</t>
  </si>
  <si>
    <t>SI ES INVERSIÓN, NOMBRE DEL PROYECTO</t>
  </si>
  <si>
    <t>PRESUPUESTO ASIGNADO FUNCIONAMIENTO (EN PESOS)</t>
  </si>
  <si>
    <t>PRESUPUESTO ASIGNADO INVERSIÓN (EN PESOS)</t>
  </si>
  <si>
    <t>FINANCIEROS APORTADOS POR OTRAS ENTIDADES Y POR GESTIONAR (EN PESOS)</t>
  </si>
  <si>
    <t>META</t>
  </si>
  <si>
    <t>UNIDAD DE MEDIDA</t>
  </si>
  <si>
    <t>PERTENECE AL TABLERO DE LA MINISTRA</t>
  </si>
  <si>
    <t>DIMENSION O EJE MIPG</t>
  </si>
  <si>
    <t>PROGRAMA</t>
  </si>
  <si>
    <t xml:space="preserve"> INDICADOR DE PRODUCTO </t>
  </si>
  <si>
    <t xml:space="preserve">Direccionamiento estratégico y planeación </t>
  </si>
  <si>
    <t xml:space="preserve">ACTIVIDADES  </t>
  </si>
  <si>
    <t>Mejorar los resultados en lenguajes, ciencias y matemáticas, medidos por pruebas estandarizadas</t>
  </si>
  <si>
    <t>Brindar acceso con calidad a la educación superior</t>
  </si>
  <si>
    <t>Transformar y fortalecer la gestión y la cultura institucional</t>
  </si>
  <si>
    <t>ASISTENCIA A COMUNIDADES INDIGENAS A TRAVES DEL FONDO DE CREDITOS CONDONABLES ALVARO ULCUE - PNR REGION NACIONAL - ICETEX</t>
  </si>
  <si>
    <t>CREDITO EDUCATIVO PARA SOSTENIMIENTO DIRIGIDO A PROFESIONALES QUE CURSEN ESPECIALIZACIONES EN EL AREA DE SALUD -ICETEX.</t>
  </si>
  <si>
    <t>MEJORAMIENTO DE LA CALIDAD DE LA EDUCACION PREESCOLAR, BASICA Y MEDIA.</t>
  </si>
  <si>
    <t>ASISTENCIA TECNICA Y ASESORIA PARA EL FORTALECIMIENTO DE LOS PROCESOS DE PLANEACION, DESCENTRALIZACION Y REORGANIZACION DEL SECTOR EDUCATIVO.</t>
  </si>
  <si>
    <t>AMPLIACION DE LA COBERTURA EN LA EDUCACION SUPERIOR</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</si>
  <si>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</si>
  <si>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</si>
  <si>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</si>
  <si>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</si>
  <si>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</si>
  <si>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</si>
  <si>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</si>
  <si>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</si>
  <si>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</si>
  <si>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</si>
  <si>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</si>
  <si>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</si>
  <si>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</si>
  <si>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</si>
  <si>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</si>
  <si>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</si>
  <si>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</si>
  <si>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</si>
  <si>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</si>
  <si>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</si>
  <si>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</si>
  <si>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</si>
  <si>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</si>
  <si>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</si>
  <si>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</si>
  <si>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</si>
  <si>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</si>
  <si>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</si>
  <si>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</si>
  <si>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</si>
  <si>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</si>
  <si>
    <t>Presupuesto de Funcionamiento</t>
  </si>
  <si>
    <t>ID</t>
  </si>
  <si>
    <t>Gestión con valores para Resultados</t>
  </si>
  <si>
    <t xml:space="preserve">Evaluación de Resultados </t>
  </si>
  <si>
    <t xml:space="preserve">Talento Humano </t>
  </si>
  <si>
    <t xml:space="preserve">Información y Comunicación </t>
  </si>
  <si>
    <t xml:space="preserve">Gestión del Conocimiento y la Innovación </t>
  </si>
  <si>
    <t>Control Interno</t>
  </si>
  <si>
    <t>Presentó modificación</t>
  </si>
  <si>
    <t>Fecha de modificación</t>
  </si>
  <si>
    <t>FORMATO DE FORMULACIÓN Y SEGUIMIENTO AL TABLERO ESTRATÉGICO Y PLAN DE ACCIÓN</t>
  </si>
  <si>
    <t>Avance Cualitativo</t>
  </si>
  <si>
    <t>Avance Cuantitativo</t>
  </si>
  <si>
    <t>Enero</t>
  </si>
  <si>
    <t>Febrero</t>
  </si>
  <si>
    <t xml:space="preserve">%
Proyectado </t>
  </si>
  <si>
    <t xml:space="preserve">%
Ejecutado </t>
  </si>
  <si>
    <t>Marzo</t>
  </si>
  <si>
    <t>Abril</t>
  </si>
  <si>
    <t>Mayo</t>
  </si>
  <si>
    <t>Junio</t>
  </si>
  <si>
    <t>Agosto</t>
  </si>
  <si>
    <t>Septiembre</t>
  </si>
  <si>
    <t>Octubre</t>
  </si>
  <si>
    <t>Noviembre</t>
  </si>
  <si>
    <t>Diciembre</t>
  </si>
  <si>
    <t>Julio</t>
  </si>
  <si>
    <t>Seguimiento Acumulado a Meta del Indicador</t>
  </si>
  <si>
    <t>Cronograma de Ejecución de Actividades Acumulado (medido en tiempo)</t>
  </si>
  <si>
    <t>Seguimiento</t>
  </si>
  <si>
    <t>Formulación</t>
  </si>
  <si>
    <t>Dimensión o Eje Transversal
(Ver lista desplegable)</t>
  </si>
  <si>
    <t>Objetivo Estratégico</t>
  </si>
  <si>
    <t>Línea Estratégica</t>
  </si>
  <si>
    <t>Programa</t>
  </si>
  <si>
    <t>Responsable</t>
  </si>
  <si>
    <t>Área</t>
  </si>
  <si>
    <t>Pertenece al Tablero Estratégico (de la Ministra)</t>
  </si>
  <si>
    <t>Indicador de Producto</t>
  </si>
  <si>
    <t>Peso del Indicador dentro del Programa</t>
  </si>
  <si>
    <t>Unidad de Medida</t>
  </si>
  <si>
    <t>Meta</t>
  </si>
  <si>
    <t>Modificaciones
(ver detalle en hoja de modificaciones)</t>
  </si>
  <si>
    <t>Actividades</t>
  </si>
  <si>
    <t>Fecha de Ejecución</t>
  </si>
  <si>
    <t>Inicio
DD/MM/AAAA</t>
  </si>
  <si>
    <t>Final DD/MM/AAAA</t>
  </si>
  <si>
    <t>Presupuesto Asignado Funcionamiento (pesos)</t>
  </si>
  <si>
    <t>Recursos Requeridos</t>
  </si>
  <si>
    <t>Plan Institucional/Sectorial</t>
  </si>
  <si>
    <t>Presupuesto Asignado Inversión (pesos)</t>
  </si>
  <si>
    <t>Presupuesto Asignado por otras fuentes o por financiar (pesos)</t>
  </si>
  <si>
    <t>Físicos y Humanos</t>
  </si>
  <si>
    <t>Si es inversión, nombre el Proyecto al que pertenece</t>
  </si>
  <si>
    <t>Un módulo de formulación</t>
  </si>
  <si>
    <t>Un módulo de seguimiento</t>
  </si>
  <si>
    <t>A continuación se explica el diligenciamiento de cada uno de ellos</t>
  </si>
  <si>
    <t>El plan de Acción está conformado por dos módulos:</t>
  </si>
  <si>
    <t>Módulo Formulación</t>
  </si>
  <si>
    <t>Código suministrado por el Sistema (no aplica para entidades Adscritas y Vinculadas)</t>
  </si>
  <si>
    <t>El plan institucional hace referencia al del Ministerio. El plan sectorial hace referencia a las demás entidades del sector educativo. Para este último caso, cada entidad, diligencia el nombre respectivo de su entidad</t>
  </si>
  <si>
    <t>Lista desplegable.  Se elige el objetivo al que pertenece cada programa.</t>
  </si>
  <si>
    <t>Nombre de cada uno de los programas</t>
  </si>
  <si>
    <t>Nombre del responsable del programa</t>
  </si>
  <si>
    <t>Nombre del indicador del producto (este debe ser corto y expresar de forma clara la  medición que quiere realizar</t>
  </si>
  <si>
    <t>Colocar el peso del indicador dentro del programa.  La suma de los diferentes indicadores de cada programa debe sumar 100%</t>
  </si>
  <si>
    <t>Modificaciones</t>
  </si>
  <si>
    <t>Colocar la fecha de modificación así: DD/MM/AAAA</t>
  </si>
  <si>
    <t>Nombre de la actividad</t>
  </si>
  <si>
    <t>Fecha Inicio</t>
  </si>
  <si>
    <t>Fecha Final</t>
  </si>
  <si>
    <t>Indicar la fecha de inicio de la actividad así: DD/MM/AAAA</t>
  </si>
  <si>
    <t>Indicar la fecha final de la actividad así: DD/MM/AAAA</t>
  </si>
  <si>
    <t>Indicar el valor en pesos</t>
  </si>
  <si>
    <t>Módulo Seguimiento</t>
  </si>
  <si>
    <t>% Proyectado : Se debe indicar la programación de cumplimiento de la actividad con respecto al tiempo en forma porcentual, hasta llegar al 100%.  Esto se hace en el momento de la  formulación. Se utilizan dos decimales y el signo (,) para su diligenciamiento</t>
  </si>
  <si>
    <t>Avance Cualitativo: Se debe mencionar de forma puntual las acciones implementadas, así como indicar los obstáculos presentados y la acción para lograr una solución, en caso de haberse presentando alguna novedad que impidió o retrasó el avance en la consecución de la meta, de acuerdo a la periodicidad (trimestral o mensual)</t>
  </si>
  <si>
    <t>Avance Cualitativo: Se debe mencionar de forma puntual las acciones implementadas, así como indicar los obstáculos presentados y la acción para lograr una solución, en caso de haberse presentando alguna novedad que impidió o retrasó el avance en la actividad programada, de acuerdo a la periodicidad (trimestral o mensual)</t>
  </si>
  <si>
    <t>Lista desplegable.  Se elige la dimensión o eje al que pertenece cada programa.</t>
  </si>
  <si>
    <t>Nombre del área al que pertenece (Dirección, Subdirección, Oficina, Otro)</t>
  </si>
  <si>
    <t>Indicar la unidad de medida (Unidad, Porcentaje, etc.)</t>
  </si>
  <si>
    <t>Indicar la meta numérica</t>
  </si>
  <si>
    <t>Seleccionar (SI o NO)  en caso de alguna modificación a las variables del plan de acción formulado inicialmente</t>
  </si>
  <si>
    <t>Indicar el recurso físico y/o humano requerido.  Ej.: Recurso Humano: 3 profesionales por prestación de servicios.  Recurso Físico: 1 servidor</t>
  </si>
  <si>
    <t>Avance Cuantitativo: Se debe indicar el valor numérico acumulado alcanzado con respecto a la meta, de acuerdo a la periodicidad (trimestral o mensual)</t>
  </si>
  <si>
    <t>% Ejecutado: Se debe colocar el avance numérico alcanzado de acuerdo a la periodicidad (trimestral o mensual)</t>
  </si>
  <si>
    <t>Otro</t>
  </si>
  <si>
    <t>Seleccionar la línea a la que pertenece. No aplica para las entidades Adscritas</t>
  </si>
  <si>
    <t>Seleccionar si pertenece (o no) al tablero estratégico de la Ministra. No aplica para las entidades Adscritas</t>
  </si>
  <si>
    <t>Fórmula del Indicador</t>
  </si>
  <si>
    <t>Período</t>
  </si>
  <si>
    <t>Días</t>
  </si>
  <si>
    <t>Default</t>
  </si>
  <si>
    <t>Días Ejecutados</t>
  </si>
  <si>
    <t>Entregables</t>
  </si>
  <si>
    <t>Mes Inicio</t>
  </si>
  <si>
    <t>En esta casilla se hace referencia al soporte que avala el cumplimiento de la actividad.  Tenga en cuenta que este será solicitado por Control Interno para la evaluación de los funcionarios.</t>
  </si>
  <si>
    <t>Entregable</t>
  </si>
  <si>
    <t>Este dato es automático, una vez se ha incluido la fecha inicial y final.</t>
  </si>
  <si>
    <t>Casilla Homologación</t>
  </si>
  <si>
    <t>0-30</t>
  </si>
  <si>
    <t>Casilla de Homologación</t>
  </si>
  <si>
    <t>Es una variable control, no se necesita diligenciar. Permite calcular la proyección de las metas de las actividades de forma creciente. Es decir, los primeros meses tienen un menor peso y los últimos, el peso mayor hasta llegar al 100%.</t>
  </si>
  <si>
    <t>30-61</t>
  </si>
  <si>
    <t>Fecha Inicial</t>
  </si>
  <si>
    <t>61-91</t>
  </si>
  <si>
    <t>152-183</t>
  </si>
  <si>
    <t>213-244</t>
  </si>
  <si>
    <t>305-333</t>
  </si>
  <si>
    <t>Rango</t>
  </si>
  <si>
    <t>333-365</t>
  </si>
  <si>
    <t>183-213</t>
  </si>
  <si>
    <t>244-274</t>
  </si>
  <si>
    <t>274-305</t>
  </si>
  <si>
    <t>91-122</t>
  </si>
  <si>
    <t>122-152</t>
  </si>
  <si>
    <t>Mes Inicial</t>
  </si>
  <si>
    <t>Mes corriente</t>
  </si>
  <si>
    <t xml:space="preserve">Es una variable control, no se necesita diligenciar. </t>
  </si>
  <si>
    <t>No. Días
Rango Superior</t>
  </si>
  <si>
    <t>Mes Días</t>
  </si>
  <si>
    <t>Formula del indicador</t>
  </si>
  <si>
    <t>Dependencia</t>
  </si>
  <si>
    <t>TIPO</t>
  </si>
  <si>
    <t>I</t>
  </si>
  <si>
    <t>DESPACHO</t>
  </si>
  <si>
    <t>01</t>
  </si>
  <si>
    <t>PROG.</t>
  </si>
  <si>
    <t>02</t>
  </si>
  <si>
    <t>03</t>
  </si>
  <si>
    <t>04</t>
  </si>
  <si>
    <t>05</t>
  </si>
  <si>
    <t>06</t>
  </si>
  <si>
    <t>TABLERO</t>
  </si>
  <si>
    <t>IND</t>
  </si>
  <si>
    <t>13</t>
  </si>
  <si>
    <t>ACT</t>
  </si>
  <si>
    <t>07</t>
  </si>
  <si>
    <t>08</t>
  </si>
  <si>
    <t>09</t>
  </si>
  <si>
    <t>10</t>
  </si>
  <si>
    <t>12</t>
  </si>
  <si>
    <t>001</t>
  </si>
  <si>
    <t>002</t>
  </si>
  <si>
    <t>003</t>
  </si>
  <si>
    <t>004</t>
  </si>
  <si>
    <t>005</t>
  </si>
  <si>
    <t>006</t>
  </si>
  <si>
    <t>007</t>
  </si>
  <si>
    <t>DEP. RESPONSABLE</t>
  </si>
  <si>
    <t>18</t>
  </si>
  <si>
    <t>19</t>
  </si>
  <si>
    <t>00</t>
  </si>
  <si>
    <t>21</t>
  </si>
  <si>
    <t>26</t>
  </si>
  <si>
    <t>25</t>
  </si>
  <si>
    <t>28</t>
  </si>
  <si>
    <t>1</t>
  </si>
  <si>
    <t>27</t>
  </si>
  <si>
    <t>0</t>
  </si>
  <si>
    <t>30</t>
  </si>
  <si>
    <t>29</t>
  </si>
  <si>
    <t>24</t>
  </si>
  <si>
    <t>Cite los soportes que evidencian el cumplimiento de la actividad y serán entregados a Control Interno</t>
  </si>
  <si>
    <t xml:space="preserve">Plan Institucional </t>
  </si>
  <si>
    <t>SI</t>
  </si>
  <si>
    <t>Número</t>
  </si>
  <si>
    <t>Plan Institucional</t>
  </si>
  <si>
    <t>N/A</t>
  </si>
  <si>
    <t>Dirección de Calidad para la Educación Preescolar, Básica y Media</t>
  </si>
  <si>
    <t>Monica Ramírez Peñuela</t>
  </si>
  <si>
    <t>NO</t>
  </si>
  <si>
    <t>Mediadores formados con competencias comunicativas</t>
  </si>
  <si>
    <t>Formar mediadores en estrategias pedagógicas que promuevan la lectura, la escritura y la oralidad en estudiantes de PBM</t>
  </si>
  <si>
    <t>Secretarías de Educación que implementan la ruta para la gestión educativa por medio del SIGCE</t>
  </si>
  <si>
    <t xml:space="preserve">1. Socializar de la nueva versión del aplicativo SIGCE
</t>
  </si>
  <si>
    <t xml:space="preserve">2. Publicar y socialización de la nueva versión de la guía para gestión educativa 
</t>
  </si>
  <si>
    <t xml:space="preserve">3. Prestar asistencias técnicas a SE para la implementación de la ruta para la gestión educativa por medio del SIGCE 
</t>
  </si>
  <si>
    <t>4. Formar a rectores de 20 secretarías de educación para la implementación de la ruta para la gestión educativa</t>
  </si>
  <si>
    <t xml:space="preserve">5. Hacer seguimiento a la implementación de la ruta para la gestión educativa por medio del SIGCE y el análisis de informes pertinentes. </t>
  </si>
  <si>
    <t xml:space="preserve">Educación Inclusiva </t>
  </si>
  <si>
    <t>Documento de orientaciones para la articulación entre el PIAR, el PMI y el índice de inclusión desarrollado</t>
  </si>
  <si>
    <t xml:space="preserve">1. Elaborar del marco conceptual y metodológico del documento
</t>
  </si>
  <si>
    <t xml:space="preserve">2. Articular con las dimensiones de la ruta para la gestión educativa 
</t>
  </si>
  <si>
    <t xml:space="preserve">3. Validar internamente el documento
</t>
  </si>
  <si>
    <t>4. Hacer la exploración de ajustes con secretarías de educación</t>
  </si>
  <si>
    <t xml:space="preserve">5. Publicar en el edusitio Gestión de Ambientes de Aprendizaje Inclusivos  </t>
  </si>
  <si>
    <t xml:space="preserve">6. Formar a las SE para el uso del documento a través de la ruta pedagógica integrada. </t>
  </si>
  <si>
    <t>Documento que contiene un programa intersectorial dirigido a familias de estudiantes con discapacidad desarrollado</t>
  </si>
  <si>
    <t xml:space="preserve">1. Hacer reuniones intersectoriales (Salud, protección-ICBF, cultura, presidencia, interior) 
</t>
  </si>
  <si>
    <t xml:space="preserve">2. Consolidar  la ruta articulada a la política nacional de familias
 </t>
  </si>
  <si>
    <t xml:space="preserve">3. Validar de la ruta con organizaciones de familias de estudiantes con discapacidad
</t>
  </si>
  <si>
    <t xml:space="preserve">4. Hacer la  diagramación de la ruta y publicación en el sitio web para difusión en las secretarías de educación, establecimientos educativos, entidades de la ruta y otras entidades. 
</t>
  </si>
  <si>
    <t>5. Formar a las SE para el uso del documento a través de la ruta pedagógica integrada.</t>
  </si>
  <si>
    <t>Documento de actualización de las orientaciones para los planes territoriales de formación docente, sobre la formación en educación inclusiva, desarrollado</t>
  </si>
  <si>
    <t xml:space="preserve">1. Revisar documental del enfoque de diseño universal 
</t>
  </si>
  <si>
    <t xml:space="preserve">2. Incorporar en los diferentes componente de la guía para la construcción de planes territoriales para la formación docente 
</t>
  </si>
  <si>
    <t xml:space="preserve">3. Consultar para comentarios con grupos de interés (ENS, IES, EE, SE)
</t>
  </si>
  <si>
    <t xml:space="preserve">4. Publicar en el sitio Web 
</t>
  </si>
  <si>
    <t xml:space="preserve">5. Formar a las SE para el uso del documento a través de la ruta pedagógica integrada. </t>
  </si>
  <si>
    <t>Servicio de asistencia técnica presencial a Secretarías de Educación, para la articulación del PIAR (Plan Individual de Ajustes Razonables) y PMI (Planes de Mejoramiento Institucional)</t>
  </si>
  <si>
    <t xml:space="preserve">1. Diseñar el protocolo de asistencias técnicas
</t>
  </si>
  <si>
    <t xml:space="preserve">2. Coordinar la logística de las estrategias para la asistencia técnica
</t>
  </si>
  <si>
    <t xml:space="preserve">3. Prestar de las asistencias técnicas
</t>
  </si>
  <si>
    <t xml:space="preserve">4. Evaluar asistencias técnicas 
</t>
  </si>
  <si>
    <t xml:space="preserve">5. Presentar de plan de acción para mejoramiento de asistencias técnicas 2019. </t>
  </si>
  <si>
    <t>Redes de familias conformadas  en los establecimientos educativos</t>
  </si>
  <si>
    <t xml:space="preserve">1. Elaborar términos de referencia y desarrollo del proceso contractual
</t>
  </si>
  <si>
    <t xml:space="preserve">2. Focalizar de secretarías de educación e instituciones educativas para la conformación de las redes de familia
</t>
  </si>
  <si>
    <t xml:space="preserve">3. Desarrollar  el proyecto de conformación de redes de familia 
</t>
  </si>
  <si>
    <t xml:space="preserve">4. Hacer seguimiento a las redes de familias establecidas en las SE. </t>
  </si>
  <si>
    <t>Plan Especial de Educación Rural</t>
  </si>
  <si>
    <t>Estudiantes beneficiados por cursos de nivelación en competencias básicas, socioemocionales y con orientación socio  ocupacional</t>
  </si>
  <si>
    <t>Publicar convocatoria pública a IES en pág. web del Ministerio (concurso de mérito)</t>
  </si>
  <si>
    <t>Elegir  propuestas de IES</t>
  </si>
  <si>
    <t>Verificar estudiantes (SIMAT, DUE)</t>
  </si>
  <si>
    <t>Hacer el curso Matemáticas, Lenguaje y Ciencias</t>
  </si>
  <si>
    <t>Hacer el cursos en comp. socioemocionales y ciudadanas</t>
  </si>
  <si>
    <t>Hacer la orientación socio-ocupacional</t>
  </si>
  <si>
    <t xml:space="preserve">Docentes capacitados de media técnica en municipios de postconflicto </t>
  </si>
  <si>
    <t>Publicar Convocatoria Pública a IES en pág. web del Ministerio</t>
  </si>
  <si>
    <t>Elegir propuestas de IES</t>
  </si>
  <si>
    <t>Revisar los lineamientos curriculares: guía docente, guía estudiantes, lineamientos, guía para la formulación, etc.</t>
  </si>
  <si>
    <t>Entregar documentos revisados</t>
  </si>
  <si>
    <t>Socializar y ajustar de acuerdo a socializaciones</t>
  </si>
  <si>
    <t>Hacer la entrega final de documentos e implementación en EE</t>
  </si>
  <si>
    <t>Capacitar docente en currículos exploratorios, y acompañamiento en la implementación de los currículos</t>
  </si>
  <si>
    <t>ETCs con Planes de Permanencia para Media, para focalizar instituciones educativas, y estudiantes beneficiarios de la estrategia.</t>
  </si>
  <si>
    <t>Identificar las Secretarías más críticas</t>
  </si>
  <si>
    <t xml:space="preserve">Diseñar de protocolos para talleres en SE sobre planes de permanencia como parte de la Ruta Pedagógica Integrada. </t>
  </si>
  <si>
    <t>Hacer los talleres para que 15 ETCs más críticas construyan su plan</t>
  </si>
  <si>
    <t>Hacer Seguimiento a planes de las ETC</t>
  </si>
  <si>
    <t>Hacer la evaluación a planes de las ETC</t>
  </si>
  <si>
    <t>Campaña de comunicaciones que permiten disminuir deserción a través de  focalización de las estrategias de calidad</t>
  </si>
  <si>
    <t>Hacer la impresión Volantes y realización video que permiten es disminuir deserción a través de  focalizar las estrategias de calidad</t>
  </si>
  <si>
    <t>Secretarias de Educación acompañadas</t>
  </si>
  <si>
    <t>Hacer el diseño e implementación de la ruta de acompañamiento pedagógico a las SE</t>
  </si>
  <si>
    <t>Encuentros de formación a líderes de JU, PTA, bilingüismo y otros programas</t>
  </si>
  <si>
    <t>Hacer el diseño e implementación de los encuentros de formación a líderes de JU</t>
  </si>
  <si>
    <t>Temática del foro diseñada</t>
  </si>
  <si>
    <t>Hacer el documento orientaciones conceptuales y metodológicas del Foro Educativo Nacional 2018.</t>
  </si>
  <si>
    <t>Componente comunicaciones y Edusitio de Foro en Portal Colombia Aprende realizados</t>
  </si>
  <si>
    <t>Hacer el diseño edusitio - Imagen Foro -Aplicativo inscripciones - Cargue experiencias significativas.</t>
  </si>
  <si>
    <t xml:space="preserve">Acompañamiento Foros Educativos Territoriales </t>
  </si>
  <si>
    <t>Acompañar a las S.E para selección experiencias significativas</t>
  </si>
  <si>
    <t>Definición operador logístico Foro Educativo Nacional</t>
  </si>
  <si>
    <t>Hacer el proceso de selección operador logístico - Definición servicios de tiquetes, transporte y alojamiento. - Lugar y Vestido Foro Educativo. Piezas y elementos comunicativos Foro</t>
  </si>
  <si>
    <t>Evento Central Foro Educativo Nacional realizado</t>
  </si>
  <si>
    <t>Realizar la agenda - Conferencistas nacionales e internacionales. - Presentación experiencias significativas - - Mesas, talleres y conversatorios - Distribución espacios físicos.</t>
  </si>
  <si>
    <t xml:space="preserve">Educación para la Paz - Formación para la Ciudadanía </t>
  </si>
  <si>
    <t>Establecimientos educativos  oficiales que implementan estrategias  de formación para la ciudadanía (promoción de la convivencia pacífica, la participación democrática y la valoración de la diversidad).</t>
  </si>
  <si>
    <t xml:space="preserve">Implementar modelos de formación y acompañamiento para el desarrollo de competencias ciudadanas y derechos humanos 
</t>
  </si>
  <si>
    <t xml:space="preserve">Fortalecer Sistema Nacional de Convivencia Escolar 
</t>
  </si>
  <si>
    <t xml:space="preserve">Implementar campamentos Generación PAZcífica 
</t>
  </si>
  <si>
    <t>Implementar la estrategia de familias en convenio con ICBF</t>
  </si>
  <si>
    <t xml:space="preserve">Implementar compromisos de Ley de Victimas y Memoria Histórica </t>
  </si>
  <si>
    <t xml:space="preserve">Establecimientos educativos de municipios focalizados que implementan acciones de educación para la sexualidad y la construcción de ciudadanía.  </t>
  </si>
  <si>
    <t>Porcentaje</t>
  </si>
  <si>
    <t>Secretarías de educación  certificadas beneficiadas con acciones del programa de educación para la sexualidad y  construcción de ciudadanía.</t>
  </si>
  <si>
    <t xml:space="preserve">Realizar el Encuentro Nacional de Comités Territoriales de Convivencia Escolar </t>
  </si>
  <si>
    <t>1)Informe de ejecución mes a mes del proyecto ¡Pásate a la biblioteca escolar! Y Campaña Cuento Contigo.
2) Listados de asistencia de 1000 mediadores formados.
3) Documento con evaluación del piloto ¡Pásate a la BE!</t>
  </si>
  <si>
    <t>El equipo del PNLE realizó el anexo técnico para el proceso competititvo de contratación. Actualmente está en la segunda etapa del proceso, a cargo del equipo de apoyo a la supervisión de la Dirección de Calidad, antes de subirlo a NEON.</t>
  </si>
  <si>
    <t xml:space="preserve">Posible cooperación con un aliado por definir </t>
  </si>
  <si>
    <t xml:space="preserve">3 profesionales de planta </t>
  </si>
  <si>
    <t>Lista de asistencia</t>
  </si>
  <si>
    <t>Se realizaron 4 encuentros de socialización en las ciudadades de Cali, Medellín, Bogotá, y Barranquilla. El quinto encuentro que estaba proyectado para realizarse en Bucaramanga, se fusionó con el encuentro de Medellín.</t>
  </si>
  <si>
    <t>Documento publicado y listas de asistencia</t>
  </si>
  <si>
    <t>El documento ya cuenta con los ajustes sugeridos. Se tiene previsto presentar la nueva guía a finales del mes de febrero.</t>
  </si>
  <si>
    <t>Actas de asistencia técnica y listas de asistencia</t>
  </si>
  <si>
    <t xml:space="preserve">Para el desarrollo de las asistencias técnicas ya se cuenta con el listado de las 20 secretarías de educación que serán priorizadas y se realizó la división de las mismas entre los profesionales a cargo. 
</t>
  </si>
  <si>
    <t>Listas de asistencia</t>
  </si>
  <si>
    <t>Actualmente se cuenta con el anexo técnico para iniciar el proceso de contratación que permita la formación a rectores de 20 secretarías.
 Se solicitará ajuste a la Oficina de Planeación mediante oficio para el cambio de fecha ya que esta actividad no culmina en el mes de enero. </t>
  </si>
  <si>
    <t>Actualmente se cuenta con el anexo técnico para iniciar el proceso de contratación que permita realñizar seguimiento a la ruta para la gestión educativa. 
Se solicitará ajuste a la Oficina de Planeación mediante oficio para el cambio de fecha ya que esta actividad no culmina en el mes de enero. </t>
  </si>
  <si>
    <t xml:space="preserve">1 profesional de planta y 1 por prestación de servicios </t>
  </si>
  <si>
    <t>Documento con términos de referencia</t>
  </si>
  <si>
    <t>Sobre el documento de orientaciones para la articuación entre el PIAR, el PMI y el índice de inclusión, ya se cuenta con el marco conceptual y metodológico que está compuesto por la Guía para la implementación del Decreto 1421 de 2017, y la nueva guía para la gestión educativa que reemplazará la Guía 34 para el mejoramiento institucional.  Ya se inició el proceso de construcción del documento y la definición de los equipos del MEN que participarán en su validación. 
También se cuenta con la selección de las secretaría de educación con las que se realizará la exploración de ajustes al documento.
El proceso de publicación se realizará una vez el documento esté validado internamente. Sobre la publicación del documento en el Edusitio Ambiente de Aprendizaje Inclusivos, se está haciendo la revisión de los contenidos del Edusitio para que el documento armonice con estos.  </t>
  </si>
  <si>
    <t>Ya se cuenta con el marco conceptual y metodológico que está compuesto por la Guía para la implementación del Decreto 1421 de 2017 y Nueva guía para la gestión educativa.</t>
  </si>
  <si>
    <t>Lista de SE focalizadas</t>
  </si>
  <si>
    <t>Tanto en la guía para la implementación del Decreto 1421 de 2017, como en la nueva guía para la gestión educativa se retoma el enfoque de educación inclusiva con el proposito de generar la articulación entre el PMI y el PIAR.</t>
  </si>
  <si>
    <t>Informes de implementación</t>
  </si>
  <si>
    <t xml:space="preserve">El proceso de validación del documento se realizará una vez esté listo. Ya se inició el proceso de construcción y la definición de los equipos del MEN que participarán en su validación. </t>
  </si>
  <si>
    <t>Informes de seguimiento</t>
  </si>
  <si>
    <t xml:space="preserve">Se cuenta con la selección de las secretaría de educación con las que se realizará la exploración de ajustes del documento. </t>
  </si>
  <si>
    <t>Documento publicado</t>
  </si>
  <si>
    <t>Actualmente se está haciendo la revisión de los contenidos del Edusitio Ambientes de aprendizaje inclusivos para que el documento armonice con estos. El proceso de publicación se realizará una vez el documento esté validado internamente.</t>
  </si>
  <si>
    <t>En el mes de Enero se inicio el proceso interno de validacion del documento que permitira la capacitación de los profesionales a cargo del proceso de formacióne a las SE . 
Se solicitará ajuste a la Oficina de Planeación mediante oficio para el cambio de fecha ya que esta actividad no culmina en el mes de julio. </t>
  </si>
  <si>
    <t>Actas de reunión</t>
  </si>
  <si>
    <t xml:space="preserve">Ya se cuenta con los referentes de cada institución que serán convocados a las reuniones intersectoriales para la construcción y validación de la ruta de familias de estudiantes con discapacidad. </t>
  </si>
  <si>
    <t>Borrador ruta Articulada</t>
  </si>
  <si>
    <t xml:space="preserve">Se cuenta con los actores que participaran de la construcción de la ruta a sí como los insumos con que cuenta cada entidad. Se  tiene previsto convacar la primera ruinión y establecer el cronograma de trabajo.
Se solicitará ajuste a la Oficina de Planeación mediante oficio para el cambio de fecha ya que esta actividad no culmina en el mes de julio. </t>
  </si>
  <si>
    <t xml:space="preserve">Para la validación de la ruta se desarrollarán mesas de trabajo con familias de estudiantes con discapacidad. Actualmente se está realizando la definición de las organizaciones de familias que pueden hacer parte del proceso. </t>
  </si>
  <si>
    <t>Documento diagramado</t>
  </si>
  <si>
    <t xml:space="preserve">La diagramación y publicación de la ruta en el sitio web se realizará cuando el documento esté validado por las organizaciones de familias en el mes de julio. </t>
  </si>
  <si>
    <t xml:space="preserve">El proceso de formación a las SE para el uso del documento se realizará una vez el documento esté validado por las organizaciones de familias en el mes de julio. </t>
  </si>
  <si>
    <t>Documento con revisión documental</t>
  </si>
  <si>
    <t xml:space="preserve">El documento fue revisado tanto para este proceso como para brindar asistencias téncias a las SE </t>
  </si>
  <si>
    <t xml:space="preserve">Guía de planes de formación docente </t>
  </si>
  <si>
    <t xml:space="preserve">Ya se cuenta con la última versión de la guía para la gestión educativa y se definieron los componentes que harán parte del documento orientador para la construcción de planes territoriales para la formación docente con enfasis en educación inclusiva. </t>
  </si>
  <si>
    <t>A la fecha se está revisando los posibles grupos de interés para la consulta cuando esté listo el documento</t>
  </si>
  <si>
    <t>Documento publicado en sitio web (pantallazo)</t>
  </si>
  <si>
    <t>La publicación en el sitio web se realizará una vez se construya y valide el documento.</t>
  </si>
  <si>
    <t>Documento con protocolo de asistencias técnicas</t>
  </si>
  <si>
    <t xml:space="preserve">Sobre la asistencias técnicas para la articulación del PIAR, el PMI y el índice de inclusión, el protocolo ya fue validado con la mesa técnica de discapacidad del MEN. La Subdirección de Permanencia elaboró el cronograma de asistencias técnicas. Durante el mes de enero la Dirección de Calidad realizó una (1) asistencia técnica a la SE de Mosquera. 
El plan de acción de mejoramiento de las asitencias técnicas se realizará conjuntamente con el grupo de discapacidad de las diferentes dependencias una vez se tenga información suficiente sobre los resultados del proceso de acompañamiento a las SE. </t>
  </si>
  <si>
    <t>El protocolo fue validado con la mesa técnica de discapacidad MEN.</t>
  </si>
  <si>
    <t>Cronograma de asistencias técnicas</t>
  </si>
  <si>
    <t>La Subdirección de Permanencia elaboró el cronograma de AT.</t>
  </si>
  <si>
    <t>Se realizó una asistencia técnica a la SE de Mosquera.</t>
  </si>
  <si>
    <t>Documento con evaluación de asistencias técnicas</t>
  </si>
  <si>
    <t>Se realizará conjuntamente con el grupo de discapacidad de las diferentes dependencias una vez se tenga información suficiente sobre el proceso de asistencias técnicos que se está realizando actualmente.</t>
  </si>
  <si>
    <t>Documento con plan de acción de asistencias técnicas</t>
  </si>
  <si>
    <t xml:space="preserve">3 profesionales de planta y
1 por prestación de servicios </t>
  </si>
  <si>
    <t>El equipo del  Gestión  realizó el anexo técnico para el proceso competititvo de contratación. Actualmente está en revisión del equipo de Formación para la ciudadanía y del ICBF, con lo que pasará a la segunda etapa del proceso, a cargo del equipo de apoyo a la supervisión de la Dirección de Calidad, antes de subirlo a NEON.</t>
  </si>
  <si>
    <t>Ya se encuentran focalizadas las SE, como parte del Plan de formación para la ciudadanía. Así corresponden a los 88 establecimientos educativos y sus correspondientes SE.</t>
  </si>
  <si>
    <t>El anexo técnico elaborado es la propuesta que se implementará para la confirmación de redes de familias. Así que corresponde al avance de este mes.</t>
  </si>
  <si>
    <t xml:space="preserve">No ha comenzado la ejecuión del proyecto, pero en el anexo técnico se tuvo en cuenta la estrategia de seguimiento. </t>
  </si>
  <si>
    <t>4 profesionales por prestación de servicios y 3 de planta</t>
  </si>
  <si>
    <t>Publicación proyecto de Pliego de Condiciones</t>
  </si>
  <si>
    <t>Desde el 2017 se tenia previsto la adición al Fondo FEM para la realización de los cursos a estudiantes. Sin embargo, se hizo una consulta determinante con la Subdirección e Contratación con quien se acordó la no viabilidad de la adición, por lo que se inicará el proceso desde cero. A partir de esto,  el grupo de Media se encuentra definiendo la construción de un anexo técnico en el que además de incluir el  desarrollo de competencias básicas como se busca desde el Fondo FEM, se incluye el desarrollo de competencias emocionales y orientación socioocupacional.</t>
  </si>
  <si>
    <t>Se avanzó en la construcción del anexo técnico</t>
  </si>
  <si>
    <t>5 profesionales por prestación de servicios y 3 de planta</t>
  </si>
  <si>
    <t>Acta de selección de propuestas</t>
  </si>
  <si>
    <t>Esta actividad requiere ajuste en las fechas de ejecución.
Se remitirá oficio a la oficina de Planeación con la solicitud y justificación de los cambios.</t>
  </si>
  <si>
    <t>6 profesionales por prestación de servicios y 3 de planta</t>
  </si>
  <si>
    <t>Listado de estudiantes verificado</t>
  </si>
  <si>
    <t>7 profesionales por prestación de servicios y 3 de planta</t>
  </si>
  <si>
    <t>Informes de implementación de los cursos y listas de asistencia</t>
  </si>
  <si>
    <t>8 profesionales por prestación de servicios y 3 de planta</t>
  </si>
  <si>
    <t>Informes de implementación y listas de asistencia</t>
  </si>
  <si>
    <t>9 profesionales por prestación de servicios y 3 de planta</t>
  </si>
  <si>
    <t>10 profesionales por prestación de servicios y 3 de planta</t>
  </si>
  <si>
    <t>Se avanzó en la construcción del anexo técnico, con la participación de diversos grupos de la Dirección de Calidad y teniendo en cuenta los avances con los que cuenta el MEN relacionados con fomación de estudiantes de media.</t>
  </si>
  <si>
    <t>11 profesionales por prestación de servicios y 3 de planta</t>
  </si>
  <si>
    <t>12 profesionales por prestación de servicios y 3 de planta</t>
  </si>
  <si>
    <t xml:space="preserve">Documento de revisión </t>
  </si>
  <si>
    <t>13 profesionales por prestación de servicios y 3 de planta</t>
  </si>
  <si>
    <t>14 profesionales por prestación de servicios y 3 de planta</t>
  </si>
  <si>
    <t>Actas de socialización</t>
  </si>
  <si>
    <t>15 profesionales por prestación de servicios y 3 de planta</t>
  </si>
  <si>
    <t>Documento de implementación</t>
  </si>
  <si>
    <t>16 profesionales por prestación de servicios y 3 de planta</t>
  </si>
  <si>
    <t>17 profesionales por prestación de servicios y 3 de planta</t>
  </si>
  <si>
    <t>Se focalizaron las SE priorizadas para el acompañamiento de la Ruta pedagógica integrada.</t>
  </si>
  <si>
    <t>18 profesionales por prestación de servicios y 3 de planta</t>
  </si>
  <si>
    <t xml:space="preserve">Ya se encuentran diseñados los protocolos que empezarán a implementar en 15 Secretarías: Caquetá, Florencia, Córdoba, Chocó, Cauca, Turbo, Apartadó, Bolívar, Putumayo, Antioquia, Santa Marta, Arauca, Nariño,Valledupar, Tumaco.    </t>
  </si>
  <si>
    <t>19 profesionales por prestación de servicios y 3 de planta</t>
  </si>
  <si>
    <t>Listas de  asistencia e informes de talleres</t>
  </si>
  <si>
    <t>20 profesionales por prestación de servicios y 3 de planta</t>
  </si>
  <si>
    <t>Actas de seguimiento</t>
  </si>
  <si>
    <t>21 profesionales por prestación de servicios y 3 de planta</t>
  </si>
  <si>
    <t>Actas de evaluación</t>
  </si>
  <si>
    <t>22 profesionales por prestación de servicios y 3 de planta</t>
  </si>
  <si>
    <t>Volante diagramado y video</t>
  </si>
  <si>
    <t xml:space="preserve">Documento de ruta de acompañamiento pedagógico y listas de asistencia </t>
  </si>
  <si>
    <t xml:space="preserve">Se ha avanzado en la definición del esquema operativo de la ruta de SE 2018, así como en el diseño general para el ciclo 4. </t>
  </si>
  <si>
    <t>Documento con diseño de los encuentros de formación a líderes JU y listas de asistencia</t>
  </si>
  <si>
    <t xml:space="preserve">Ya está programa la agenda de eucentros de formación a líderes de JU y el primero será el 13 y 14 de febrero. </t>
  </si>
  <si>
    <t>2 profesionales de planta 2 profesionales prestación de servicios</t>
  </si>
  <si>
    <t>Documento orientador</t>
  </si>
  <si>
    <t>Ya está la primera versión del documento orientador del Foro que se fortalecerá en una reunión con otros equipos del MEN que conocen el tema de Educación Rural.</t>
  </si>
  <si>
    <t>Edusitio activo (pantallazo)</t>
  </si>
  <si>
    <t>Se construyó una primera propuesta del EDUSITIO del  Foro que se enviará a Innovación, una vez se valide con la Dirección de Calidad.</t>
  </si>
  <si>
    <t>Actas de acompañamiento a SE</t>
  </si>
  <si>
    <t>Se solicitará ajuste de la fecha de ejecución de la actividad a la oficina de Planeación pues el acompañamiento a las SE para la selección de experiencias signficativas se realizarán una vez esté validado el documento orientador del Foro Educativo 2018.</t>
  </si>
  <si>
    <t>Nombre del operador logistico.
Piezas diseñadas</t>
  </si>
  <si>
    <t>Ya se tiene un primer borrador de la orden de logística que se radicará la segunda semana de febrero para avanzar en este proceso.</t>
  </si>
  <si>
    <t>Agenda y resumen de las experiencias a presentar.</t>
  </si>
  <si>
    <t xml:space="preserve">Se cuenta con una primera versión del documento orientador del Foro Educativo 2018 y se definió el tema central para la posterior definición de experiencias, agenda, talleres y conferencistas. </t>
  </si>
  <si>
    <t xml:space="preserve">Con OIM, USAID y OEI  por definir montos 2018 de esas entidades </t>
  </si>
  <si>
    <t>Listas de asistencia a talleres de formación y actas de acompañamiento a EE y SE</t>
  </si>
  <si>
    <t xml:space="preserve">Este indicador se compone de varios procesos con los cuales se llegará a los 905 establecimientos educativos, cuyo avance para el mes de enero es el siguiente:
• Modelo de Formación para la Ciudadanía e Implementación de la estrategia de familias 88 colegios focalizados: Inició la implementación de la fase 1 del Modelo de Formación para la Ciudadanía, con la realización en enero de 19 talleres de formación de educadores del ciclo I. Están pendientes 8 talleres de formación que se harán en febrero con 240 docentes para iniciar el acompañamiento de los tutores a los 88 colegios focalizados.
Sobre la implementación de la estrategia de familias, ya se cuenta con el anexo técnico para iniciar el proceso de contratación incluyendo observaciones del equipo de Formación para la Ciudadanía e ICBF.
• Campamentos GENeración PAZcífica 817 Colegios Focalizados: Sobre el desarrollo de los campamentos, el convenio con la OEI ya está listo para su implementación y se está trabajando en la convocatoria para lanzarla la última semana de febrero. Además, se socializó con el equipo de Comunicaciones para definir la estrategia de divulgación. </t>
  </si>
  <si>
    <t>Inició la implementación de la fase 1 del Modelo de Formación para la Ciudadanía, con la realización en enero de 19 talleres de formación de educadores del ciclo I. Están pendientes 8 talleres de formación que se harán en febrero con 240 docentes para iniciar el acompañamiento de los tutores a los 88 colegios focalizados</t>
  </si>
  <si>
    <t xml:space="preserve">Se solicitará ajuste de la fecha a la oficina de Planeación pues esta actividad se desarrollará a lo largo de todo el año. En el mes de enero se programó y convocó a la primera reunión de la mesa técnica del Comité Nacional de Convivencia Escolar para el 7 de febrero y la primera sesión del Comité Nacional de Convivencia Escolar para el 28 de febrero que será presidida por la Ministra. </t>
  </si>
  <si>
    <t>Listas de asistencia e informes de los campamentos</t>
  </si>
  <si>
    <t>El convenio con la OEI ya está lista para la implementación y se está trabajando en la convocatoria para lanzarla en marzo. Además, se socializó con el equipo de Comunicaciones para divulgarlos.</t>
  </si>
  <si>
    <t>Listas de asistencia e informes de implementación</t>
  </si>
  <si>
    <t xml:space="preserve">Se solicitará ajuste de fecha a la oficina de Planeación pues la implementación de la estrategia será posterior a la culminación de los proceso contractuales que culminará en mayo. Ya se cuenta con el anexo técnico para iniciar el proceso de contratación. </t>
  </si>
  <si>
    <t>Informe de implementación y listas de asistencia</t>
  </si>
  <si>
    <t xml:space="preserve">Se planean asistencia técnicas para dar respuesta a los compromisos del sector en el marco de la Ley de Victimas </t>
  </si>
  <si>
    <t xml:space="preserve"> Actas de seguimiento e informe consolidado mensual de registro en encuesta virtual </t>
  </si>
  <si>
    <t xml:space="preserve">Se realizó análisis del estado de de registro de la información en la encuesta virutal diseñada y se establecen prioridades para acompañamiento de a aquellas SE con menores % de registro e implementción de programas. Se articula con equipos de apoyo de JU para facilitar registro de información de estos colegios. </t>
  </si>
  <si>
    <t xml:space="preserve">De acuerdo con los resultados de la encuesta sobre la implementación de programas de educación sexual por parte de las SE, se realizó el ejercicio de priorización de las SE que no cuentan con programas o estrategias actualmente. </t>
  </si>
  <si>
    <t xml:space="preserve">Se revisa diagnóstico de comités territoriales a fin de priorizar asistencias técnicas y establecer plan de acción.  </t>
  </si>
  <si>
    <t>Becas Docentes</t>
  </si>
  <si>
    <t>Camila Gómez Afanador</t>
  </si>
  <si>
    <t xml:space="preserve">Créditos educativos condonables adjudicados a maestros con recursos MEN
</t>
  </si>
  <si>
    <t xml:space="preserve">Adjudicar y legalizar 1000 nuevos créditos educativos condonables (presupuesto MEN)
</t>
  </si>
  <si>
    <t>Diseñar el plan de seguimiento a egresados</t>
  </si>
  <si>
    <t xml:space="preserve">Créditos educativos condonables adjudicados a maestros con recursos del Sistema General de Regalías
</t>
  </si>
  <si>
    <t xml:space="preserve">Priorizar departamentos para el plan de gestión de recursos del FCTeI en 2017 y 2018, junto con el equipo de regalías MEN.
</t>
  </si>
  <si>
    <t>Gestionar equipos de trabajo y Gobernadores en los diferentes Departamentos</t>
  </si>
  <si>
    <t xml:space="preserve">Créditos educativos virtuales condonables adjudicados a maestros
</t>
  </si>
  <si>
    <t xml:space="preserve">Consolidar el equipo Estrategia Virtual -  Primera Infancia, Bilingüismo, ECDF
</t>
  </si>
  <si>
    <t>Identificar fuentes de financiación y formulación de plan de gestión de recursos</t>
  </si>
  <si>
    <t>Diseñar estrategia de becas en modalidad virtual</t>
  </si>
  <si>
    <t xml:space="preserve">1. Definir líneas estratégicas para el acompañamiento a las a Secretarías de Educación de Entidades Territoriales Certificadas para la elaboración y desarrollo de sus Planes Territoriales de Formación de Docentes –PTFD
</t>
  </si>
  <si>
    <t xml:space="preserve">2. Desarrollar proceso contractual. </t>
  </si>
  <si>
    <t>3. Seguimiento al desarrollo del proceso de acompañamiento.</t>
  </si>
  <si>
    <t>Documentos  de lineamientos en formación inicial y formación continua para educadores rurales desarrollados</t>
  </si>
  <si>
    <t xml:space="preserve">1. Definir rutas de construcción de lineamientos 
 de formación para docentes rurales
</t>
  </si>
  <si>
    <t xml:space="preserve">2. Desarrollar proceso contractual.
</t>
  </si>
  <si>
    <t xml:space="preserve">3. Hacer seguimiento al desarrollo y consolidación de los lineamientos. </t>
  </si>
  <si>
    <t>4.Articulación de los lineamientos al PEER.</t>
  </si>
  <si>
    <t>5. Divulgar lineamientos de formación para docentes rurales.</t>
  </si>
  <si>
    <t>Educadores realizando el curso de actualización  para educadores rurales en servicio </t>
  </si>
  <si>
    <t xml:space="preserve">1. Gestionar convocatoria a educadores interesados 
 en Cursos de actualización  para educadores rurales en servicio 
</t>
  </si>
  <si>
    <t>2. Hacer seguimiento al desarrollo de los cursos en el territorio nacional.</t>
  </si>
  <si>
    <t>3. Gestionar y/o hacer seguimiento  a los procesos de adjudicación y condonación de créditos.  </t>
  </si>
  <si>
    <t>Educadores realizando el curso  actualización en el marco de la Evaluación con Carácter Diagnóstico Formativa -ECDF-</t>
  </si>
  <si>
    <t xml:space="preserve">1. Gestionar convocatoria, estudio y aprobación de propuestas de IES. 
(Cursos de actualización en el marco de la Evaluación con Carácter Diagnóstico Formativa -ECDF-) 
</t>
  </si>
  <si>
    <t>2. Gestionar convocatoria a educadores.</t>
  </si>
  <si>
    <t>3. Hacer seguimiento al desarrollo de los cursos en el territorio nacional.</t>
  </si>
  <si>
    <t>4. Gestionar y/o hacer seguimiento  a los procesos de adjudicación y condonación de créditos.  </t>
  </si>
  <si>
    <t xml:space="preserve">Educadores realizando el curso de actualización a educadores </t>
  </si>
  <si>
    <t xml:space="preserve">1. Gestionar convocatoria a educadores interesados  en los Cursos de actualización a educadores (Contrato 1400 de 2016)
</t>
  </si>
  <si>
    <t>2. Hacer seguimiento al desarrollo de los cursos en el territorio nacional</t>
  </si>
  <si>
    <t>Educadores realizando el curso Audio Aula de Pensamiento Crítico  OEA - RIED.</t>
  </si>
  <si>
    <t xml:space="preserve">1. Sensibilizar a ETC y establecer acuerdo.
</t>
  </si>
  <si>
    <t xml:space="preserve">2. Definir y desarrollar procesos de observación de clase. </t>
  </si>
  <si>
    <t>3. Hacer seguimiento al plan de trabajo y al desarrollo del curso Audio Aula de Pensamiento Crítico  OEA - RIED.</t>
  </si>
  <si>
    <t xml:space="preserve">4. Hacer seguimiento a la participación de los docentes en el curso. </t>
  </si>
  <si>
    <t xml:space="preserve">5. Hacer uso de los resultados de las estrategias de seguimiento al aprendizaje del curso para su evaluación y posibles oportunidades de mejora. </t>
  </si>
  <si>
    <t>ENS participando en la estrategia de acompañamiento</t>
  </si>
  <si>
    <t xml:space="preserve">1. Hacer seguimiento a la implementación de las etapas de Estrategia de acompañamiento a Escuelas Normales Superiores :
</t>
  </si>
  <si>
    <t>Colombia Bilingüe</t>
  </si>
  <si>
    <t xml:space="preserve">Adriana Maria Giraldo Olmos </t>
  </si>
  <si>
    <t>Asistentes nativos extranjeros en procesos de enseñanza</t>
  </si>
  <si>
    <t xml:space="preserve">
1.Llevar a cabo proceso precontractual (selección por competencia bajo el decreto 92 de 2017)  para poder tener operador que implemente programa  de Formadores. Nativos Extranjeros o contratación directa.
</t>
  </si>
  <si>
    <t>2. Legalización del operador (contrato)</t>
  </si>
  <si>
    <t>3. Ejecución contrato (implementación, seguimiento y evaluación)</t>
  </si>
  <si>
    <t>Docentes formados en inglés</t>
  </si>
  <si>
    <t xml:space="preserve">Formación docente
1.Seleccionar conveniente
</t>
  </si>
  <si>
    <t>2.Llevar a cabo proceso precontractual para poder tener conveniente que implemente los programas de formación en lengua y metodología a docentes.</t>
  </si>
  <si>
    <t>3. Legalización del operador (contrato)</t>
  </si>
  <si>
    <t>4. Ejecución contrato: Convocatoria docentes, implementación del programa y resultados, seguimiento y evaluación</t>
  </si>
  <si>
    <t>Docentes evaluados en competencias en inglés con nivel B2 o superior -Marco Común Europeo</t>
  </si>
  <si>
    <t xml:space="preserve">Evaluación docente
1.Seleccionar conveniente
</t>
  </si>
  <si>
    <t>3. Legalización del operador (convenio)</t>
  </si>
  <si>
    <t>4. Ejecución convenio: Convocatoria docentes, presentación prueba y análisis de resultados, seguimiento y evaluación</t>
  </si>
  <si>
    <t>Estudiantes evaluados en competencias en inglés con nivel B1 o superior -Marco Común Europeo</t>
  </si>
  <si>
    <t xml:space="preserve">Evaluación estudiantes
1.Seleccionar conveniente
</t>
  </si>
  <si>
    <t>2.Llevar a cabo proceso precontractual para poder tener conveniente que implemente los campos de inmersión a estudiantes.</t>
  </si>
  <si>
    <t>4. Ejecución convenio: Convocatoria estudiantes, presentación prueba y análisis de resultados, seguimiento y evaluación</t>
  </si>
  <si>
    <t>Establecimientos Educativos con materiales de inglés distribuidos</t>
  </si>
  <si>
    <t>3. Ejecución contrato.</t>
  </si>
  <si>
    <t>Establecimientos Educativos en Aliados 10 Bilingüe</t>
  </si>
  <si>
    <t xml:space="preserve">Fortalecer la capacidad instalada para la enseñanza-aprendizaje del inglés-Aliados 10 Bilingüe
1.Seleccionar conveniente
</t>
  </si>
  <si>
    <t>2.Llevar a cabo proceso precontractual para poder tener conveniente que implemente programa Aliados Bilingüe.</t>
  </si>
  <si>
    <t>4. Ejecución convenio: Convocatoria instituciones educativas, implementación, seguimiento y evaluación</t>
  </si>
  <si>
    <t>Jornada Única</t>
  </si>
  <si>
    <t>Daniel González</t>
  </si>
  <si>
    <t>Beneficiarios de matrícula oficial con Jornada Única</t>
  </si>
  <si>
    <t>Dotar de textos de matemáticas y lenguaje a los EE que implementan JU</t>
  </si>
  <si>
    <t>Monitorear que un millón de estudiantes sean reportados en SIMAT como Jornada Única (continuidad del programa)</t>
  </si>
  <si>
    <t>Monitorear que un millón y medio de estudiantes sean reportados en SIMAT como Jornada Única (continuidad del programa)</t>
  </si>
  <si>
    <t>Acompañar 500 establecimientos educativos</t>
  </si>
  <si>
    <t>Estudiantes que se presentan en la plataforma Supérate con el Saber</t>
  </si>
  <si>
    <t>Tres aplicaciones de la prueba, Semifinal y Final de la estrategia de Seguimiento al Aprendizaje</t>
  </si>
  <si>
    <t>Establecimiento educativos acompañados en la implementación de Supérate con el Saber</t>
  </si>
  <si>
    <t>Visitas a EE para acompañarlos en la implementación de Supérate con el Saber</t>
  </si>
  <si>
    <t>Mesas realizadas para la actualización de instrumentos de evaluación de la ECDF</t>
  </si>
  <si>
    <t>Realizar mesas de trabajo para la actualización de instrumentos de evaluación de la ECDF</t>
  </si>
  <si>
    <t>Formaciones a las ETC para el uso y apropiación de los materiales Día E y Siempre Día E 2018</t>
  </si>
  <si>
    <t>Cumplimiento de la distribución de materiales día E y siempre día E 2018.</t>
  </si>
  <si>
    <t>Distribución de materiales Día E 2018 y  Siempre Día E</t>
  </si>
  <si>
    <t xml:space="preserve">Revisar Modelos educativos flexibles
</t>
  </si>
  <si>
    <t>Rediseñar el documento para la evaluación de Modelos educativos flexibles.</t>
  </si>
  <si>
    <t>Evaluar permanentemente los modelos educativos flexibles.</t>
  </si>
  <si>
    <t>Encuentros de apoyo al uso realizados</t>
  </si>
  <si>
    <t>Implementación de la estrategia de uso de mallas de aprendizaje</t>
  </si>
  <si>
    <t>Sedes educativas dotadas de material educativo por parte de los programas de la Dirección de Calidad en 2018</t>
  </si>
  <si>
    <t xml:space="preserve">Dotar las sedes educativas correspondientes a los programas correspondientes a la Dirección de Calidad </t>
  </si>
  <si>
    <t>Documento de lineamientos de política de recursos educativos -textos escolares- elaborado</t>
  </si>
  <si>
    <t>Consolidación del documento de lineamientos de política de recursos educativos -textos escolares</t>
  </si>
  <si>
    <t>Servicios de asistencia técnicasa ETC sobre la implementación de recursos educativos -textos escolares- en el aula</t>
  </si>
  <si>
    <t>Realización de asistencias técnicas a las ETC sobre la implementación de recursos educativos -textos escolares- en el aula</t>
  </si>
  <si>
    <t>Guías diseñadas Diagramadas de la estrategia Aulas Sin Fronteras</t>
  </si>
  <si>
    <t>Diseño y elaboración del material escrito correspondientes al segundo bimestre del grado Noveno de las áreas de Matemáticas, ciencias y Sociales</t>
  </si>
  <si>
    <t>Diseño y elaboración del material escrito correspondientes al Tercer bimestre del grado Noveno de las áreas de Matemáticas, ciencias y Sociales</t>
  </si>
  <si>
    <t>Diseño y elaboración del material escrito correspondientes al cuarto bimestre del grado Noveno de las áreas de Matemáticas, ciencias y Sociales</t>
  </si>
  <si>
    <t>Docentes formados y participando de la estrategia</t>
  </si>
  <si>
    <t>Jornadas de formación  a docentes beneficiados con una estrategia aulas sin fronteras</t>
  </si>
  <si>
    <t>Nueva aplicación de evaluación institucional en marcha</t>
  </si>
  <si>
    <t>Puesta en marcha de la nueva aplicación EVI para evaluación institucional en EE y SE</t>
  </si>
  <si>
    <t>Resolución de incrementos de tarifas para el 2019.</t>
  </si>
  <si>
    <t>Elaboración de borrador de resolucion de incrementos en tarifas para el 2019, a partir de la evaluación institucional de los EE privados de PBM.</t>
  </si>
  <si>
    <t>Actualización de cursos virtuales</t>
  </si>
  <si>
    <t>Actualizar curso colegios nuevos, inducción a secretarías, colegios que mejoran, segunda lengua</t>
  </si>
  <si>
    <t>4 profesionales por prestación de servicios</t>
  </si>
  <si>
    <t>Lista de becas de becarios beneficiados y comprobantes de legalización.</t>
  </si>
  <si>
    <t>Teniendo en cuenta la suscripción del Convenio 1461 de 2017 con ICETEX, se definió el reglamento operativo y el proceso de asignación de los docentes candidatos del Programa de Becas para la vigencia 2018. 
Sobre el plan de seguimiento a egresados, se trabajó con el equipo de acompañamiento pedagógico de la Subdirección de Fomento con el propósito de establecer los puntos que debe contener el plan para tenerlo listo a mediados de febrero. Respecto al trabajo con los departamentos, se presentó el proyecto oferta de formación de capital humano de alto nivel del Departamento de Bolívar para revisión de requisitos de la Secretaría Técnica del OCAD y evaluación de COLCIENCIAS. Pasará a aprobación del OCAD en febrero.</t>
  </si>
  <si>
    <t xml:space="preserve">Teniendo en cuenta la suscripción del Convenio 1461 de 2017 con ICETEX. Se revisó el Reglamento Operativo y el proceso de asignación de los docentes candidatos del Programa de Becas para la vigencia 2018. </t>
  </si>
  <si>
    <t>Documento con plan de seguimiento a egresados.</t>
  </si>
  <si>
    <t>Se trabajó con el equipo de Acompañamiento Pedagógico de la Subdirección de Fomento, con el propósito de revisar el diseño del plan de seguimiento a egresados del programa de becas.</t>
  </si>
  <si>
    <t>Lista de departamentos priorizados.
Actas de Trabajo con Departamentos.</t>
  </si>
  <si>
    <t>Se presentó el proyecto oferta de formación de capital humano de alto nivel del Departamento de Bolívar, para revisión de requisitos de la Secretaría Técnica del OCAD y evaluación de COLCIENCIAS.
Se trabajó en compañía de los equipos de Regalías del Ministerio y de Formación de COLCIENCIAS para avanzar en la gestión de los proyectos de los Departamentos de Boyacá y Cundinamarca.</t>
  </si>
  <si>
    <t>Se presentó el proyecto oferta de formación de capital humano de alto nivel del Departamento de Bolívar, para revisión de requisitos de la Secretaría Técnica del OCAD y evaluación de COLCIENCIAS.</t>
  </si>
  <si>
    <t>Lista de equipos de trabajo conformados en las gobernaciones.</t>
  </si>
  <si>
    <t>Se trabajó en compañía de los equipos de Regalías del Ministerio y de Formación de COLCIENCIAS para avanzar en la gestión de los proyectos de los Departamentos de Boyacá y Cundinamarca.</t>
  </si>
  <si>
    <t>Contratos de las personas vinculadas al Programa de Becas para la Excelencia Docente e informes mensuales.</t>
  </si>
  <si>
    <t>En el documento que se formuló para la estrategia virtual, se estructuraron las modalidades de financiamiento y de formación para docentes oficiales, con base en el estudio de la oferta de formación a nivel de posgrado presentada por las universidades acreditadas convocadas por el MEN en 2017.</t>
  </si>
  <si>
    <t>Se contrataron 4 personas para fortalecer el equipo de Becas, quienes apoyarán al líder en el desarrollo del proyecto. Además, se acordó el apoyo de personas del equipo de Acompañamiento para fortalecer el seguimiento a las universidades.</t>
  </si>
  <si>
    <t>Documento con la proyección de las gobernaciones focalizadas y el plan para avanzar en las gestiones.</t>
  </si>
  <si>
    <t>Dentro del documento que se formuló para la estrategia virtual, se estructuraron las modalidades de financiamiento y de formación para docentes oficiales con base en el estudio de la oferta de formación a nivel de posgrado presentada por las universidades acreditadas convocadas por el MEN.</t>
  </si>
  <si>
    <t>Documento con estrategia de becas en modalidad virtual.</t>
  </si>
  <si>
    <t xml:space="preserve">Se consolidó el diseño de la estrategia de formación posgradual virtual mediante el estudio de la oferta de las universidades acreditadas a nivel nacional y a partir del acercamiento a las universidades que han presentado ofertas de formación virtual. </t>
  </si>
  <si>
    <t>$ 356.962.000</t>
  </si>
  <si>
    <t>1 profesional planta</t>
  </si>
  <si>
    <t>Documento con líneas estratégicas</t>
  </si>
  <si>
    <t>Se hizo la revisión documental de la Guía para la construcción del PTFD y se ha coordinado con el equipo de gestión para incorporar el componente de educación inclusiva.</t>
  </si>
  <si>
    <t>Respuesta a observaciones de prepliego y  pliegos, Evalulación de propuestas y Contrato.</t>
  </si>
  <si>
    <t>Informes de ejecución</t>
  </si>
  <si>
    <t>$ 500.000.000</t>
  </si>
  <si>
    <t xml:space="preserve">
1 profesional de planta y 1 por prestación de servicios</t>
  </si>
  <si>
    <t>Documento de convocatoria y actas de aprobación de propuestas de las IES</t>
  </si>
  <si>
    <t xml:space="preserve">Se cuenta con un borrador de lineamientos para formación para docentes rurales que será robustecido en el mes de febrero. </t>
  </si>
  <si>
    <t>Documento con estrategia de convocatoria a educadores</t>
  </si>
  <si>
    <t>$ 2.580.000.000</t>
  </si>
  <si>
    <t>Actas de reunión con ETC</t>
  </si>
  <si>
    <t>$ 5.000.000.000</t>
  </si>
  <si>
    <t>Decreto que regula ECDF 2018 y convocatoria</t>
  </si>
  <si>
    <t>Convocatoria y docentes inscritos</t>
  </si>
  <si>
    <t>Documento con oportunidades de mejora</t>
  </si>
  <si>
    <t>$ 2.050.000.000</t>
  </si>
  <si>
    <t>Reglamento operativo y convocatoria</t>
  </si>
  <si>
    <t>Informes de ejecución e informes de universidades</t>
  </si>
  <si>
    <t>Actas de adjudicación y actas de condonación</t>
  </si>
  <si>
    <t xml:space="preserve">Recursos OEA 
$12.000 dólares </t>
  </si>
  <si>
    <t>1 contratista
1 profesional de planta</t>
  </si>
  <si>
    <t>Acuerdo para el desarrollo del convenio en los departamentos priorizados</t>
  </si>
  <si>
    <t>Documento observación de clase</t>
  </si>
  <si>
    <t>Informes y reportes</t>
  </si>
  <si>
    <t>Informe de evaluación y estrategias para uso de resultados</t>
  </si>
  <si>
    <t>2 profesionales de planta</t>
  </si>
  <si>
    <t>Informes de ejecución y actas</t>
  </si>
  <si>
    <t>2 profesionales especializados por prestación de servicios</t>
  </si>
  <si>
    <t>Proceso SECOP- ESAL-CA-MEN-01-2017</t>
  </si>
  <si>
    <t xml:space="preserve">Al corte 31 de enero el contratista entrega reporte de la formalización de 152 Formadores Nativos Extranjeros de los 460 esperados. Esto obedece a retrasos del aliado (Corporación Unificada Nacional) en el proceso de confirmación documental de los FNE reclutados, así como a dificultades en el visado de los extranjeros provenientes de África, debido a alertas presentadas por Migración Colombia.  
</t>
  </si>
  <si>
    <t>Se seleccionó a la Corporación Unificada Nacional CUN luego de proceso competitivo bajo el decreto 092 de 2017. A este proceso se presentaron dos oferentes:
*Corporación Voluntarios Colombia
*Corporación Unificada Nacional CUN</t>
  </si>
  <si>
    <t>Convenio 1467 de 2017. MEN-CUN</t>
  </si>
  <si>
    <t>Se adjudicó proceso a la Corporación Unificada Nacional - CUN. Convenio 1467 de 2017. Legalizado el 29 de diciembre de 2017</t>
  </si>
  <si>
    <t xml:space="preserve">El contratista entrega reporte de la formalización de 152 Formadores Nativos Extranjeros de los 460 esperados. Esto obedece a retrasos del aliado (Corporación Unificada Nacional) en el proceso de confirmación documental de los FNE reclutados, así como a dificultades en el visado de los extranjeros provenientes de África, debido a alertas presentadas por Migración Colombia.  
A la fecha se adelantan reuniones entre el MEN, el equipo de apoyo a la supervisión de la Universidad Distrital y la CUN, para determinar las causas del presunto incumplimiento, que de paso al plan de mitigación correspondiente, de manera que se cuente con la totalidad de los nativos en las IE. </t>
  </si>
  <si>
    <t>Se seleccionó a la Corporación Unificada Nacional CUN luego de proceso competitivo bajo el decreto 092 de 2017. A este proceso se presentaron dos oferentes:*Corporación Voluntarios Colombia*Corporación Unificada Nacional CUN</t>
  </si>
  <si>
    <t>Convenio 1467 de 2017, MEN-CUN</t>
  </si>
  <si>
    <t>Insumo de Contratación- IN- 2018-0816</t>
  </si>
  <si>
    <t xml:space="preserve">El 26 de enero se suscribió el convenio 912 de 2018 con el Consejo Británico, se está coordinando el esquema de formación docente para ser compartido y aprobado en el primer Comité Técnico, el 1 de febrero de 2018. </t>
  </si>
  <si>
    <t>Se seleccionó como conveniente a British Council por su experiencia e idonidad. Este llevará a cabo la formación de 2.298 docentes.</t>
  </si>
  <si>
    <t>Insumo de contratación Radicado</t>
  </si>
  <si>
    <t xml:space="preserve">Se aprueba llevar a cabo convenio de cooperación con British Council, bajo comité de contratación de fecha 24 de enero de 2018. </t>
  </si>
  <si>
    <t>Se suscribe y legaliza convenio de cooperación entre MEN y British Council. Convenio 913 de 2018  del 26 de enero de 2018.</t>
  </si>
  <si>
    <t>Actas de seguimiento de la ejecución del convenio</t>
  </si>
  <si>
    <t>Se realizó reunión técnica de seguimiento para presentar las líneas a abordar y del cómo se efectuará el cumplimiento de las mismas, y es decir cómo desarrollar las convocatorias de los procesos de formación.</t>
  </si>
  <si>
    <t>2 profesional por prestación de servicios</t>
  </si>
  <si>
    <t xml:space="preserve">Las pruebas se realizaran del 23 de abril al 7 de mayo de 2018. A la fecha el avance para el logró del indicador es: 1) el 26 de enero se suscribió como conveniente al Consejo Británico para ser el aliado en la evaluación de 1.000 docentes. 2) El 1 febrero se realizó reunión técnica de seguimiento para presentar las líneas a abordar, entre ellas las convocatorias del proceso de pruebas diagnósticas de inglés a 1.000 docentes del sector oficial. </t>
  </si>
  <si>
    <t>Se seleccionó como conveniente al Consejo Británico para ser el aliado en la evalución de 1000 docentes.</t>
  </si>
  <si>
    <t xml:space="preserve">Se aprueba llevar a cabo convenio de cooperación con British Council, bajo comité de contratación de fecha  24 de enero de 2018. </t>
  </si>
  <si>
    <t>Convenio 913 de 2018, Men- British Council</t>
  </si>
  <si>
    <t>-</t>
  </si>
  <si>
    <t>Se realizó reunión técnica de seguimiento para presentar las líneas a abordar y del cómo se efectuará el cumplimiento de las mismas, y es decir las convocatorias del proceso de pruebas diagnósticas a 1000 docentes del sector oficial.</t>
  </si>
  <si>
    <t>1 profesional por prestación de servicios</t>
  </si>
  <si>
    <t>Resultados de las pruebas realizadas por la CUN.</t>
  </si>
  <si>
    <t>El 26 de enero se suscribió el convenio 912 de 2018 con el Consejo Británico , se está coordinando el esquema de formación docente para ser compartido y aprobado en el primer Comité Técnico a celebrar el 1 de febrero de 2018.</t>
  </si>
  <si>
    <t>Insumo de Contratación</t>
  </si>
  <si>
    <t xml:space="preserve">El 26 de enero se suscribió el convenio 912 de 2018 con el Consejo Británico , se está coordinando el esquema de formación docente para ser compartido y aprobado en el primer Comité Técnico a celebrar el 1 de febrero de 2018. </t>
  </si>
  <si>
    <t>Se seleccionó a la Corporación Unificada Nacional CUN luego de proceso competitivo bajo el decreto 092 de 2017, quien efectuará, dentro de otras acciones, la evaluacion a 1500 estudiantes.</t>
  </si>
  <si>
    <t>El Cronograma de ejecución de esta actividad no iniciara en el mes de enero, esta actividad va desde el mes mayo a septiembre de 2018. 
Se remitirá solicitud por parte de la Dirección de Calidad de ajuste de fechas mediante oficio a la Oficina de Planeación.</t>
  </si>
  <si>
    <t>Acuerdo Marco para los Servicios de Impresión CCE-448-1-AMP-2016 de Colombia evento 47977- Insumo de contratación IN- 2017-2305</t>
  </si>
  <si>
    <t>Hemos llegado a 333 establecimientos educativos con material 6°a 8° Way To Go, se ha entregado el 90% de los libros, 181.463 de 201.626.  Y se adelanta estudio de mercado para definir tipo de proceso precontractual, para el material del currículo sugerido en inglés textos transición y primaria.</t>
  </si>
  <si>
    <t>Se llevó a cabo proceso de contratación bajo Acuerdo Marco en diciembre de 2017,  bajo vigencia futura.</t>
  </si>
  <si>
    <t>Orden de Compra 241117 de diciembre de 2017</t>
  </si>
  <si>
    <t>Se seleccionó a la UNIÓN TEMPORAL PRINTER-EL TIEMPO como operador del proceso de impresión, alitamiento y distribución del material Way To Go! Libro de trabajo para grados 6, 7 y 8.</t>
  </si>
  <si>
    <t>Actas de entrega</t>
  </si>
  <si>
    <t>A la fecha se ha entregado el 90% de los libros, es decir 181.463 de 201.626.</t>
  </si>
  <si>
    <t>2 profesionales por prestación de servicios</t>
  </si>
  <si>
    <t>Se seleccionó como conveniente a British Council por su experiencia e idonidad. Este llevará a cabo el acompañamiento a 20 ENS bajo el marco del esquema Aliados 10.</t>
  </si>
  <si>
    <t>Contrato suscrito y número asignado</t>
  </si>
  <si>
    <t>Actas de ejecución del contrato</t>
  </si>
  <si>
    <t>Se efectó presentacion de las líneas a abordar y del cómo se efectuará el cumplimiento de las mismas, cómo se abordarán las convocatorias para la formación docente y la implementación del programa.</t>
  </si>
  <si>
    <t>2 Profesionales por prestación de servicios</t>
  </si>
  <si>
    <t>Se estableció el cronograma de los eventos de Supérate con el Saber para el año 2018.</t>
  </si>
  <si>
    <t>Gerencia de Jornada Única / Gerencia de Materiales</t>
  </si>
  <si>
    <t>Actas de recibo de material</t>
  </si>
  <si>
    <t>El reporte extra oficial de SIMAT con corte a 31 de enero representa un avance del 10,34%. Durante el mes de enero se realizaron 10 visitas de asistencia técnica por parte de la coordinación regional de jornada única del MEN, estas visitas tenían tres objetivos: 1. Definir el plan de acción de la ETC para el año 2018; 2. Actualizar el plan de implementación de jornada única; 3. Socializar las modificaciones que trajo el decreto 2105 de 2017.</t>
  </si>
  <si>
    <t>La Gerencia de materiales informó que ya se ha avanzado en más del 80% la entrega de los diferentes materiales que van a recibir los colegios que implementan jornada única. Se estima que para la segunda semana de febrero se alcance el 100% de material entregado.</t>
  </si>
  <si>
    <t>Gerencia de Jornada Única</t>
  </si>
  <si>
    <t>Matriz seguimiento matrícula</t>
  </si>
  <si>
    <t>El reporte extra oficial de SIMAT con corte a 31 de enero, arrojó un total de 623.233 estudiantes en jornada única, lo cual corresponde a un 10.34% del total de matrícula oficial.  Durante el mes de enero se realizaron 10 visitas de asistencia técnica por parte de la coordinación regional, estas visitas tenían tres objetivos: 1. Definir el plan de acción de la ETC para el año 2018; 2. Actualizar el plan de implementación; 3. Socializar las modificaciones que trajo el decreto 2105 de 2017.</t>
  </si>
  <si>
    <t>En el marco de la ruta de acompañamiento pedagógico realizada por el MEN, para el mes de enero de 2018 se han realizado 75 visitas de acompañamiento pedagógico en 73 establecimientos educativos.</t>
  </si>
  <si>
    <t>Gerencia de Jornada Única / Equipo de Formación y Acompañamiento Calidad</t>
  </si>
  <si>
    <t>Actas de visitas</t>
  </si>
  <si>
    <t>6 profesionales</t>
  </si>
  <si>
    <t>Cronograma de actividades
Base de Datos de participantes por fase.</t>
  </si>
  <si>
    <t>2 profesionales del MEN</t>
  </si>
  <si>
    <t>Cronograma de actividades y convocatoria para el proceso de selección de las personas que visitarán los EE.
Acta de acompañamiento.</t>
  </si>
  <si>
    <t>8 profesionales</t>
  </si>
  <si>
    <t>Definición de actividades y alcance de las mesas
Actas y asistencia del desarrollo de las mesas.</t>
  </si>
  <si>
    <t>El proceso de entrega de materiales educativos a las sedes focalizadas se ha cumplido de acuerdo a lo programado. Los programas JU, Colegios Pioneros, Aulas Sin Fronteras, Colombia Bilingüe y Estrategia de Entidades Precursoras han tenido un avance significativo en el proceso de entrega. Con respecto al programa PTA 2.0 el proveedor solicitó ajustar los cronogramas de entrega  considerando la escases de papel, este ajuste se realizó encontrandose dentro de la planeación inicial.</t>
  </si>
  <si>
    <t>BID</t>
  </si>
  <si>
    <t>Equipo Subdirecciones</t>
  </si>
  <si>
    <t>Listados de asistencias.
Agenda de trabajo y presentaciones.</t>
  </si>
  <si>
    <t>Planeación del cronograma para las fechas de formación de los facilitadores de la Dirección de Calidad que desarrollan la ruta de acompañamiento Siempre Día E y formación Día E en la 95 ETC.</t>
  </si>
  <si>
    <t>3 profesionales</t>
  </si>
  <si>
    <t>Actas de entrega a satisfacción por parte del proveedor.</t>
  </si>
  <si>
    <t>Documento con las recomendaciones en la actualización del Modelo</t>
  </si>
  <si>
    <t xml:space="preserve">Hasta la fecha los docentes de Uncoli han desarrollado el material correspondiente a las áreas de matemáticas, sociales y lenguaje correspondiente al segundo bimestre del grado 9º, en cuanto al material de ciencias Uncoli realizo la entrega de las tres primeras semanas del II Bimestre de 9º.
El material mencionado fue revisado por el grupo disciplinar de la dirección y se en proceso de Edición, diagramación e ilustración.
</t>
  </si>
  <si>
    <t>Documento Propuesta de Modelo</t>
  </si>
  <si>
    <t>Documento final del Modelo</t>
  </si>
  <si>
    <t>Protocolos primer ciclo de formación PTA 2.0 y pioneros, con referencia al uso de mallas de aprendizaje.</t>
  </si>
  <si>
    <t>Se participó en el diseño y pilotaje de 5 protocolos para el uso de las mallas de aprendizaje, orientados a los docentes  y directivos docentes, atendiendo a requerimientos correspondientes con lenguaje, matematicas, multigrado, sistemas de evaluación, planeación y planes de area.</t>
  </si>
  <si>
    <t>4 Profesionales MEN, 3 Proveedores y 1 Apoyo a la Supervisión</t>
  </si>
  <si>
    <t>Actas del comité de seguimiento a la operación 2018, reportes de los proveedores, reportes del apoyo a la supervisión y actas de entrega del material en las SE.</t>
  </si>
  <si>
    <t>5 profesionales MEN</t>
  </si>
  <si>
    <t>Documento de bases metodológicas para la formulación del modelo de materiales educativos.</t>
  </si>
  <si>
    <t>Se consolidó el documento de bases metodológicas, el cual será la hoja de ruta para el trabajo a desarrollar.</t>
  </si>
  <si>
    <t>Actas de asistencias técnicas realizadas.</t>
  </si>
  <si>
    <t>Se actualizaron las preguntas frecuentes en los cursos "Inducción en educación privada a secretarías de educación" e "Inducción en educación privada para secretarías de educación". Está en proceso la actualización de la "Guía de reporte a los sistemas de información", que también corresponde a este curso, y se publicaron las tablas de equivalencia entre exámenes de lengua extranjera, el glosario y la autoevalaución del curso de "Educación Bilingüe".</t>
  </si>
  <si>
    <t>Uncoli</t>
  </si>
  <si>
    <t>1 Contratista</t>
  </si>
  <si>
    <t>PDF del material de docentes y estudiantes de ciencias, sociales, matemáticas y lenguaje diagramados</t>
  </si>
  <si>
    <t>2 contratistas</t>
  </si>
  <si>
    <t>URL de la aplicación EVI
Documentación técnica
Manual de usuario
Tutorial Secretarías</t>
  </si>
  <si>
    <t>Se dio inicio a la integración de EVI con el sistema de seguridad SIA3 (autenticación de usuarios), también con el Directorio Unico de Establecimientos y con el sistema de matriculas SIMAT y se hizo el levantamiento de  la información sobre el proceso de emisión de licencias de funcionamiento para establecimientos educativos nuevos.</t>
  </si>
  <si>
    <t>Resolución publicada en el sitio web institucional del Ministerio.</t>
  </si>
  <si>
    <t>No hay reporte en el mes de enero, pues se solicitará modificación del cronograma para esta actividad.</t>
  </si>
  <si>
    <t>Cursos virtuales educación privada en: www.colombiaaprende.edu.co/educacionprivada &gt; Campus virtual &gt; Educación Básica &gt; Educación privada.</t>
  </si>
  <si>
    <t>Dirección de Fortalecimiento a la Gestión Territorial</t>
  </si>
  <si>
    <t>María Gloria Caicedo</t>
  </si>
  <si>
    <t xml:space="preserve">Entidades Territoriales Certificadas con seguimiento en la administración del recurso humano </t>
  </si>
  <si>
    <t xml:space="preserve">Realizar seguimiento de la administración del recurso humano en las Entidades Territoriales Certificadas (Jornada Única, amenazados, traslados, entre otros) </t>
  </si>
  <si>
    <t>Entidades Territoriales Certificadas incluidas en los PDET (Decreto 882 de 2017) con reorganización de planta en dos categorías: planta global (matrícula regular) y planta especial; y con asignación de docentes para sustitución de matrícula</t>
  </si>
  <si>
    <t>Analizar el estudio de insuficiencia y del FUC  para determinar necesidad de docentes para sustitución de matrícula en las zonas definidas para la implementación del Dto 882 de 2017</t>
  </si>
  <si>
    <t>Expedir conceptos de viabilidad financiera y técnica</t>
  </si>
  <si>
    <t>Adoptar conceptos de viabilidad por parte de las ETC</t>
  </si>
  <si>
    <t>Ajustar el Sistema Humano para incorporar los cambios implementados en la planta y otros (desarrollos BANEX)</t>
  </si>
  <si>
    <t>Acuerdos de convocatoria expedidos  para la realización del concurso especial de postconflicto</t>
  </si>
  <si>
    <t xml:space="preserve">Realizar mesas de trabajo para definir los acuerdos de convocatoria del concurso especial de postconflicto y demás aspectos relacionados con el desarrollo del proceso de selección
</t>
  </si>
  <si>
    <t>Consolidar insumos para la apertura del proceso de selección (vacantes a ofertar en los acuerdos y suscripción de contratos inter-administrativos para la ejecución del proceso de selección)</t>
  </si>
  <si>
    <t>Entidades Territoriales Certificadas valoradas y asistidas a través del Plan de Asistencia Técnica de la Subdirección de Recursos Humanos</t>
  </si>
  <si>
    <t>Recoger evidencias y calcular indicadores de desempeño</t>
  </si>
  <si>
    <t>Valorar el desempeño de cada ETC y clasificación por categorías (categoría de asistencia de intervención integral, categoría de asistencia por énfasis, categoría de asistencia por sostenibilidad)</t>
  </si>
  <si>
    <t>Definir la asistencia técnica dependiendo de las categorías definidas en el punto anterior</t>
  </si>
  <si>
    <t>Evaluaciones de desempeño cargadas en el Sistema Humano</t>
  </si>
  <si>
    <t>Realizar eguimiento y asistencia técnica al cargue de la evaluación de desempeño</t>
  </si>
  <si>
    <t>Acompañamientos efectuados en las audiencias públicas de nombramiento de las secretarías de educación (referente al concurso docente iniciado en el año 2016)</t>
  </si>
  <si>
    <t>Realizar acompañamiento a las audiencias públicas de selección de cargos</t>
  </si>
  <si>
    <t xml:space="preserve"> Entidades Territoriales Certificadas participantes en los juegos del Magisterio y encuentros folclóricos</t>
  </si>
  <si>
    <t>Realizar mesas de trabajo</t>
  </si>
  <si>
    <t>Formalizar el contrato con el operador</t>
  </si>
  <si>
    <t>Indicadores formulados  para el seguimiento y valoración del desempeño de las Entidades Territoriales en las 8 obligaciones contractuales de fiducia mercantil (FOMAG) bajo supervisión y seguimiento de la Subdirección de RRHH</t>
  </si>
  <si>
    <t>Formular los indicadores de medición para temas definidos en la supervisión y seguimiento de temas relacionados con el FOMAG</t>
  </si>
  <si>
    <t>Medir y valorar los indicadores formulados en las ETC</t>
  </si>
  <si>
    <t>Generar un proceso de toma de decisiones frente a los hallazgos encontrados</t>
  </si>
  <si>
    <t>Documento indicativo de gestión anual de las actividades de seguimiento al desarrollo de las 8 obligaciones del contrato de fiducia mercantil  (FOMAG)en relación con las funciones que ejerce la Subdirección RRHH</t>
  </si>
  <si>
    <t xml:space="preserve">Participar en los distintos Comités </t>
  </si>
  <si>
    <t>Revisar los informes de Fiduprevisora</t>
  </si>
  <si>
    <t>Analizar la información suministrada</t>
  </si>
  <si>
    <t>Compilar la evidencia argumental y documental y redacción de informe</t>
  </si>
  <si>
    <t>Planes Departamentales y Escuela para Secretarios</t>
  </si>
  <si>
    <t>Campaña de re-lanzamiento del Banco de la Excelencia en el marco de la regionalización del aplicativo y de la socialización de los resultados a dos (2) años de su implementación</t>
  </si>
  <si>
    <t>Elaborar documento ejecutivo con resultados fácticos y estadísticos de la implementación del BANEX</t>
  </si>
  <si>
    <t>Diseñar campaña de re-lanzamiento</t>
  </si>
  <si>
    <t>Implementar la campaña</t>
  </si>
  <si>
    <t>Tablero de indicadores transversal del área que permita visualizar y consultar temas como el BANEX, prestaciones sociales y económicas, gestión del ciclo laboral, asignación y distribución de plantas (Instrumento anexo al PAT)</t>
  </si>
  <si>
    <t>Formular la metodología de los indicadores de medición</t>
  </si>
  <si>
    <t>Construir el instrumento de visualización y consulta</t>
  </si>
  <si>
    <t>Rocío Serrato</t>
  </si>
  <si>
    <t>Taller de capacitación financiero realizado</t>
  </si>
  <si>
    <t>Efectuar el Taller de capacitación financiero</t>
  </si>
  <si>
    <t>Tablero de información financiera 2017 y 2018 actualizado</t>
  </si>
  <si>
    <t>Actualizar el tablero de información financiera 2017 y 2018</t>
  </si>
  <si>
    <t>Informes financieros de las ETC sobre el Uso de los recursos al cierre vigencia 2017 elaborados</t>
  </si>
  <si>
    <t xml:space="preserve">Elaborar los informes financieros de las ETC sobre el Uso de los recursos al cierre vigencia 2017 </t>
  </si>
  <si>
    <t>Informes Financieros de las ETC sobre el Uso de los recursos del primer semestre de 2018 elaborados</t>
  </si>
  <si>
    <t xml:space="preserve">Elaborar los informes Financieros de las ETC sobre el Uso de los recursos del primer semestre de 2018 </t>
  </si>
  <si>
    <t>Visitas de levantamiento de información financiera y contractual e identificación de eventos de riesgo realizadas</t>
  </si>
  <si>
    <t>Realizar visitas de levantamiento de información financiera y contractual e identificación de eventos de riesgo</t>
  </si>
  <si>
    <t>Informe Anual de Monitoreo del Sector Educación 2017 elaborado</t>
  </si>
  <si>
    <t>Elaborar el  Informe Anual de Monitoreo del Sector Educación 2017.</t>
  </si>
  <si>
    <t>Seguimiento a entidades con medidas preventivas y correctivas vigentes realizadas</t>
  </si>
  <si>
    <t>Realizar seguimiento a entidades con medidas preventivas y correctivas vigentes</t>
  </si>
  <si>
    <t>Servicio de asistencia técnica HUMANO SINEB realizada</t>
  </si>
  <si>
    <t>Realizar asistencia técnica HUMANO SINEB</t>
  </si>
  <si>
    <t>Reportes oficiales de información validados</t>
  </si>
  <si>
    <t xml:space="preserve">Validación de reportes oficiales de información </t>
  </si>
  <si>
    <t>Asistencia técnica SIFSE realizadas</t>
  </si>
  <si>
    <t>Realizar asistencia técnica SIFSE</t>
  </si>
  <si>
    <t>Parametrizaciones y procedimientos para revisar las solicitudes de deudas laborales remitidas por las entidades territoriales elaboradas</t>
  </si>
  <si>
    <t xml:space="preserve">Elaborar parametrizaciones y procedimientos para revisar las solicitudes de deudas laborales remitidas por las entidades territoriales </t>
  </si>
  <si>
    <t>Información del proceso de saneamiento de deudas laborales del sector educativo consolidada</t>
  </si>
  <si>
    <t>Consolidar la información del proceso de saneamiento de deudas laborales del sector educativo</t>
  </si>
  <si>
    <t>Diagnóstico territorial  elaborado</t>
  </si>
  <si>
    <t>Consolidar los diagnósticos territoriales elaborados por las áreas misionales del Viceministerio de Educación Preescolar, Básica y Media así como los planes de asistencia técnica, según el análisis de resultados de la valoración de los indicadores de evaluación de las ETC</t>
  </si>
  <si>
    <t>Puesta en marcha de los planes  de asistencia técnica a los departamentos priorizados</t>
  </si>
  <si>
    <t xml:space="preserve">Consolidar los resultados del servicio de asistencia técnica prestado a las ETC's por parte de las áreas misionales del Viceministerio de Educación Preescolar, Básica y Media, priorizadas en los planes de asistencia tecnica. 
</t>
  </si>
  <si>
    <t>Informes de avance de los indicadores y metas por departamento elaborados</t>
  </si>
  <si>
    <t xml:space="preserve">Elaborar los informes finales  por departamentos y ETC's donde se presente el avance de los indicadores y aspectos a mejorar.
</t>
  </si>
  <si>
    <t>Cursos virtuales dirigidos a los secretarios de educación, implementados</t>
  </si>
  <si>
    <t xml:space="preserve">Orientar la elaboración, consolidar la información y cargar los cursos virtuales dirigidos a los secretarios de educación diseñados por parte de las áreas misionales del Viceministerio de Educación Preescolar, Básica y Media 
</t>
  </si>
  <si>
    <t xml:space="preserve">Mantener actualizados y controlar la operación de la plataforma para la adecuada prestación de los cursos virtuales dirigidos a los secretarios de educación.
</t>
  </si>
  <si>
    <t>POAIV revisados y retroalimentados</t>
  </si>
  <si>
    <t>PQRS y quejas de útiles inútiles presentadas ante el MEN, atendidas y tramitadas.</t>
  </si>
  <si>
    <t>Atender y tramitar las PQRS y Útiles inútiles presentadas ante el MEN.</t>
  </si>
  <si>
    <t xml:space="preserve">Encuentros nacionales de Secretarios de Educación realizados </t>
  </si>
  <si>
    <t xml:space="preserve">Dos encuentros Nacionales de Secretarios de Educación. </t>
  </si>
  <si>
    <t>Ethel Margarita Morales</t>
  </si>
  <si>
    <t xml:space="preserve">Concertación, Expedición e incorporación al ordenamiento jurídico el Sistema Educativo Indígena Propio- SEIP, como la política educativa de los pueblos indígenas en el territorio Colombiano.  </t>
  </si>
  <si>
    <t>Realización tres(3) mesas de concertación (CONTCEPI) con los organizaciones representativas de los pueblos indígenas para la concertación del sistema educativo indigena propio(SEIP).</t>
  </si>
  <si>
    <t>Realización de dos(2) Subcomisiones para la concertacion de la  tipología diferencial en el marco del sistema educativo indigena propio(SEIP).</t>
  </si>
  <si>
    <t xml:space="preserve">Pilotaje para  la posible habilitación de los territorios Indígenas para la administración del SEIP en lo correspondiente o equivalente a los niveles de educación preescolar, básica y media en atención a las competencias de que trata el título III, Capítulos II, III, IV y VI del Decreto 1953 de 2014.
</t>
  </si>
  <si>
    <t xml:space="preserve">Realización de cinco(5) mesas de trabajo con las autoridades tradicionales indígenas para promover la capacidad pedagógica, administrativa y de gestión de los territorios indígenas potencialmente viable para su certificación, además mesas de socialización con las ETC y las organizaciones indígenas donde se implementan los pilotajes del 1953 del 2014.  </t>
  </si>
  <si>
    <t>Articulación del enfoque étnico y diferencial en la prestación del servicio educativo en las Entidades Territoriales Certificadas con presencias de los grupos étnicos, para la promoción del Enfoque Intercultural que reconozca, promueva y fortalezca la diversidad étnica, cultural y lingüística del País.</t>
  </si>
  <si>
    <t>Diez(10) Mesas de trabajo  con  las autoridades representativas de los grupos etnicos  y funcionarios de las Secretarias de Educación Certificadas en los alcances para socializar los avances normativos alcanzados en los diferentes espacios de concertación a nivel nacional.</t>
  </si>
  <si>
    <t>Concertación del estatuto docente para población ANPR en atención al fallo de sentencia  C-666 del 2016. Demanda de inconstitucionalidad contra el Decreto Ley 1278 de 2002, “[p]or el cual se dicta el Estatuto de Profesionalización Docente”.</t>
  </si>
  <si>
    <t>Tres (3) subcomisiones  Tecnica de Expertos para la  consolidacion del proyecto de norma</t>
  </si>
  <si>
    <t>Dos(2) sesiones con  la comisión IV y el espacio nacional de consulta de medidas administrativas –legislativas para la concertacion de preacuerdos y protocolización  del proyecto de norma del estatuto.</t>
  </si>
  <si>
    <t xml:space="preserve">Mejoramiento de la calidad y la pertinencia educativa para los grupos étnicos  a través de la formación de los maestros en competencias básicas y socioculturales, interculturales y lingüísticas. </t>
  </si>
  <si>
    <t>Tres(3) talleres  para la formación competencias básicas y socioculturales, interculturales y lingüísticas de maestros indigenas( NUKAK, EMBERA Y PUEBLO CAÑOMOCHUELO)</t>
  </si>
  <si>
    <t>Tres(3) talleres  para la formación competencias básicas y socioculturales, interculturales y lingüísticas de maestros indigenas-Interpretes y Traductores.</t>
  </si>
  <si>
    <t>Cuatro(4) talleres  para la formación competencias básicas y socioculturales, interculturales y lingüísticas de maestros afrocolombianos en estudios de Catedra Afrocolombianas.</t>
  </si>
  <si>
    <t>Asistencia técnica a  las Entidades Territoriales Certificadas en la promoción del enfoque étnico e intercultural.</t>
  </si>
  <si>
    <t xml:space="preserve">Quince(15) asistencias técnicas capacitacion de los funcionarios  de las Secretarias de Educación Certificadas en los alcances normativos, administrativos y pedagógicos del SEIP.
</t>
  </si>
  <si>
    <t>Contratistas y viáticos</t>
  </si>
  <si>
    <t>8 profesionales especializados y 2 contratistas</t>
  </si>
  <si>
    <t xml:space="preserve">La valoración y seguimiento del Plan de Asistencia Técnica a todas las entidades territoriales </t>
  </si>
  <si>
    <t>Se realizaron 3 visitas de seguimiento y asistencia técnica a Barranquilla, Cauca y Chocó</t>
  </si>
  <si>
    <t>Contratistas</t>
  </si>
  <si>
    <t>No hay entregable físico, puesto que es una revisión de la contratación de las ET para definir los cargos del concurso especial del postconflicto.</t>
  </si>
  <si>
    <t>Se realizó matriz comparativa entre la matrícula contratada y la matrícula de referencia de los estudios técnicos anteriores y la matrícula de cierre de 2017, para determinar el grado de sustitución lograble con el menor costo posible. Esta actividad se culminará en el mes de febrero de 2018.</t>
  </si>
  <si>
    <t>Conceptos de viabilidad financiera, por cada ET que lo requiera.</t>
  </si>
  <si>
    <t>Conceptos Técnicos de viabilidad de planta docente, por cada ET que lo requiera.</t>
  </si>
  <si>
    <t>Sistema Humano ajustado para incorporar los cambios de planta.</t>
  </si>
  <si>
    <t>4 profesionales especializados y 3 contratistas</t>
  </si>
  <si>
    <t>Actas de reunión de las mesas de trabajo.</t>
  </si>
  <si>
    <t>En el mes de enero se realizaron dos (2) mesas de trabajo con servidores de la CNSC para efectos de definir los acuerdos de convocatoria.  Se identificaron las IE seleccionadas para la realización del proceso de selección de caracter especial en zonas afectadas por el conflicto armado, identificando de manera preliminar las vacantes que conformaran la planta especial de cargos y la posible sustitución de matrícula contratada. Sin embargo, es importante recordar que la apertura del proceso de selección se realizará directamente por cada ETC involucrada a partir del mes de abril de 2018.</t>
  </si>
  <si>
    <t>Se realizaron dos reuniones con la CNSC para planear la expedición de los acuerdos de convocatoria y todas las actividades que esto conlleva.</t>
  </si>
  <si>
    <t>Formulación del insumo y contratos suscritos</t>
  </si>
  <si>
    <t xml:space="preserve">Se identificaron las IE seleccionadas para la realización del proceso de selección de caracter especial en zonas afectadas por el conflicto armado, identificando de manera preliminar las vacantes que conformaran la planta especial de cargos y la posible sustitución de matrícula contratada. </t>
  </si>
  <si>
    <t>8 profesionales especializados y 3 contratistas</t>
  </si>
  <si>
    <t>Plataforma diligenciada del PAT, debidamente valorada por cada ET.</t>
  </si>
  <si>
    <t>En el mes de enero se inicio el análisis de las evidencias remitidas por las Entidades Territoriales.</t>
  </si>
  <si>
    <t>Se adelantan análisis de las evidencias remitidas por las Entidades Territoriales.</t>
  </si>
  <si>
    <t>Oficios dirigidos a las ET, comunicando la valoración del PAT</t>
  </si>
  <si>
    <t>Meta concertada de las ET que deben mejorar o sostenerse en cada categoría.</t>
  </si>
  <si>
    <t>Reporte del Sistema Humano: AT_EDAN</t>
  </si>
  <si>
    <t>Esta actividad se inicia en marzo de 2018</t>
  </si>
  <si>
    <t>No se reporta avance en enero. Las entidades territoriales cuentan con plazo hasta finalizado el mes de febrero para efectuar el cargue de las evaluaciones de despempeño en el Sistema Humano.</t>
  </si>
  <si>
    <t>15 profesionales especializados</t>
  </si>
  <si>
    <t>Copia de las actas de audiencias.</t>
  </si>
  <si>
    <t>Sujetos a la publicación de lista de elegibles que expida la CNSC.</t>
  </si>
  <si>
    <t>Juegos y encuentros folclóricos</t>
  </si>
  <si>
    <t>7 profesionales especializados</t>
  </si>
  <si>
    <t>Actas de reunión  de las mesas de trabajo.</t>
  </si>
  <si>
    <t>Se realizó mesa de trabajo el dia 19 de enero 2018.</t>
  </si>
  <si>
    <t>Se realizó mesa de trabajo el dia 19 de enero.</t>
  </si>
  <si>
    <t>Contrato con el operador</t>
  </si>
  <si>
    <t>No se ha dado incio a este proceso. Se hará a partir del mes de febrero de 2018.</t>
  </si>
  <si>
    <t>2 profesionales especializados y 3 contratistas</t>
  </si>
  <si>
    <t>Acta de reunión en la que se establecen los ejes tematicos a trabajar con las ETC.</t>
  </si>
  <si>
    <t>En enero se realizó reunión en la que se establecen los ejes tematicos a trabajar con las ETC, eveidencia en acta de reunión.</t>
  </si>
  <si>
    <t>El equipo se encuentra realizando el análisis de la información para la construcción de los indicadores.</t>
  </si>
  <si>
    <t xml:space="preserve">Tablero de control para hacer seguimiento </t>
  </si>
  <si>
    <t xml:space="preserve">Informes de seguimiento </t>
  </si>
  <si>
    <t>El equipo se encuentra realizando el análisis de la información para la construcción de los indicadores que hacen parte del documento.</t>
  </si>
  <si>
    <t>Actas de reunión de los comités.</t>
  </si>
  <si>
    <t>Se ha participado en los comites y mesas de trabajo realizadas en el mes de enero.</t>
  </si>
  <si>
    <t>Matriz de seguimiento de los informes mensuales de gestión.</t>
  </si>
  <si>
    <t>Se ha revisado los informes correspondientes con corte al mes de noviembre y diciembre de 2017.</t>
  </si>
  <si>
    <t>Se ha analizado los informes correspondientes con corte al mes de noviembre y diciembre de 2017.</t>
  </si>
  <si>
    <t xml:space="preserve">Informe de la gestión realizada </t>
  </si>
  <si>
    <t>Banco de la excelencia</t>
  </si>
  <si>
    <t>2 profesionales especializados y 4 contratistas</t>
  </si>
  <si>
    <t xml:space="preserve">Documento ejecutivo </t>
  </si>
  <si>
    <t>Se han realizado estudios detallados de impacto de la implementación del Banco de la Excelencia. El equipo se encuentra consolidando un documento académico-técnico que servirá de base para el documento de divulgación de resultados. Se preparan mesas de trabajo con la Oficina de Comunicaciones para planear campaña de re-lanzamiento del Banco de la Excelencia.</t>
  </si>
  <si>
    <t>Se da inicio al documento ejecutivo en el mes de enero.</t>
  </si>
  <si>
    <t>2 profesionales especializados y 6 contratistas</t>
  </si>
  <si>
    <t xml:space="preserve">Levantamiento del diseño de la campaña </t>
  </si>
  <si>
    <t>Reporte de difusión de la campaña</t>
  </si>
  <si>
    <t xml:space="preserve">Documento de formulación de los indicadores </t>
  </si>
  <si>
    <t>Tablero de control para seguimiento de los indicadores formulados</t>
  </si>
  <si>
    <t>Equipo Monitoreo y Control ( 17 planta y 9 contratistas)</t>
  </si>
  <si>
    <t>Tablero de Monitoreo y Control</t>
  </si>
  <si>
    <t>Tablero de Monitoreo y Control actualizado a diciembre 31 de 2017.</t>
  </si>
  <si>
    <t>Actas de visita e informes por ETC</t>
  </si>
  <si>
    <t>En el mes de enero se realizó la Retroalimentación del Plan de Desempeño de Caquetá, la terminación de la medida de administración temporal de competencias del Chocó y Guajira.</t>
  </si>
  <si>
    <t>En el mes de enero se realizó la Retroalimentación del Plan de Desempeño de Caquetá, la terminación de la medida de administración temporal de competencias del Chocó.</t>
  </si>
  <si>
    <t>Registro asistencia técnica</t>
  </si>
  <si>
    <t xml:space="preserve">En el mes de enero se brindó soporte funcional y técnico a 94 ETC en el funcionamiento del Sistema de Gestión de Recursos Humanos -HUMANO-.  A la fecha de corte se gestionaron 606 incidencias de las cuales 419 se solucionaron en segundo nivel, 89 están en trámite, 4 se escalaron a primer nivel  y 94 se escalaron al Ingeniero de Soporte. </t>
  </si>
  <si>
    <t>Registro de Validaciones solicitadas por las ETC</t>
  </si>
  <si>
    <t>En el mes de enero se realizó el cargue de la información de la Cuarta etapa reportada por los FSE en SIFSE.  A la fecha del presente informe, se tiene un reporte de 6137 FSE.
Se dio asistencia técnica por correo electrónico a 287 requerimientos y por WhatsApp 18 entidades.</t>
  </si>
  <si>
    <t>En el me s de enero se realizó el procesamiento y comparación de la información  registrada en los Sistemas de Información  DUE, SIMAT e HUMANO con corte a diciembre, se realizó el cruce de las 14 reglas de validación definidas, incluyendo la concordancia de los directivos docentes registrados en HUMANO y los establecimientos educativos.
- Actualización SINEB- PLANTAS en ambiente de certificación.</t>
  </si>
  <si>
    <t>En el mes de enero se realizó el cargue de la información de la Cuarta etapa reportada por los FSE en SIFSE.  A la fecha del presente informe, se tiene un reporte de 6137 FSE.</t>
  </si>
  <si>
    <t>Se presento primer borrado del procedimiento para revision por parte de la Subdirección.  Se solicitara modificación a la Oficina de Planeación y Finanzas para el ajuste de fechas de terminación de la actividad.</t>
  </si>
  <si>
    <t>En el mes de enero se inició la consolidación y unificación de la información de la base de datos revisado contra carpetas con el fin de definir lo que esta en trámite de deuda.</t>
  </si>
  <si>
    <t>16 personas apoyan el proceso, pero no de tiempo completo</t>
  </si>
  <si>
    <t>Consolidado de diagnósticos y planes territoriales</t>
  </si>
  <si>
    <t>El diagnóstico elaborado por cada área, así como los planes de asistencia técnica, debe estar listo para el mes de marzo. Se iniciaron reuniones con el área de Calidad y de Fortalecimiento Institucional para empezar con este esquema. Con las demás áreas se programaron  reuniones  durante el mes de febrero.</t>
  </si>
  <si>
    <t>En reunión con el nuevo subdirector el dia 23 de enero se le presentó la estrategia y dió orientaciones de como proceder al ajuste de los indicadores para que denoten la asistencia técnica. De acuerdo a esto se ajustó el indicador de la subdirección en reunión con el grupo el dia 31 de enero de 2018.  El dia 30 de enero se iniciaron las reuniones con las areas para ejecutar las primeras mediciones y asi poder determinar los diagnosticos y los planes de asistencia técnica. Se inició el proceso con el area de calidad el 30 de enero y para la primera semana de febrero estan programadas las reuniones con el restante de las areas.</t>
  </si>
  <si>
    <t>Consolidado de los resultados de la prestación de la asistencia técnica.</t>
  </si>
  <si>
    <t>La actividad para el cumplimiento de este indicador inicia en el mes de febrero. Los consolidados de resultado deben estar listos en el mes de mayo, teniendo cuenta que la primera medición de indicadores y la eleboración de los planes  de asistencia técnica deben estar elaborados hacia finales del mes de marzo y el primer consolidado de seguimiento de acciones de asistencia ténica entre abril y mayo.</t>
  </si>
  <si>
    <t>Informes finales por ETC</t>
  </si>
  <si>
    <t>La actividad para el cumplimiento de este indicador inicia en el mes de julio, el informe de la primera medición debe estar lista en el mes de marzo. Esto debido a que en el mes de febrero se ajustan los indicadores con todas las areas y se establecen los planes de asistencia técnica.</t>
  </si>
  <si>
    <t>Cursos cargados en el campus virtual</t>
  </si>
  <si>
    <t>En el mes de enero se dispone de 13 cursos cargados en la plataforma del campus virual de Colombia aprende en 2017 y socializados en el encuentro de secretarios de noviembre de 2017. La escuela de secretarios se encuentra operando en el campus virtual de colombia aprende con la oferta de cursos montados en  el año 2017. Para el mes de febrero se tiene programado el inicio de reuniones con las areas para cargar  nuevos contenidos y materiales en la plataforma.</t>
  </si>
  <si>
    <t>En reunión con el nuevo subdirector el dia 23 de enero se le presentó la estrategia. En el mes de enero ya se dispone de 13 cursos cargados en la plataforma del campus virual de colombia aprende . Paara el mes de febrero se tiene programado el inicio de reuniones con las areas para cargar  nuevos contenidos y materiales en la plataforma.</t>
  </si>
  <si>
    <t>Cursos cargados y actualizados en el campus virtual</t>
  </si>
  <si>
    <t>La escuela para secretarios cuenta para el mes de enero con 13 cursos cargados. Estos se encuentran alojados en el campus virtual de colombia aprende, que s eencuentra en plena oeratividad.</t>
  </si>
  <si>
    <t>8 personas apoyan el proceso, pero no de tiempo completo</t>
  </si>
  <si>
    <t>Planes operativos de inspección y vigilancia recibidos y retroalimentados</t>
  </si>
  <si>
    <t>Se ha recibido una ejecución de POAIV,  informe de ejecución de Dosquebradas. 
Se enviaron las orientaciones a las 95 ETC, para que realicen el informe de seguimiento al plan operativo anual de inspección y vigilancia de la vigencia 2017. Cabe anotar que se le dio plazo a las 95 ETC para cumplir con este informe hasta el día 15 de febrero de 2018.</t>
  </si>
  <si>
    <t>Se enviaron las orientaciones a las 95 ETC, para que realicen el informe de seguimiento al plan operativo anual de inspección y vigilancia de la vigencia 2017. En el mes de enero se recibió el informe de ejecución de Dosquebradas. Cabe anotar que se le dio plazo a las 95 ETC para cumplir con este informe hasta el día 15 de febrero de 2018.</t>
  </si>
  <si>
    <t>No se han recibido formulaciones de POAIV (vigencia actual) en el mes de enero, se dio plazo a las ETC hasta el mes de marzo.</t>
  </si>
  <si>
    <t>Se enviaron las orientaciones a las 95 ETC, para que realicen la formulación al plan operativo anual de inspección y vigilancia del año 2018. En el mes de enero no se dio ninguna retroalimentación, debido a que se dio plazo para cumplir con esta formulación hasta el 28 de febrero de 2018.</t>
  </si>
  <si>
    <t>PQRS tramitadas</t>
  </si>
  <si>
    <t>Se han  tramitado 30 solictudes PQRS que se radicaron en el mes de enero 2018.</t>
  </si>
  <si>
    <t>Se ha tramitado y dado respuesta oportuna a 30 PQRS  radicadas en la Subdirección, adicionalmente por medio del correo electrónico de útiles inutiles se han tramitado 30 solicitudes.</t>
  </si>
  <si>
    <t>3 personas apoyan el proceso, pero no de tiempo completo</t>
  </si>
  <si>
    <t>Base de datos con confirmación, listas de asistencia.</t>
  </si>
  <si>
    <t>Se encuentra en etapa de planeación el primer encuentro nacional de secretarios de Educación, el cual se proyecta ejecutar en el mes de marzo.</t>
  </si>
  <si>
    <t>El 18 de enero se realizó reunion en la Dirección de Fortalecimiento con la finalidad de dar inicio al  proceso de planeación del primer encuentro de secretarios de educación, como producto se elaboró el primer borrador de la agenda y se recogieron las experiencias exitosas en las diferentes areas.</t>
  </si>
  <si>
    <t>1 persona planta(Asesora Despacho VPBM)</t>
  </si>
  <si>
    <t>1 persona planta
contratistas 1</t>
  </si>
  <si>
    <t>1 persona planta
contratistas 3</t>
  </si>
  <si>
    <t>1 persona planta
contratista 1</t>
  </si>
  <si>
    <t>1 persona planta
contratistas 6</t>
  </si>
  <si>
    <t xml:space="preserve">Dirección de Cobertura y Equidad </t>
  </si>
  <si>
    <t>Karen Natalia Niño Fierro</t>
  </si>
  <si>
    <t>Entidades territoriales certificadas con análisis de información de cobertura</t>
  </si>
  <si>
    <t>Fomentar y apoyar en las ETC el análisis de información a través del envío del documento "Cobertura en Cifras", con el corte a febrero de la matrícula del año 2018.</t>
  </si>
  <si>
    <t>Entidades territoriales certificadas evaluadas en el proceso de gestión de cobertura 2018</t>
  </si>
  <si>
    <t xml:space="preserve">Publicar los resultados del proceso de gestión de cobertura - vigencia 2018 por ETC en la página WEB del MEN, a través del indicador del nivel de gestión que evalúa el desempeño del proceso de cobertura.  </t>
  </si>
  <si>
    <t>Entidades territoriales certificadas acompañadas y asistidas en el proceso de gestión de cobertura 2019</t>
  </si>
  <si>
    <t>Elaborar y enviar a las 95 ETC los lineamientos para la expedición del acto administrativo del proceso de gestión de cobertura educativa 2019  por parte de las secretarías de educación.</t>
  </si>
  <si>
    <t>Elaborar y enviar a las 95 ETC los lineamientos para la realización de la proyección de cupos 2019, que es calcula por los establecimientos educativos y aprobada por  las Secretarías de Educación</t>
  </si>
  <si>
    <t>Envío del archivo en excel con el análisis de cobertura cifras de las 95 ETC con corte 28 de febrero de 2018</t>
  </si>
  <si>
    <t>Publicación en la página WEB del MEN los resultados finales del proceso de gestión de cobertura 2018</t>
  </si>
  <si>
    <t xml:space="preserve">Oficio enviado a las ETC con los lineamientos para la expedición del acto admiinistativo que define el proceso de gestión de cobertura de cada secretaría para la vigencia 2019. </t>
  </si>
  <si>
    <t>Oficio enviado a las ETC con el lineamiento explicativo de la proyección de cupos que deben adelantar las entidades territoriales certificadas para la vigencia 2019</t>
  </si>
  <si>
    <t xml:space="preserve">Enviar  a las 95 ETC el resultado del análisis de proyección de cupos vigencia 2019, que permite la retroalimentación y mejora continua del proceso. </t>
  </si>
  <si>
    <t>Envío de oficio y archivo en excel con el análisis de la consistencia de proyección de cupos de las 95 ETC</t>
  </si>
  <si>
    <t>Entidades territoriales certificadas  con seguimiento para mejorar  la calidad de información reportada en el SIMAT</t>
  </si>
  <si>
    <t xml:space="preserve">Enviar a las 95 ETC el archivo de inconsistencias del avance del reporte de matrícula 2018, elaborado en coordinación con la Oficina de Planeación y Finanzas del MEN y resultado del cruce SIMAT-Registraduría Nacional del Estado Civil,  para su revisión y depuración.  </t>
  </si>
  <si>
    <t>Entidades territoriales certificadas apoyadas con material  publicitario para la campaña de matrícula</t>
  </si>
  <si>
    <t xml:space="preserve">Divulgar la campaña de matrícula 2019 para el fortalecimiento del proceso de matrícula </t>
  </si>
  <si>
    <t>Envío de oficio para que las ETC adelanten su promoción y campaña de matrícula en su respectiva jurisdicción con el ánimo de garantizar el acceso a la educación a todos los niños y niñas</t>
  </si>
  <si>
    <t xml:space="preserve">Seguimiento a la Contratación del Servicio Educativo </t>
  </si>
  <si>
    <t>Adecuar y enviar el FUC 2018</t>
  </si>
  <si>
    <t>Equipo de contratación del servicio educativo en ubicación MEN</t>
  </si>
  <si>
    <t>Envío del archivo en excel con el análisis de cobertura cifras de las 95 ETC con la información definitiva 2017 entregada por la OAPF</t>
  </si>
  <si>
    <t>Se adecuaron (modificaron con respecto a 2017 y se incluyó la información DUE actualizada de cada ETC) y remitieron los archivos con el FUC 2018 a cada ETC.</t>
  </si>
  <si>
    <t xml:space="preserve">Recibir y analizar el FUC diligenciado  (actividad permanente) Primer informe </t>
  </si>
  <si>
    <t>Archivos de FUC 2018 para diligenciar por cada ETC.</t>
  </si>
  <si>
    <t>Recibir y analizar el FUC diligenciado  (actividad permanente) Segundo informe</t>
  </si>
  <si>
    <t>Primer informe de FUC</t>
  </si>
  <si>
    <t xml:space="preserve">Recibir y analizar el FUC diligenciado  (actividad permanente) tercer informe 
</t>
  </si>
  <si>
    <t>Segundo informe de FUC</t>
  </si>
  <si>
    <t xml:space="preserve">Recibir y analizar el  FUC diligenciado  (actividad permanente) Cuarto informe 
</t>
  </si>
  <si>
    <t>Tercer informe de FUC</t>
  </si>
  <si>
    <t>Recibir el  EIL para CSE 2019 (informe 15 de noviembre de 2018)</t>
  </si>
  <si>
    <t>Cuarto informe de FUC</t>
  </si>
  <si>
    <t xml:space="preserve">Implementación de la normatividad en Contratación del Servicio Educativo </t>
  </si>
  <si>
    <t>Presentar propuesta de modificación del Decreto de CSE para pueblos indígenas (antes Decreto 2500 de 2010) e implementación del Decreto 1953 de 2011 (Sujeta a evolución de concertación de la norma que reglamenta el SEIP).</t>
  </si>
  <si>
    <t>Informe de EIL para CSE</t>
  </si>
  <si>
    <t>Elaborar la  resolución  para el reporte de matrícula contratada en FUC y SIMAT.</t>
  </si>
  <si>
    <t xml:space="preserve">Copia del borrador de la propuesta de modificación del Decreto de CSE para pueblos indígenas (antes Decreto 2500 de 2010) e implementación del Decreto 1953 de 2011 (Sujeta a evolución de concertación de la norma que reglamenta el SEIP). </t>
  </si>
  <si>
    <t>Calcular y publicar el listado de EENO que superan el requisito de idoneidad para CSE (percentil 35 y 40) para 2018</t>
  </si>
  <si>
    <t>Resolución  para el reporte de matrícula contratada en FUC y SIMAT.</t>
  </si>
  <si>
    <t>Proyectar la resolución del Cálculo de percentil 35 y 40 para 2019</t>
  </si>
  <si>
    <t>Publicación del cálculo en el listado de EENO que superan el requisito de idoneidad para CSE (percentil 35 y 40) para 2018</t>
  </si>
  <si>
    <t>Acompañamiento y asesoría en Contratación del Servicio Educativo  a las ETC  y partes interesadas</t>
  </si>
  <si>
    <t xml:space="preserve">Acompañar y asesorar a las ETC que contratan servicio educativo que tienen que reubicar estudiantes por incumplimiento del requisito de percentil </t>
  </si>
  <si>
    <t>Copia del borrador de la resolución del cálculo de percentil 35 y 40 para 2019 enviado a la oficina jurídica.</t>
  </si>
  <si>
    <t>Visita de asistencia técnica a la ETC Soacha y atención telefónica o por correo a las ETC Cartagena, Cali, Bogotá, Malambo, Soledad y Pasto.</t>
  </si>
  <si>
    <t>Acompañar y asesorar a las ETC que contratan servicio educativo por demanda</t>
  </si>
  <si>
    <t>Matriz de seguimiento al estado de la contratación del servicio educativo.</t>
  </si>
  <si>
    <t>Visita de asistencia técnica a la ETC Chocó y atención telefónica o por correo a las ETC Norte de Santander, Cauca, Guainía, La Guajira y Huila.</t>
  </si>
  <si>
    <t xml:space="preserve">Capacitar, acompañar y asesorar en CSE a entidades de control </t>
  </si>
  <si>
    <t>Plan Nacional de Infraestructura Educativa</t>
  </si>
  <si>
    <t>Aulas contratadas y/o entregadas con recursos de Ley 21-MEN</t>
  </si>
  <si>
    <t>Entregar aulas ejecutadas con recursos de Ley 21</t>
  </si>
  <si>
    <t>Pendiente definir Valores</t>
  </si>
  <si>
    <t>BPIN:            2015011000209
NOMBRE:   CONSTRUCCIÓN AMPLIACIÓN, MEJORAMIENTO Y DOTACIÓN DE INFRAESTRUCTURA EDUCATIVA EN NIVELES DE PREESCOLAR, BASICA Y MEDIA A NIVEL NACIONAL</t>
  </si>
  <si>
    <t xml:space="preserve">9 aulas terminadas en 2 obras en el departamento de Chocó en el marco del Plan Pacífico suscrito con FINDETER. 
</t>
  </si>
  <si>
    <t>9 aulas terminadas en 2 obras en el departamento de Chocó en el marco del Plan Pacífico suscrito con FINDETER. </t>
  </si>
  <si>
    <t>Realizar la contratación para la ejecución de aulas con recursos de Ley 21</t>
  </si>
  <si>
    <t>Actas de entrega de 174 aulas ejecutadas con recursos de Ley 21</t>
  </si>
  <si>
    <t>83 aulas en 2 proyectos, evidencias contrato de obra.</t>
  </si>
  <si>
    <t>83 aulas en 2 proyectos, evidencias de la existencia de un contrato de obra.</t>
  </si>
  <si>
    <t>Contratos de 452 aulas con recursos de Ley 21</t>
  </si>
  <si>
    <t>Actas de entrega de 136 aulas ejecutadas con recursos de Ley 21</t>
  </si>
  <si>
    <t>Contratos de 373 aulas con recursos de Ley 21</t>
  </si>
  <si>
    <t>Se desarrolló una auditoria a la informacion presentada por las ETC, y se planteó el plan de acción para identificar e implementar la estrategia de levantamiento y seguimiento de información</t>
  </si>
  <si>
    <t>Se desarrollan acciones de auditoria a la informacion presentada por las ETC. Se plantea el plan de acción para identificar e implementar la estrategia de levantamiento y seguimiento de información.</t>
  </si>
  <si>
    <t>Se realizó un comité en el cual se logró avanzar en el desarrollo de la apropiación de recursos del proyecto aprobado en OCAD como ejecutor MEN en Choco.
Se generó la base de aulas entregadas y contratadas con recursos de Regalías.</t>
  </si>
  <si>
    <t>1. Avance en la apropiación de recursos del proyecto aprobado en OCAD como ejecutor MEN en Choco.
2. Base de aulas entregadas y contratadas con recursos de Regalías.</t>
  </si>
  <si>
    <t>Comités y auditorías para la gestión y reporte de aulas entregadas y/o contratadas financiadas con recursos del Sistema General de Regalías</t>
  </si>
  <si>
    <t>Gestionar y hacer seguimiento al proceso de presentación y aprobación de los proyectos para la entrega y/o contratación de cerca de 4.251 aulas que pretendan hacerse con recursos del Sistema general de regalías en fase I, fase II y fase III</t>
  </si>
  <si>
    <t>FUENTE: REGALIAS</t>
  </si>
  <si>
    <r>
      <t xml:space="preserve">No existen recursos asignados pero para la meta de aulas a contratar se requerirá gestionar cerca de </t>
    </r>
    <r>
      <rPr>
        <b/>
        <sz val="8"/>
        <rFont val="Arial"/>
        <family val="2"/>
      </rPr>
      <t xml:space="preserve">$ 930.380  millones de pesos </t>
    </r>
  </si>
  <si>
    <t>Se realizó un comité de estructuración de la estrategia de Regalías con DNP, MinHacienda y demás sectores para determinar metas del tablero de control de Presidencia.</t>
  </si>
  <si>
    <t> Se realizaron reuniones de estructuración de la estrategia de Regalías con DNP, Hacienda y demás sectores para determinar metas del tablero de control de Presidencia.</t>
  </si>
  <si>
    <t>Número de procesos adjudicados y contratados</t>
  </si>
  <si>
    <t>Se cuenta con una aprobación de cupo APP de $ 100.000 millones de la primera fase</t>
  </si>
  <si>
    <t>FUENTE: NACIÓN</t>
  </si>
  <si>
    <t>Se requieren gestionar contrapartidas de los territorios para la fase I, y gestión para cupos de la segunda fase</t>
  </si>
  <si>
    <t>Se legalizó la modificacion del convenio con Medellín y se publicaron los procesos licitatorios APP de Medellín y Barranquilla, con su correspondiente socialización.</t>
  </si>
  <si>
    <t>Comités de gestión a la formulación de aulas con APPs</t>
  </si>
  <si>
    <t>Gestionar la formulación de proyectos de Infraestructura Educativa para la construcción de cerca de 3.915 aulas bajo el esquema de APPs</t>
  </si>
  <si>
    <t>2 PROCESOS LICITATORIOS ADJUDICADOS
Contiene: Documentación de adjudicacion de APP para Medellin y Barranquilla y 2 contratos suscritos.</t>
  </si>
  <si>
    <t>Se desarrollo el cierre a la entrega de 76 aulas desarrolladas en la fase 1 de Manos a la Escuela.</t>
  </si>
  <si>
    <t xml:space="preserve">Se solicitará por medio de Oficio a la Oficina de Planeación la eliminación de esta actividad, debido a que el cupo que inicialmente estaba asignado para APPs ya fue cubierto y MinHacienda no ha generado más presupuesto disponible para este tema, es decir, no se cuenta con recursos para contratar más aulas. </t>
  </si>
  <si>
    <t>Normas actualizadas</t>
  </si>
  <si>
    <t xml:space="preserve">Actualizar , publicar y divulgar las 3 NTC </t>
  </si>
  <si>
    <t>3 NORMAS ICONTEC ACTUALIZADAS, PUBLICADAS Y DIVULGADAS
Contiene: 3 Documentos de Normas Técnicas publicadas.</t>
  </si>
  <si>
    <t>El documento se encuentra en fase de consulta pública en la pagina de ICONTEC. Durante el mes de enero 2018 el MEN presentó las observaciones técnicas competentes para su actualizacion.</t>
  </si>
  <si>
    <t>Numero de lineamiento actualizados y publicados</t>
  </si>
  <si>
    <t xml:space="preserve">Publicar el documento de lineamientos de dotaciones discapacidad, internados y ruralidad. </t>
  </si>
  <si>
    <t>1 DOCUMENTO DE LINEAMIENTOS DE DOTACIONES DISCAPACIDAD, INTERNADOS Y RURALIDAD</t>
  </si>
  <si>
    <t>Se consolidó el documento base con las observaciones ajustadas de las validaciones desarrolladas en el MEN.</t>
  </si>
  <si>
    <t>Publicar el documento actualización manual dotaciones escolares</t>
  </si>
  <si>
    <t>1 ANEXO DE FICHAS TECNICAS ACTUALIZADAS
Contiene: Documento en PDF de fichas actualizadas publicadas</t>
  </si>
  <si>
    <t>Se consolidaron las fichas técnicas y planos del complemento al manual de dotaciones.</t>
  </si>
  <si>
    <t xml:space="preserve">
Publicar el documento lineamientos dotaciones deportes - instrumentos musicales
</t>
  </si>
  <si>
    <t>1 DOCUMENTO DE LINEAMIENTOS DOTACIONES DEPORTES E INSTRUMENTOAS MUSICALES</t>
  </si>
  <si>
    <t>Se estructuró el documento de lineamientos dotaciones deportes - instrumentos musicales, en terminos de tiempos y alcances.</t>
  </si>
  <si>
    <t>Desarrollar Asistencias Técnicas para  Implementación de lineamientos de Infraestructura Educativa.</t>
  </si>
  <si>
    <t>Asesorar  los planes de compra en dotación de mobiliario escolar en 20 ETC, a partir de la implementación del Acuerdo Marco de Precios -AMP-</t>
  </si>
  <si>
    <t>20 INFORMES DE ASISTENCIA TECNICA PARA LA IMPLEMENTACIÓN DEL ACUERDO MARCO DE PRECIOS
Contiene: Actas de Comites; Informes de Comisiones</t>
  </si>
  <si>
    <t>Se prestó la asesoria a los planes de compra en dotación de mobiliario escolar en la Isla de San Andres, en el Colegio Bolivariano.</t>
  </si>
  <si>
    <t>ETC capacitadas o soportadas en el manejo, admón. y/o  operación de la plataforma CIER</t>
  </si>
  <si>
    <t>Desarrollar las competencias administrativas y operativas en el manejo de la Plataforma CIER, mediante visitas en sitio, sesiones de capacitación virtual, Validación y seguimiento de la información en la Plataforma CIER, Visitas de trabajo en sitio y Sesiones de trabajo virtuales</t>
  </si>
  <si>
    <t>36 INFORMES DE ASISTENCIA TECNICA PARA LA IMPLEMENTACIÓN CIER
Contiene: Actas de Comites; Informes de Comisiones</t>
  </si>
  <si>
    <t>Se realizó visita a la ETC Medellín con asistencia técnica</t>
  </si>
  <si>
    <t>Brindar asistencia técnica a 95  entidades territoriales certificadas</t>
  </si>
  <si>
    <t>Diseñar un modelo de asistencia técnica para las 95 entidades territoriales certificadas</t>
  </si>
  <si>
    <t>Modelo de asistecia técnica</t>
  </si>
  <si>
    <t xml:space="preserve">En enero ya se cuenta con el Modelo de Asistencia Técnica </t>
  </si>
  <si>
    <t>Estructrar plan de asistencia técnica para la vigencia  2018</t>
  </si>
  <si>
    <t xml:space="preserve">1. Plan de asistencia técnica_x000D_
1.1. anexo instrumento de captura de información de AT
1.2. acta de reunión_x000D_
1.3. formato de evaluación_x000D_
1.4. instructivo para el cargue de información de AT_x000D_
1.5. política de nombramiento de soportes de AT._x000D_
</t>
  </si>
  <si>
    <t>Se estructuraron los siguentes documentos y formatos:_x000D_
1. Plan de asistencia técnica_x000D_
2. Anexo instrumento de captura de información de AT_x000D_
3. Actas de reunión_x000D_
4. Formato de evaluación_x000D_
5. Instructivo para el cargue de información de AT_x000D_
6. Política de nombramiento de soportes de AT.</t>
  </si>
  <si>
    <t>Realizar asistencias técnicas a entidades territoriales  certificadas</t>
  </si>
  <si>
    <t xml:space="preserve">1. Actas de asistencia _x000D_
2. Evaluación de la prestación del servicio de asistencia técnica_x000D_
</t>
  </si>
  <si>
    <t>Monitorear la prestación del servicio en las IE  de las 95  entidades territoriales certificadas</t>
  </si>
  <si>
    <t>Actualizar modelo de monitoreo y control</t>
  </si>
  <si>
    <t>Documento de diseño del Modelo de Monitoreo y Control.</t>
  </si>
  <si>
    <t>En enero ya se cuenta con el documento de Modelo de Monitoreo y Control actualizado.</t>
  </si>
  <si>
    <t>Estructurar plan de visitas de monitoreo y control para la vigencia  2018</t>
  </si>
  <si>
    <t>Proyección mensual de comisiones.</t>
  </si>
  <si>
    <t>Se proyectaron las comisiones para el mes de febrero, las cuales se encuentran aprobadas.</t>
  </si>
  <si>
    <t>Realizar visitas de monitoreo y control</t>
  </si>
  <si>
    <t>Informes de visitas</t>
  </si>
  <si>
    <t>Elaborar reportes sobre los recursos invertidos en el programa de Alimentación Escolar</t>
  </si>
  <si>
    <t>Estructurar plan de monitoreo de recursos  para la vigencia  2018</t>
  </si>
  <si>
    <t>Documento de Monitoreo y control financiero.</t>
  </si>
  <si>
    <t>A la fecha el Programa de Alimentación Escolar cuenta con el marco conceptual y la estructura de indicadores del documento de monitoreo y control financiero.</t>
  </si>
  <si>
    <t>Realizar visitas de monitoreo de recursos</t>
  </si>
  <si>
    <t xml:space="preserve">1. Actas _x000D_
2. Informes de seguimiento_x000D_
</t>
  </si>
  <si>
    <t>Generar reportes trimestrales MEN PAE y ejecución de recursos en el CHIP</t>
  </si>
  <si>
    <t>Documento en Excel con el consolidado MEN PAE y ejecución de recursos en el CHIP</t>
  </si>
  <si>
    <t>Elaborar reportes sobre la estrategia PAE en SIMAT</t>
  </si>
  <si>
    <t>Estructurar plan de monitoreo de reporte de SIMAT</t>
  </si>
  <si>
    <t>Informe reporte SIMAT</t>
  </si>
  <si>
    <t xml:space="preserve">Se envió comunicación a todas las ETC para que hagan un reporte oportuno y de calidad de los beneficiarios del Plan de Alimentación Escolar.  </t>
  </si>
  <si>
    <t>Generar reportes trimestrales de reporte en el SIMAT</t>
  </si>
  <si>
    <t>Boletín con destino a las ETC sobre el estado de reporte del SIMAT</t>
  </si>
  <si>
    <t xml:space="preserve"> Desarrollar ruedas de negocios de compras locales </t>
  </si>
  <si>
    <t xml:space="preserve">Conformar la mesa departamenal de compras locales en ETC seleccionadas </t>
  </si>
  <si>
    <t xml:space="preserve">1. Listado de asistencia técnica
2. Boletín de invitación presidencia
</t>
  </si>
  <si>
    <t>Desarrollar rueda de negocios de compras locales</t>
  </si>
  <si>
    <t>1. Listado de asistencia técnica_x000D_
2. Boletín de invitación presidencia</t>
  </si>
  <si>
    <t xml:space="preserve">Hacer seguimiento a la implementación de los acuerdos </t>
  </si>
  <si>
    <t>Acta de asistencia técnica</t>
  </si>
  <si>
    <t>Estudiantes en el sector oficial con Jornada Única-Programa de Alimentación Escolar</t>
  </si>
  <si>
    <t>Asignar recursos pendientes de cofinanciación del PAE JU continuación 2018</t>
  </si>
  <si>
    <t>Gerencia de Jornada Única / Gerencia del PAE</t>
  </si>
  <si>
    <t>Resolución asignación de recursos a ETC</t>
  </si>
  <si>
    <t>Se cuenta con la Matriz de Distribución de Recursos MEN-PAE con la asignación inicial estimada a realizar en 2018 con el No de Raciones, y con el Plan de trabajo de la validación de cupos por ETC para la distribución de cupos.</t>
  </si>
  <si>
    <t>Matriz Distribución Recursos MEN-PAE con la asignación inicial estimada a realizar en 2018 con el No de Raciones._x000D_
_x000D_Mesa de trabajo con la Gerencia JU para definir Plan de trabajo de la validación de cupos por ETC y poder hacer distribución de cupos.</t>
  </si>
  <si>
    <t>Asignar recursos de cofinanciación del PAE JU ampliación 2018</t>
  </si>
  <si>
    <t>Marzo:
1. Matriz con la identificación de recursos liberados de la asignación inicial. 
2. Identificación de recursos pendientes para la meta de 1.500.000 
Resolución asignación de recursos.
Julio:
Propuesta Gerencia de JU de distribución de recursos y resolución de asignación</t>
  </si>
  <si>
    <t>ETC con procesos de formación situada realizados y dotados</t>
  </si>
  <si>
    <t>Desrrollar el proceso de publicación de pliegos y evaluación de oferentes</t>
  </si>
  <si>
    <t>Acceso con  permanencia en la educación preescolar, básica y media para los niños, niñas adolescentes, jóvenes y adultos  víctimas del conflicto, en situaciones de riesgo y/o emergencia.</t>
  </si>
  <si>
    <t>5 profesionales</t>
  </si>
  <si>
    <t xml:space="preserve">Publicación de Pliegos finales para proceso de Licitación </t>
  </si>
  <si>
    <t>Se han cargado los documentos pertinentes para la revisión por parte del asesor juridico, proceso número IN-2018-0617</t>
  </si>
  <si>
    <t xml:space="preserve"> Realizar un proceso de formación situado a directivos docentes y docentes en educación en riesgo de minas, prevención del reclutamiento y utilización de NNA, prevención de la delincuencia y otros riesgos sociales.</t>
  </si>
  <si>
    <t>Informe de implementción de talleres en ETC</t>
  </si>
  <si>
    <t xml:space="preserve">Dotar de materiales educativos para  la estrategia de atención a poblacion vulnerable y victima del conflicto armado: educación en riesgo de minas , prevención del reclutamiento y utilización de NNA,  prevención de la delicunencia y otros riesgos sociales </t>
  </si>
  <si>
    <t>Informe de entrega de materiales educativos </t>
  </si>
  <si>
    <t xml:space="preserve">  ETC con plan de implementación progresiva del decreto 1421 de 2017 presentado al Ministerio</t>
  </si>
  <si>
    <t>NA</t>
  </si>
  <si>
    <t>2 profesionales</t>
  </si>
  <si>
    <t>Acta o evaluación  de asitencia técnica o listado de asistencia.</t>
  </si>
  <si>
    <t>Se visitaron las ETC de Mosquera, Medellín, Antioquia e Itaguí.</t>
  </si>
  <si>
    <t>Concepto del Plan de implementacion progresiva</t>
  </si>
  <si>
    <t>lineamientos para la implementación de JEC.</t>
  </si>
  <si>
    <t>Entregar documento de lineamientos para la implementación de Jornadas Escolares Complementarias</t>
  </si>
  <si>
    <t>2 profesionales MEN</t>
  </si>
  <si>
    <t>Documento preliminar</t>
  </si>
  <si>
    <t>Socializar documento de lineamientos para la implementación de JEC</t>
  </si>
  <si>
    <t>Actas proceso de socialización</t>
  </si>
  <si>
    <t>Secretarias de educación con planes de permanencia elaborados.</t>
  </si>
  <si>
    <t>Acompañar a las ETC para la elaboración del plan de permanencia 2018.</t>
  </si>
  <si>
    <t>Matriz Planes de Permanencia</t>
  </si>
  <si>
    <t>Nuevos jóvenes y adultos alfabetizados en zonas urbanas</t>
  </si>
  <si>
    <t>1. 5.000.000.000 
2. 9.433.000.000</t>
  </si>
  <si>
    <t>1. Brechas
2. Víctimas</t>
  </si>
  <si>
    <t>Contrato adjudicado</t>
  </si>
  <si>
    <t>Se cuenta con los estudios previos, los cuales furon enviados a la dirección de contratación en el mes de diciembre de 2017, pero a la fecha no se ha recibido retroalimentación por parte de los abogados de la Subdirección de contratación, lo cual podria generar demoras en el proceso.</t>
  </si>
  <si>
    <t>Nuevos jóvenes y adultos alfabetizados en zonas rurales</t>
  </si>
  <si>
    <t>Dar inicio a la prestación del servicio</t>
  </si>
  <si>
    <t>1. 5.000.000.000 
2. 9.433.000.001</t>
  </si>
  <si>
    <t>Inicio de la prestación del servicio a los jóvenes y adultos iletrados. _x000D_
Lista de participantes.</t>
  </si>
  <si>
    <t>Verificar y hacer seguimiento al registro de beneficiarios en el SIMAT</t>
  </si>
  <si>
    <t>1. 5.000.000.000 
2. 9.433.000.002</t>
  </si>
  <si>
    <t>Reporte en el SIMAT</t>
  </si>
  <si>
    <t xml:space="preserve">Sedes educativas fortalecidas con modelos educativos flexibles </t>
  </si>
  <si>
    <t>Víctimas</t>
  </si>
  <si>
    <t>Se cuenta con los estudios previos, los cuales fueron enviados a la Subdirección de Contratación en el mes de diciembre de 2017</t>
  </si>
  <si>
    <t>Se cuenta con los estudios previos, los cuales fueron enviados a la dirección de contratación en el mes de diciembre de 2017, pero a la fecha no se ha recibido retroalimentación por parte de los abogados de la Subdirección de contratación, lo cual podria generar demoras en el proceso.</t>
  </si>
  <si>
    <t>Dar inicio a la atención de  sedes</t>
  </si>
  <si>
    <t xml:space="preserve">Copia de listas de asistencia a la primera sesión </t>
  </si>
  <si>
    <t>Realizar formación a docentes, directivos docentes y funcionarios de las secretarías de educación</t>
  </si>
  <si>
    <t xml:space="preserve">Acta de AT con los profesionales de las SEC y listado de docentes participantes en el primer taller de capacitación. </t>
  </si>
  <si>
    <t>Dotar de materiales educativos a las sedes focalizadas</t>
  </si>
  <si>
    <t>Actas de recibido de la canasta educativa.</t>
  </si>
  <si>
    <t>Servicio de internados escolares fortalecidos a través de la formación en el uso del tiempo libre</t>
  </si>
  <si>
    <t>Se cuenta con los estudios previos, los cuales fueron enviados a la Subdirección de Contratación en el mes de diciembre de 2017.</t>
  </si>
  <si>
    <t>Se cuenta con los estudios previos, los cuales fueron enviados a la dirección de contratación en el mes de diciembre de 2017, pero a la fecha no se ha recibido retroalimentación por parte de los abogados de la Subdirección de Contratación, lo cual podria generar demoras en el proceso.</t>
  </si>
  <si>
    <t xml:space="preserve">Acta de AT en las sedes de los internados </t>
  </si>
  <si>
    <t>Realizar acompañamiento técnico y formación.</t>
  </si>
  <si>
    <t>Informes técnicos de los acompañamientos realizados.</t>
  </si>
  <si>
    <t>Entregar canasta para el manejo de tiempo libre</t>
  </si>
  <si>
    <t>Acta de recibido de la canasta educativa.</t>
  </si>
  <si>
    <t>Excombatientes atendidos con Modelos Educativos Flexibles</t>
  </si>
  <si>
    <t>Brechas</t>
  </si>
  <si>
    <t>Informe técnico del proceso de alistamiento para el inicio de las actividades. _x000D_
Listado de los participantes beneficiarios.</t>
  </si>
  <si>
    <t>Verificar y hacer seguimiento el registro de beneficiarios en el SIMAT</t>
  </si>
  <si>
    <t xml:space="preserve">Iniciar el proceso de atención </t>
  </si>
  <si>
    <t xml:space="preserve">Construir y mejorar las sedes educativas rurales </t>
  </si>
  <si>
    <t>548 SEDES RURALES CONSTRUIDAS, EN EJECUCIÓN O CONTRATADAS
Contiene:
a. Actas de recibo de obra
b. Actas de avance de obra
c. Informe de Aulas contratadas</t>
  </si>
  <si>
    <t>Entrega de 23 sedes rurales que corresponden a 76 aulas, desarrolladas en la fase 1 de Manos a la Escuela.</t>
  </si>
  <si>
    <t>Planes de Implementación progresiva entregados por las ETC.</t>
  </si>
  <si>
    <t>Firmar el convenio con la FSC para apoyo a las asistencias técnicas</t>
  </si>
  <si>
    <t>Convenio de asociación 755 de 2018, suscrito el 22 de enero</t>
  </si>
  <si>
    <t>Se cuenta con el Convenio 755/2018 y el acta de inicio suscritos. A la fecha se esta comenzando con el alistamiento de acompañamiento a las ETC</t>
  </si>
  <si>
    <t>Convenio 755/2018 y acta de inicio suscritos</t>
  </si>
  <si>
    <t>Hacer Jornadas de asistencia técnica a las 70 ETC restantes</t>
  </si>
  <si>
    <t>4 profesionales</t>
  </si>
  <si>
    <t>Acta o evaluación de asistencia técnica o listado de asistencia</t>
  </si>
  <si>
    <t>Emitir conceptos por parte de Subdirección de Permanencia</t>
  </si>
  <si>
    <t>Conceptos de los Planes de implementacion progresiva</t>
  </si>
  <si>
    <t>Dirección de Primera Infancia</t>
  </si>
  <si>
    <t>Ana María Nieto Villamizar</t>
  </si>
  <si>
    <t>Talento humano en procesos de acompañamiento pedagógico situado</t>
  </si>
  <si>
    <t>SIN INF</t>
  </si>
  <si>
    <t xml:space="preserve">Número </t>
  </si>
  <si>
    <t>Realizar la gestión pre-contractual a tutores que participarán en la implementación del Modelo de Acompañamiento Pedagógico Situado</t>
  </si>
  <si>
    <t>Fortalecimiento de la política pública de educación inicial en Colombia</t>
  </si>
  <si>
    <t xml:space="preserve">Minuta de Convenio firmada </t>
  </si>
  <si>
    <t>Se realizó la gestión precontractual y se firmó un convenio con la Fundación Carvajal para implementar el MAS con 627 maestras y  se avanzo en proceso de focalización de maestras</t>
  </si>
  <si>
    <t>Implementar el Modelo de Acompañamiento Pedagógico Situado</t>
  </si>
  <si>
    <t>Hacer el seguimiento a la implementación del Modelo de Acompañamiento Pedagógico Situado</t>
  </si>
  <si>
    <t xml:space="preserve">Informes de avance a ejecución </t>
  </si>
  <si>
    <t>Producir la caja de herramientas del Modelo de Acompañamiento Pedagógico Situado para nuevos docentes acompañados</t>
  </si>
  <si>
    <t>Distribuir la caja de herramientas del Modelo de Acompañamiento Pedagógico Situado para nuevos docentes acompañados</t>
  </si>
  <si>
    <t xml:space="preserve">Actas de entrega </t>
  </si>
  <si>
    <t>Educación Inicial</t>
  </si>
  <si>
    <t>Docentes cualificados en bases curriculares en educación inicial y preescolar</t>
  </si>
  <si>
    <t xml:space="preserve">Realizar la gestión pre-contractual para la realización del proceso de cualificación docentes en bases curriculares en educación inicial y preescolar </t>
  </si>
  <si>
    <t xml:space="preserve">Minuta de Contrato </t>
  </si>
  <si>
    <t xml:space="preserve">Se firmó contrato interadministrativo 825 de 2018 con la Universidad pedagógica para construccion de diplomado en bases curriculares de educación inicial y preescolar.
La meta de docentes cualificados se va a reportar en Diciembre. </t>
  </si>
  <si>
    <t xml:space="preserve">Se realizó la gestión precontractual y se firmó un contrato interadministrativo con la Universidad pedagógica para la construcción del diplomado en bases curriculares  </t>
  </si>
  <si>
    <t xml:space="preserve">Implementar el proceso de cualificación docentes en bases curriculares en educación inicial y preescolar </t>
  </si>
  <si>
    <t xml:space="preserve">Documento con currículo  para  cualificación de docentes en bases </t>
  </si>
  <si>
    <t xml:space="preserve">Se firmó contrato interadministrativo 825 de 2018 con la Universidad pedagógica para construccion de diplomado en bases curriculares de educación inicial y preescolar. 
La meta de docentes cualificados se va a reportar en Diciembre. </t>
  </si>
  <si>
    <t xml:space="preserve">Hacer seguimiento a la implementación del proceso  de cualificación docentes en bases curriculares en educación inicial y preescolar </t>
  </si>
  <si>
    <t>Estrategia de excelencia docente implementada</t>
  </si>
  <si>
    <t xml:space="preserve">Realizar la gestión pre-contractual para la implementación de la estrategia de excelencia docente </t>
  </si>
  <si>
    <t xml:space="preserve">Minuta Convenio </t>
  </si>
  <si>
    <t xml:space="preserve">Se realizó la gestión precontractual y se firmo un convenio con Corpoeducación para la consolidación de la estrategia de excelencia del talento humano en educación inicial </t>
  </si>
  <si>
    <t xml:space="preserve">Implementar la estrategia de excelencia docente </t>
  </si>
  <si>
    <t>Documento con estrategia de excelencia del talento humano consolidada</t>
  </si>
  <si>
    <t xml:space="preserve">Hacer el seguimiento a la implementación de la estrategia de excelencia docente </t>
  </si>
  <si>
    <t>Listas asistencia y documento de sistematización  de los  encuentros</t>
  </si>
  <si>
    <t>Estructurar nuevas funcionalidades y mejoras para incorporar a los Sistemas de Información de Educación Inicial</t>
  </si>
  <si>
    <t xml:space="preserve">Porcentaje </t>
  </si>
  <si>
    <t>Hacer el levantamiento de requerimientos de las mejoras y nuevas funcionalidades requeridas para cada uno de los Sistemas de Información de primera infancia</t>
  </si>
  <si>
    <t>A partir de las ultimas mesas de trabajo con la fábrica de software se complementó la lista de requerimientos nuevos para los sistemas de información.</t>
  </si>
  <si>
    <t>Remitir los requerimientos de las mejoras y nuevas funcionalidades requeridas para cada uno de los Sistemas de Información de primera infancia</t>
  </si>
  <si>
    <t>Hacer el seguimiento al desarrollo de los requerimientos de las mejoras y nuevas funcionalidades requeridas para cada uno de los Sistemas de información de primera infancia</t>
  </si>
  <si>
    <t>Agentes educativos involucrados en estrategias de promoción de lectura</t>
  </si>
  <si>
    <t>Hacer el diseño de estrategia de promoción de lectura para los docentes de preescolar</t>
  </si>
  <si>
    <t>Se avanzó en la  definición de la estrategia y la focalización de los territorios en donde se desarrollará la estrategia de promoción de la lectura. Se han realizado mesas de trabajo para definir los elementos técnicos que debe incluir la estrategia en 2018.</t>
  </si>
  <si>
    <t>Realizar la gestión pre-contractual para la implementación de la estrategia de lectura para los docentes de preescolar</t>
  </si>
  <si>
    <t>Implementar la estrategia de lectura para los docentes de preescolar</t>
  </si>
  <si>
    <t>Eventos de difusión de resultados de medición de la calidad en educación inicial</t>
  </si>
  <si>
    <t>Adelantar la preparación logística para la realización del evento de difusión de resultados de medición de calidad en educación inicial</t>
  </si>
  <si>
    <t>Documento de análisis de resultados de la medición de calidad de la educación inicial nacional -  modalidad institucional</t>
  </si>
  <si>
    <t>Realizar el evento de difusión de resultados de medición de calidad en educación inicial</t>
  </si>
  <si>
    <t>Listas de asistencia de los eventos</t>
  </si>
  <si>
    <t>Instrumentos de medición de la calidad en el grado Transición</t>
  </si>
  <si>
    <t>Validar los instrumentos de medición de calidad en Transición realizado en 2017</t>
  </si>
  <si>
    <t>Base de datos con información recolectada</t>
  </si>
  <si>
    <t>Se definieron los municipios para la validación, el cronograma para la sensibilización y aplicación de instrumentos y se envió comunicación a las Secretarias de Educación sobre el proceso y la convocatoria para la selección de instituciones educativas y maestras para realizar la validación.</t>
  </si>
  <si>
    <t>Ajustar los instrumentos de medición de calidad en Transición realizado en 2017</t>
  </si>
  <si>
    <t>Instrumentos validados y ajustados</t>
  </si>
  <si>
    <t>Piloto de los instrumentos de medición de calidad en Transición</t>
  </si>
  <si>
    <t>Analizar los resultados del piloto de medición de calidad en Transición</t>
  </si>
  <si>
    <t>Documento con análisis de resultados del piloto</t>
  </si>
  <si>
    <t>Referentes técnicos en educación inicial y preescolar revisados, ajustados y socializados</t>
  </si>
  <si>
    <t>Desarrollar el lineamiento para el fortalecimiento de familias desde la educación inicial</t>
  </si>
  <si>
    <t xml:space="preserve">Documento con lineamiento para fortalecimiento a familias en educación inicial </t>
  </si>
  <si>
    <t xml:space="preserve">Se suscribió Convenio con la Fundación Carvajal en el marco del cual se consolidará el lineamiento para el fortalecimiento a familias </t>
  </si>
  <si>
    <t>Validar el lineamiento para el fortalecimiento de familias desde la educación inicial</t>
  </si>
  <si>
    <t xml:space="preserve">Informe de avance a la ejecución </t>
  </si>
  <si>
    <t>Desarrollar orientaciones pedagógicas para la modalidad de educación inicial propia</t>
  </si>
  <si>
    <t>Documento con orientaciones pedagógicas para las modalidad de educación inicial propia</t>
  </si>
  <si>
    <t xml:space="preserve">Se suscribió Convenio con la OEI  en el marco del cual se revisaran los avances del MEN y se definirán las orientaciones pedagógicas </t>
  </si>
  <si>
    <t>Validar las orientaciones pedagógicas para la modalidad de educación inicial propia</t>
  </si>
  <si>
    <t>Realizar el lanzamiento de las orientaciones pedagógicas para la modalidad de educación inicial propia</t>
  </si>
  <si>
    <t xml:space="preserve">Base de datos asistentes a evento </t>
  </si>
  <si>
    <t>Se firmó el convenio 838 de 2018 con la Fundación carvajal para el desarrollo del lineamiento para el fortalecimiento de familias. Y, se firmó el convenio 849 de 2018 con laOEI para el desarrollo de las orientaciones pedagógicas para la modalidad de educación inicial propia.   Se avanzó con Ministerio de Salud en el lineamiento de mil primeros días. La meta de referentes revisados ajustados y socializados se reportará en Agosto</t>
  </si>
  <si>
    <t>Imprimir y distribuir el lineamiento relacionado a la educación inicial en los primeros mil días</t>
  </si>
  <si>
    <t xml:space="preserve">Publicación digital en edusitio de lineamiento de educación inicial en los mil primero mil días </t>
  </si>
  <si>
    <t>Realizar el lanzamiento del lineamiento de educación inicial en los primeros mil días</t>
  </si>
  <si>
    <t>Desarrollar la guía de la ruta de transito armónico en el marco de la estrategia "Todos Listos"</t>
  </si>
  <si>
    <t xml:space="preserve">Se firmó el convenio 838 de 2018 con la Fundación carvajal para el desarrollo del lineamiento para el fortalecimiento de familias. Y, se firmó el convenio 849 de 2018 con laOEI para el desarrollo de las orientaciones pedagógicas para la modalidad de educación inicial propia.  </t>
  </si>
  <si>
    <t>Validar la guía de la ruta de transito armónico en el marco de la estrategia "Todos listos"</t>
  </si>
  <si>
    <t>Estrategias para atención a la diversidad desarrolladas</t>
  </si>
  <si>
    <t>Desarrollar un lineamiento práctico para el diseño e implementación de ajustes razonables en el aula.</t>
  </si>
  <si>
    <t xml:space="preserve">Documento con lineamiento práctico para el diseño e implementación de ajustes razonables </t>
  </si>
  <si>
    <t xml:space="preserve">Se sucribió un convenio con la Fundación Saldarriaga Concha para la definición de herramientas prácticas en Diseño Universal de Aprendizaje </t>
  </si>
  <si>
    <t>Validar el lineamiento práctico para el diseño e implementación de ajustes razonables en el aula.</t>
  </si>
  <si>
    <t xml:space="preserve">Informe con resultados de validación con docentes </t>
  </si>
  <si>
    <t xml:space="preserve">Ajustar y publicar el modelo de acompañamiento pedagógico situado para comunidades indígenas  </t>
  </si>
  <si>
    <t xml:space="preserve">Documento del MAS para comunidades indígenas </t>
  </si>
  <si>
    <t>Imprimir y distribuir el modelo de acompañamiento pedagógico situado para comunidades indígenas</t>
  </si>
  <si>
    <t xml:space="preserve">Caja de herramientas del MAS para comunidades indígenas </t>
  </si>
  <si>
    <t>ETC acompañadas en la implementación del Modelo de Gestión de la Educación Inicial</t>
  </si>
  <si>
    <t>Hacer el seguimiento a la implementación del Modelo de Gestión de Educación Inicial en 50 ETC</t>
  </si>
  <si>
    <t>Se continuó con la implementación del Convenio de Cooperación 1202 de 2017, entre la OEI y el MEN, para hacer el seguimiento a las 50 SE que participan en la implementación del Modelo de Gestión para la Educación Inicial. Las 60 secretarías se reportaran al finaliza el nuevo proceso de acompañamiento en el mes de julio</t>
  </si>
  <si>
    <t>El equipo de trabajo que acompaña las SE recibieron inducción relacionada con las fases 3 y 4 de la implementación Modelo de Gestión de la Educación Inicial. Se avanzó en la definición de los planes de trabajo para el acompañamiento en 2018 en las 50 SE.</t>
  </si>
  <si>
    <t>Realizar el proceso pre-contractual  para articulación e implementación del Modelo de Gestión de Educación Inicial en nuevas ETC</t>
  </si>
  <si>
    <t>Minuta del Convenio</t>
  </si>
  <si>
    <t>Se realizó el proceso pre-contractual en el tiempo determinado para tal fin. Como resultado se suscribió el Convenio de Cooperación 489 de 2018, entre la OEI y el MEN, para acompañar a nuevas SE en la implementación del Modelo de Gestión para la Educación Inicial. Las 60 secretarías se reportaran al finaliza el nuevo proceso de acompañamiento en el mes de julio</t>
  </si>
  <si>
    <t>Se realizó el proceso pre-contractual en el tiempo determinado para tal fin. Como resultado se suscribio el Convenio de Cooperación 489 de 2018, entre la OEI y el MEN, para acompañar a nuevas SE en la implementación del Modelo de Gestión para la Educación Inicial.</t>
  </si>
  <si>
    <t>Articular e implementar del Modelo de Gestión de Educación Inicial</t>
  </si>
  <si>
    <t>Se realizó el proceso pre-contractual en el tiempo determinado para tal fin. Como resultado se suscribio el Convenio de Cooperación 489 de 2018, entre la OEI y el MEN, para acompañar a nuevas SE en la implementación del Modelo de Gestión para la Educación Inicial. Las 60 secretarías se reportaran al finaliza el nuevo proceso de acompañamiento en el mes de julio</t>
  </si>
  <si>
    <t>Hacer seguimiento a las ETC que vienen implementando el Modelo de Gestión de Educación Inicial</t>
  </si>
  <si>
    <t>Documentos para inspección y vigilancia en educación inicial desarrollados</t>
  </si>
  <si>
    <t>Desarrollar y validar las guías y documentos para inspección y vigilancia en educación inicial</t>
  </si>
  <si>
    <t xml:space="preserve">A través del Contrato 1446 de 2017, sucrito entre el MEN y CEINTE, se ha adelantado la fase 1 en el marco del diseño y la estructuración de contenidos técnicos para la implementación de condiciones de calidad para la educación inicial. En este proceso se avanzo en la definición de fuentes de información y propuesta de verificables para el diseño de los contenidos técnicos que permitiran la construcción de las orientaciones para la implementación de las condiciones de calidad. </t>
  </si>
  <si>
    <t>Hacer la gestión de proceso pre-contractual  para estudio de cargas de talento humano que trabaja con educacion inicial</t>
  </si>
  <si>
    <t>Hacer la gestión de proceso pre-contractual  para desarrollo técnico del componente talento humano, ajuste, correción de estilo y diagramación de la totalidad de las guías</t>
  </si>
  <si>
    <t>Desarrollar el estudio de cargas del talento humano que trabaja con educacion inicial.</t>
  </si>
  <si>
    <t>Desarrollar técnicamente el componente talento humano, ajuste, correción de estilo y diagramación de la totalidad de las guías</t>
  </si>
  <si>
    <t>Presentar los requerimientos para sistemas de informacion para el soporte de procesos de inspección y vigilancia.</t>
  </si>
  <si>
    <t>Entidades territoriales que implementan la ruta de transito armónico</t>
  </si>
  <si>
    <t>Hacer el primer encuentro de tránsito armónico con Líderes de Cobertura, Administradores de SIMAT y Líderes de Educación Inicial</t>
  </si>
  <si>
    <t>Hacer el segundo encuentro de tránsito armónico con Líderes de Cobertura, Administradores de SIMAT y Líderes de Educación Inicial</t>
  </si>
  <si>
    <t>Hacer el encuentro de transito armónico con establecimientos educativos.</t>
  </si>
  <si>
    <t>Número de niños atendidos en preescolar integral</t>
  </si>
  <si>
    <t>Hacer el diseño de estrategia de seguimiento y fortalecimiento a los establecimientos educativos que implementan preescolar integral</t>
  </si>
  <si>
    <t>Se avanzó en la definición del cronograma y plan de trabajo para comenzar el proceso de diseño de la estrategia de fortalecimiento a la implementación del servicio de preescolar integral. Los niños atendidos por el programa se reportarán en el mes de julio</t>
  </si>
  <si>
    <t>Se avanzó en la definición del cronograma y plan de trabajo para comenzar el proceso de diseño de la estrategia de fortalecimiento a la implementación del servicio de preescolar integral.</t>
  </si>
  <si>
    <t>Hacer la gestión pre-contractual para la implementación de la estrategia de seguimiento y fortalecimiento a los establecimientos educativos que implementan preescolar integral</t>
  </si>
  <si>
    <t>Implementar la estrategia de de seguimiento y fortalecimiento a los establecimientos educativos que implementan preescolar integral</t>
  </si>
  <si>
    <t>FFIE</t>
  </si>
  <si>
    <t xml:space="preserve">Fernando Rojas </t>
  </si>
  <si>
    <t>Obras de infraestructura educativa contratadas</t>
  </si>
  <si>
    <t>Acta comité fiduciario</t>
  </si>
  <si>
    <t>29 Obras contratadas</t>
  </si>
  <si>
    <t>A enero de 2018 se han suscrito 29 acuerdos para la ejecución de obras priorizadas por la Junta Administradora. De otro lado, seis (6) obras fueron aprobadas por el Comité Fiduciario y priorizadas por la Junta Administradora.</t>
  </si>
  <si>
    <t>En enero de 2018 se presentaron seis (6) obras a comité Comité Fiduciario.</t>
  </si>
  <si>
    <t>Certificado de Junta Administradora con priorización de obras</t>
  </si>
  <si>
    <t>En enero de 2018 fueron priorizadas seis (6) obras en la Junta Administradora.</t>
  </si>
  <si>
    <t>Acuerdos de obra suscritos</t>
  </si>
  <si>
    <t>En enero de 2018 se suscribieron 29 acuerdos para la ejecución de obras priorizadas.</t>
  </si>
  <si>
    <t>Aulas nuevas, mejoradas y habilitadas contratadas</t>
  </si>
  <si>
    <t>Actas de Comité Fiduciario con aprobación de obras y sus aulas</t>
  </si>
  <si>
    <t>558 Aulas nuevas y mejoradas contratadas</t>
  </si>
  <si>
    <t>En el mes de enero de 2018, se avanzó en la aprobación y priorización de 166 aulas por parte del Comité Fiduciario y Junta Administradora, respectivamente. Adicionalmente, con las 29 obras contratadas en el mes de enero de 2018 se construirán y mejorarán 558 aulas.</t>
  </si>
  <si>
    <t>Las seis (6) obras presentadas a Comité Fiduciario en el mes de enero de 2018 permiten la construcción y mejoramiento de 166 aulas.</t>
  </si>
  <si>
    <t>Certificado de Junta Administradora con priorización de obras y sus aulas</t>
  </si>
  <si>
    <t>Las seis (6) obras priorizadas por Junta Administradora en el mes de enero de 2018 permiten la construcción y mejoramiento de 166 aulas.</t>
  </si>
  <si>
    <t>Acuerdos de obra suscritos con sus respectivas aulas</t>
  </si>
  <si>
    <t>Los 29 Acuerdos suscritos en el mes de enero de 2018 permiten la construcción y mejoramiento de 558 aulas, para las obras priorizadas por la Junta Administradora.</t>
  </si>
  <si>
    <t>Aulas nuevas, mejoradas y habilitadas con obra iniciada en zonas urbanas o rurales</t>
  </si>
  <si>
    <t>Realizar Estudios y Diseños y Trámite de Licencias para la  construcción de aulas y de espacios complementarios y el mejoramiento de aulas existentes</t>
  </si>
  <si>
    <t>Recibo a satisfacción de Estudios y Diseños.
Radicado de Trámite de Licencia.</t>
  </si>
  <si>
    <t>456 aulas en fase de estudios y diseños y trámite de licencia, y 388 aulas con obra iniciada</t>
  </si>
  <si>
    <t>En el mes de enero de 2018, se iniciaron Estudios y Diseños y Trámites de Licencias para la construcción y mejoramiento de 456 aulas. Adicionalmente, se inició la construcción a nivel  de Obra Negra (aulas nuevas hasta nivel de estructura) y el mejoramiento de aulas existentes a un total de  388 aulas.</t>
  </si>
  <si>
    <t>En el mes de enero de 2018 se iniciaron Estudios y Diseños y Trámites de Licencias para la construcción y mejoramiento de 456 aulas.</t>
  </si>
  <si>
    <t xml:space="preserve">Construir aulas y espacios complementarios a nivel  de Obra Negra
(aulas nuevas hasta nivel de estructura) y mejorar aulas existentes
</t>
  </si>
  <si>
    <t>Informe del Supervisor de Obra indicando número de obras y sus respectivas aulas en Obra Negra</t>
  </si>
  <si>
    <t>En el mes de enero de 2018 se inició la construcción a nivel  de Obra Negra (aulas nuevas hasta nivel de estructura) y el mejoramiento de aulas existentes a un total de  388 aulas.</t>
  </si>
  <si>
    <t>Aulas nuevas, mejoradas y habilitadas en zonas urbanas o rurales</t>
  </si>
  <si>
    <t>Informe del Supervisor de Obra indicando número de obras y sus respectivas aulas en Obra Gris</t>
  </si>
  <si>
    <t>199 Aulas obra gris, 26 Aulas obra blanca, 30 Aulas terminadas</t>
  </si>
  <si>
    <t>En el mes de enero de 2018, se inició la construcción a nivel  de Obra Gris (Aulas nuevas hasta nivel de mampostería y cubierta) y el mejoramiento de aulas existentes a un total de 199 aulas, a nivel  de Obra Blanca (Aulas nuevas a nivel de acabados) y el mejoramiento de aulas existentes a un total de 26 aulas y se terminó la construcción de 30 aulas nuevas y mejoradas.</t>
  </si>
  <si>
    <t>En el mes de enero de 2018 se inició la construcción a nivel  de Obra Gris (Aulas nuevas hasta nivel de mamposteria y cubierta) y el mejoramiento de aulas existentes a un total de 199 aulas.</t>
  </si>
  <si>
    <t>Informe del Supervisor de Obra indicando número de obras y sus respectivas aulas en Obra Blanca</t>
  </si>
  <si>
    <t>En el mes de enero de 2018 se inició la construcción a nivel  de Obra Blanca (Aulas nuevas a nivel de acabados) y el mejoramiento de aulas existentes a un total de 26 aulas.</t>
  </si>
  <si>
    <t>Acta de terminación de obra en donde se indica el número de aulas</t>
  </si>
  <si>
    <t>En el mes de enero de 2018 se terminó la construcción de 30 aulas nuevas y mejoradas.</t>
  </si>
  <si>
    <t>Programa Todos a Aprender -PTA</t>
  </si>
  <si>
    <t xml:space="preserve">Rafael Andres Arias Albañil </t>
  </si>
  <si>
    <t>Establecimientos educativos acompañados -PTA 2.0.</t>
  </si>
  <si>
    <t>Formar y acompañar a docentes y directivos docentes con énfasis en transferencia y cierre.</t>
  </si>
  <si>
    <t>Mejoramiento de la calidad de la educación preescolar,  básica y media</t>
  </si>
  <si>
    <t xml:space="preserve">11 profesionales, 5 coordinadores regionales, 83 formadores y 3.407 docentes tutores </t>
  </si>
  <si>
    <t xml:space="preserve">Tablero de secretarías y formadores
</t>
  </si>
  <si>
    <t>Al 31 de enero se registró formación y acompañamiento en 460 colegios; sin embargo, es de aclarar que, conforme a los lineamientos para la legaliación de agendas de tutores y la posibilidad de procesar agendas retroactivas por el comienzo de año, este registro puede subestimar el avance real y el dato real se compensará en los próximos reportes.</t>
  </si>
  <si>
    <t>Los tutores iniciaron los acompañamientos en la semana de desarrollo institucional abordando los siguientes contenidos definidos para el ciclo de apertura: reunión inicial directivo docente, sesiones de trabajo situado, acompañamientos en aula.</t>
  </si>
  <si>
    <t>Establecimientos educativos acompañados en la Ruta Pioneros</t>
  </si>
  <si>
    <t xml:space="preserve">4 profesionales,17 formadores y 638 docentes tutores </t>
  </si>
  <si>
    <t>Al 31 de enero se registró formación y acompañamiento en 45 colegios; sin embargo, es de aclarar que, conforme a los lineamientos para la legaliación de agendas de tutores y la posibilidad de procesar agendas retroactivas por el comienzo de año, este registro puede subestimar el avance real y el dato real se compensará en los próximos reportes.</t>
  </si>
  <si>
    <t>Evaluar para el mejoramiento continuo.</t>
  </si>
  <si>
    <t>Informe final de evaluación de la ruta</t>
  </si>
  <si>
    <t>Sedes educativos acompañados- PTA Media</t>
  </si>
  <si>
    <t xml:space="preserve">2 profesionales, 4 formadores y 18 docentes tutores </t>
  </si>
  <si>
    <t>Tablero de secretarías y formadores</t>
  </si>
  <si>
    <t>Inició la ejecución de la ruta con la formación de los tutores sobre las temáticas a desarrollar en el ciclo de apertura y aunque no se registró formación y acompañamiento en ninguna sede,  es de aclarar que, conforme a los lineamientos para la legaliZación de agendas de tutores y la posibilidad de procesar agendas retroactivas por el comienzo de año, este registro puede subestimar el avance real y el dato real se compensará en los próximos reportes. 
Inició la definición de contenidos pedagógicos e información a documentar.</t>
  </si>
  <si>
    <t>Se realizaron los respectivos encuentros de formación para los tutores de Antioquia, Cartagena, Soacha, Armenia, Palmira y Medellín.</t>
  </si>
  <si>
    <t>Documentar piloto y  consolidar lineamientos y recomendaciones para implementación por parte de las ETC.</t>
  </si>
  <si>
    <t>Lineamientos y recomendaciones para implementar la ruta PTA Media en las ETC</t>
  </si>
  <si>
    <t>Se hizo primera reunión con la coordinación pedagógica de media para definir la información a documentar: Protocolos, actividades, experiencias con Proantioquia sobre la implementación del componente de competencias socio-emocionales, resumen ejecutivo de la ruta PTA Media e infome de acompañamiento por EE.</t>
  </si>
  <si>
    <t>Entidades Territoriales en las que se realiza cierre pedagógico y operativo</t>
  </si>
  <si>
    <t>Diseñar Ruta de Transferencia con Secretarías de Educación.</t>
  </si>
  <si>
    <t>2 profesionales, 5 coordinadores regionales y 100 formadores</t>
  </si>
  <si>
    <t>Ruta de trasferencia con Secretarías de Educación</t>
  </si>
  <si>
    <t>Se diseñó la estructura preliminar de la ruta de secretarías, la cual se socializó y fortaleció con un grupo de formadores y coordinadores regionales.</t>
  </si>
  <si>
    <t xml:space="preserve">Implementar Ruta de Transferencia a Secretarías de Educación                                  </t>
  </si>
  <si>
    <t>Actas de implementación de la ruta</t>
  </si>
  <si>
    <t>Documento de recomendaciones para implementación de una tercera versión del PTA elaborado</t>
  </si>
  <si>
    <t>Elaborar documento de recomendaciones para implementación de una segunda versión del PTA a partir del II semestre de 2019</t>
  </si>
  <si>
    <t>1 Gerente y 5 Asesores</t>
  </si>
  <si>
    <t xml:space="preserve">Documento de recomendaciones para implementación </t>
  </si>
  <si>
    <t>Inició la definición de contenidos estratégicos e información a documentar.</t>
  </si>
  <si>
    <t>En el comité de gerencia del Programa se dio inicio a la planeación del desarrollo del documento definiendo: 1) el alcance, el documento dará cuenta de las acciones ejecutadas por el PTA en el cuatrenio, así como los ajustes que el nuevo gobierno estime. 2) Líder de la consecución del documento, el asesor estratégico del PTA está designado como el responsable de la consolidación del documento, a la fecha es el profesional Manuel Rivera.</t>
  </si>
  <si>
    <t>Aseguramiento de la calidad</t>
  </si>
  <si>
    <t>Dirección de Calidad para la Educación Superior</t>
  </si>
  <si>
    <t>Magda Méndez</t>
  </si>
  <si>
    <t>Socializar las matrices para la evaluación por referentes a los directivos de las IES, asociaciones de IES y profesionales.</t>
  </si>
  <si>
    <t>Mejoramiento de la eficiencia y eficacia del sistema de aseguramiento de la calidad de la educación superior y de la ETDH en Colombia</t>
  </si>
  <si>
    <t>2 Profesionales</t>
  </si>
  <si>
    <t>Listados de asistencia Presentación</t>
  </si>
  <si>
    <t>Se definió el plan de eventos que permitirá la socialización de las matrices, iniciando el 19 de febrero con el SUE, RESTTU 20 de febrero, IES privadas 22 de febrero, CONACES y CNA 23 de febrero, ASCUN 26 de febrero y ACIET y otras asociaciones 28 de febrero.</t>
  </si>
  <si>
    <t>Se definió el plan de eventos que permitirá la socialización de las matrices, iniciando el 19 de febrero con el SUE, REDTTU 20 de febrero, IES privadas 22 de febrero, CONACES y CNA 23 de febrero, ASCUN 26 de febrero y ACIET y otras asociaciones 28 de febrero.</t>
  </si>
  <si>
    <t>Realizar capacitación a IES y pares académicos</t>
  </si>
  <si>
    <t xml:space="preserve">Realizar los ajustes al modelo de evaluación por referentes, de acuerdo con los comentarios y observaciones pertinentes surgidos en la socialización y verificaciones internas. </t>
  </si>
  <si>
    <t>5 Profesionales</t>
  </si>
  <si>
    <t>Realizar los ajustes normativos para la aplicación del modelo de referentes (validación interna, con Presidencia de la República y con el sector).</t>
  </si>
  <si>
    <t>Abogados Subdirección y Asesores jurídicos de Despacho</t>
  </si>
  <si>
    <t>Un Decreto normativo validado</t>
  </si>
  <si>
    <t>Se realizó reunión en donde se revisó el estado de  compromisos 2017 adquiridos con el despacho VES, se diseño cuadro comparativo de temas jurídicos y se inicio construcción del documento conceptual</t>
  </si>
  <si>
    <t>Desarrollar  los procesos de registro calificado y acreditación para la aplicación del modelo de referentes, mediante documentos y lineamientos</t>
  </si>
  <si>
    <t>Dirección, Salas de CONACES y CNA</t>
  </si>
  <si>
    <t>Nuevo modelo de convalidaciones implementado</t>
  </si>
  <si>
    <t>1 Resolucion de regulacion de convalidacion de titulos  de E.S. otorgados en el exterior</t>
  </si>
  <si>
    <t>Evaluar la implementación del nuevo modelo de convalidaciones implementado en 2017</t>
  </si>
  <si>
    <t>Documento de evaluación elaborado</t>
  </si>
  <si>
    <t>Documento de evaluación elaborado con información que servirá de ayuda para hacer ajustes al modelo.</t>
  </si>
  <si>
    <t>Realizar ajustes y adaptación del sistema de información VUMEN derivados de la implementacion en 2017 del nuevo modelo de convalidaciones</t>
  </si>
  <si>
    <t>Documento de Requerimiento funcional de ajuste al sistema de convalidaciones</t>
  </si>
  <si>
    <t>Se elaboro y entrego documento de requerimientos funcionales de sistema VUMEN a la Dirección de Calidad, este fue aprobado y entregado al proveedor para cuantificación de la necesidad.</t>
  </si>
  <si>
    <t>Documentos de lineamientos de calidad especifíca para los programas de Educación Superior elaborados y socializados</t>
  </si>
  <si>
    <t>Elaborar y socializar documentos disciplinares de lineamientos de calidad específica (diferentes del área de la salud), concordantes con el modelo de evaluación de  programas de Educación Superior.  (Economía, Psicología, Contaduría, Derecho, Administración e Ingeniería.)</t>
  </si>
  <si>
    <t>Direcciòn y Salas de CONACES</t>
  </si>
  <si>
    <t>Documento de lineamientos para la formación dual elaborado</t>
  </si>
  <si>
    <t>Elaborar el diagnóstico de la formación dual de las IES que tienen implementado este modelo</t>
  </si>
  <si>
    <t>Elaborar el documento propuesta para la inclusión de la educación dual en el registro calificado</t>
  </si>
  <si>
    <t>Realizar la validación con expertos, la socialización con el sector (actores relevantes) y posterior publicación en la página correspondiente</t>
  </si>
  <si>
    <t xml:space="preserve">NO </t>
  </si>
  <si>
    <t>Documento de las "Dimensiones de la Internacionalización de la Educación Superior" ajustado</t>
  </si>
  <si>
    <t>Ajustar el documento base de las "Dimensiones de la Internacionalización de la Educación Superior"</t>
  </si>
  <si>
    <t>3 Profesionales</t>
  </si>
  <si>
    <t xml:space="preserve">Llevar a cabo la validación con expertos y actores nacionales e internacionales </t>
  </si>
  <si>
    <t>Socializar y publicar el documento de "Dimensiones  de Internacionalización"</t>
  </si>
  <si>
    <t xml:space="preserve"> 3 Profesionales</t>
  </si>
  <si>
    <t>Guías de diseño de sistemas internos de aseguramiento de la calidad e implementación de los Sistemas internos de aseguramiento  elaboradas</t>
  </si>
  <si>
    <t xml:space="preserve">Seleccionar 7 IES acreditadas o con acreditación de 4 años, que harán parte del programa AUDIT - COLOMBIA </t>
  </si>
  <si>
    <t>1 Profesional y acompañamiento de ANECA</t>
  </si>
  <si>
    <t xml:space="preserve">Informar a las IES del programas y las fases del Programa AUDIT </t>
  </si>
  <si>
    <t xml:space="preserve">Capacitar a las IES y pares evaluadores </t>
  </si>
  <si>
    <t xml:space="preserve">Realizar acompañamiento y seguimiento a la construcción del  diseño del sistema interno de aseguramiento de la calidad </t>
  </si>
  <si>
    <t xml:space="preserve">Entregar certificación de los diseños de los Sistemas Internos de Aseguramiento.  </t>
  </si>
  <si>
    <t>Escuela del Sistema de Aseguramiento de la Calidad para la Educación Superior implementada</t>
  </si>
  <si>
    <t>Diseñar la estrategia de continuidad del sistema de aseguramiento (CNA, IyV, IES directivas, evaluadores y CNA - CONACES)</t>
  </si>
  <si>
    <t xml:space="preserve">Depurar el banco de pares (5000 hojas de vida de pares), proyecto de Escuela de Pares – Registro Calificado y CNA </t>
  </si>
  <si>
    <t>Capacitar 2100 de los pares académicos, dando continuidad a la tercera fase de la escuela de pares y CONACES</t>
  </si>
  <si>
    <t>Modelo de Acreditación actualizado</t>
  </si>
  <si>
    <t xml:space="preserve">Programar 3 Encuentros Regionales de Acreditación. </t>
  </si>
  <si>
    <t xml:space="preserve">Programar las actividades de asistencia técnica a las IES sobre acreditación de acuerdo a demanda(20).
</t>
  </si>
  <si>
    <t>Realizar la convocatoria de acreditación regional con ARCUSUR 2017-2018.</t>
  </si>
  <si>
    <t>Estructuración del nuevo  Sistema de Aseguramiento de la Calidad - Institucionalidad</t>
  </si>
  <si>
    <t xml:space="preserve">No. De documentos de ajuste de los criterios de evaluacion </t>
  </si>
  <si>
    <t>Elaborar un documento técnico con los requerimientos legales, funcionales e institucionales para la creación de la agencia de acreditación de la educación superior</t>
  </si>
  <si>
    <t xml:space="preserve">Documento técnico </t>
  </si>
  <si>
    <t>Se inicio revisión del documento preliminar  trabajado en la vigencia 2017 para determinar ruta de trabajo y la coordinación del trabajo con el grupo que se encuentra trabajando en el modelo de evaluación por referentes</t>
  </si>
  <si>
    <t>Estructuración del nuevo  Sistema de Aseguramiento de la Calidad - Ajustes a Criterios de Evaluación</t>
  </si>
  <si>
    <t xml:space="preserve">Guías y procedimientos </t>
  </si>
  <si>
    <t xml:space="preserve">Elaborar guías y procedimientos con fundamento en el modelo de evaluación por referentes </t>
  </si>
  <si>
    <t>Se inicio revisión del documento preliminar  trabajado en la vigencia 2017 para determinar ruta de trabajo y la coordinación del trabajo con el grupo que se encuentra trabajando en el modelo de evaluación por referentes y con otras instancias como el ICFES</t>
  </si>
  <si>
    <t>Elaborar el  documento técnico -académico para la inclusión de los resultados de aprendizaje y sus indicadores en los procesos de evaluación externa para la acreditación de programas de pregrado y posgrado.</t>
  </si>
  <si>
    <t>Elaborar el documento técnico -académico para la adopción de mecanismos de seguimiento a los planes de mejora</t>
  </si>
  <si>
    <t>Estrategia para el fortalecimiento de los procesos de calidad en salud diseñada</t>
  </si>
  <si>
    <t>Documento de lineamientos de calidad para el area de salud formulao</t>
  </si>
  <si>
    <t>Formular el documento de lineamientos de calidad para el área de la salud</t>
  </si>
  <si>
    <t>Documento de lineamientos de calidad para el área de la salud publicado</t>
  </si>
  <si>
    <t>Revisión del documento Reuniones internas para definir el alcance y presentación los lineamientos Reunión con miembros del sector para socializar la construcción de los lineamientos y solicitud de acompañamiento</t>
  </si>
  <si>
    <t>Una guia de especialidades medicas actualiada</t>
  </si>
  <si>
    <t>Actualizar la guía de especialidades médicas en Colombia</t>
  </si>
  <si>
    <t>Guía de especialidades médicas en Colombia actualizada</t>
  </si>
  <si>
    <t>Participación en las mesas de discusión sectoriales sobre la actualización de la Guía de especialidades. (Academia Nal. Medicina y ASCOFAME)</t>
  </si>
  <si>
    <t>Documento de divulgación de las competencias de Inspección y Vigilancia de la Educación Superior, para las entidades territoriales elaborado</t>
  </si>
  <si>
    <t>Documento de divulgacion socializado</t>
  </si>
  <si>
    <t>Elaborar y socializar un documento de divulgación sobre las compentencias de Inspección y Vigilancia de la ES para las entidades territoriales</t>
  </si>
  <si>
    <t xml:space="preserve">Actas reuniones y 1 documento preliminar </t>
  </si>
  <si>
    <t xml:space="preserve">se tiene documento preliminar para 1ra revisión </t>
  </si>
  <si>
    <t xml:space="preserve">Realizar el proceso contractual para la diagramación e impresión de las guías, y socializar las guías  con los Directivos de Instituciones pública y privadas por medio de evento y/o envío de las misma de forma magnética </t>
  </si>
  <si>
    <t>Documento de lineamientos de transparencia formulado</t>
  </si>
  <si>
    <t xml:space="preserve">No. De guias de transparencia validadas/ No. De guias  propuestas </t>
  </si>
  <si>
    <t xml:space="preserve">Elaborar y validar 4 guías (Estatutos y Reformas Estatutarias, Procesos Electorales, Derechos Pecuniarios y Mejoramiento Institucional) </t>
  </si>
  <si>
    <t xml:space="preserve">4 Proyectos de guías </t>
  </si>
  <si>
    <t xml:space="preserve">Se realizaron reuniones para la delegación de responsabilidades </t>
  </si>
  <si>
    <t>IES acompañadas y con actividades de actualización sobre la normatividad que rige el sistema de Educación Superior</t>
  </si>
  <si>
    <t>No. De IES acompañada / No. De IES activas en SNIES</t>
  </si>
  <si>
    <t>Elaborar y ejecutar el plan de vistas de acompañamiento sobre la normatividad que rige el sistema de Educación Superior</t>
  </si>
  <si>
    <t>1 Informe radicado por cada visita realizada</t>
  </si>
  <si>
    <t xml:space="preserve">Se elaboro el plan de visitas, en el mes de enero se realizaron dos vistas a ala ciudad de Barranquilla a la Universidad Autonoma del Caribe </t>
  </si>
  <si>
    <t>Elaborar y ejecutar el  plan de capacitaciones sobre la normatividad que rige el sistema de Educación Superior</t>
  </si>
  <si>
    <t xml:space="preserve">Memorias de cada evento realizado </t>
  </si>
  <si>
    <t xml:space="preserve">Se elaboro el plan de capacitaciones </t>
  </si>
  <si>
    <t>Elaborar y ejecutar las herramientas pedagógicas.</t>
  </si>
  <si>
    <t xml:space="preserve">Herramientas pedagógicas </t>
  </si>
  <si>
    <t xml:space="preserve">Reunión con el técnico en sistemas, para determinar la viabilidad de las diferentes herramientas propuestas </t>
  </si>
  <si>
    <t>Proyecto de Decreto Reglamentario de la Ley 1740 de 2014</t>
  </si>
  <si>
    <t>Proyecto de Ley en tramite e aprbacion ante presdencia</t>
  </si>
  <si>
    <t>Socializar el proyecto de Decreto reglamentario Ley 1740 de 2014 con ACIET, ASCUN, FODESEP, REDTTU, SUE, CESU</t>
  </si>
  <si>
    <t xml:space="preserve">Actas reunión </t>
  </si>
  <si>
    <t xml:space="preserve">Ajuste al borrador de Proyecto de Decreto </t>
  </si>
  <si>
    <t xml:space="preserve">Consolidar y realizar el análisis de las observaciones recibidas en las socializaciones, discusiones internas </t>
  </si>
  <si>
    <t>Presentar la propuesta final del proyecto de Decreto Reglamentario Ley 1740 de 2014, para inicio de validación interna con las diferentes áreas del MEN como el despacho de la viceministra, oficina jurídica, secretaria general.</t>
  </si>
  <si>
    <t xml:space="preserve">Hacer el trámite para aprobación ante Presidencia de la República del proyecto de Decreto reglamentario  Ley 1740 de 2014. </t>
  </si>
  <si>
    <t>Direccionamiento estratégico y planeación</t>
  </si>
  <si>
    <t>Formación Técnica y Tecnológica (TyT)</t>
  </si>
  <si>
    <t>Lineamientos de calidad diferenciados para TyT</t>
  </si>
  <si>
    <t>Realizar los lineamientos de calidad diferenciados para TyT</t>
  </si>
  <si>
    <t>No esta en el plan de acción de ellos</t>
  </si>
  <si>
    <t>Socializar los lineamientos de calidad diferenciados para TyT</t>
  </si>
  <si>
    <t>Programas con documentos radicados para evaluación, nueva oferta TyT, rural y por cualificaciones</t>
  </si>
  <si>
    <t>Realización mesas de trabajo entre SNET, Grupo Educación Rural y Dirección de Calidad para la definición de la ruta de trabajo</t>
  </si>
  <si>
    <t>Capacitación actores CONACES</t>
  </si>
  <si>
    <t>Capacitación en documentación de condiciones de Calidad para las IES aliadas</t>
  </si>
  <si>
    <t>Radicación documentos para registro calificado de los programas con nueva oferta TyT, rural y por cualificaciones</t>
  </si>
  <si>
    <t>Colombia Científica</t>
  </si>
  <si>
    <t>Dirección de Fomento de la Educación Superior</t>
  </si>
  <si>
    <t>Deyra Alejandra Ramírez López</t>
  </si>
  <si>
    <t>Estrategia de comunicaciones ejecutada</t>
  </si>
  <si>
    <t xml:space="preserve">Ejecutar la estrategia de comunicaciones del programa, realizado con la oficina de comunicaciones y articulado con los 4 aliados del Estado </t>
  </si>
  <si>
    <t>El 25 de enero de 2018 se realizó reunión con el equipo interinstitucional para realizar el balance y cierre 2017 e iniciar con la propuesta de la estartegia 2018.</t>
  </si>
  <si>
    <t>Convocatorias del Programa Colombia Científica realizadas</t>
  </si>
  <si>
    <t>Realizar mesas de trabajo para incentivar la participación de nuevos aliados (sector productivo, centros de investigación etc.)</t>
  </si>
  <si>
    <t>Reunión preparatoria entre equipos de Ecosistema, para fijar fecha de sesión con actores del sector productivo, IES y Centros de investigación. Se definió una reunión virtual para 6 de febrero .</t>
  </si>
  <si>
    <t>Realizar jornadas de socialización en región sobre los términos de referencia de la segunda convocatoria del Programa (IES, centros de investigación, sector productivo regional etc.)</t>
  </si>
  <si>
    <t>En comité técnico interinstitucional se determina, por tiempo, realizar jornadas virtuales de socialización. Hangout y facebook Live, a partir de febrero.</t>
  </si>
  <si>
    <t xml:space="preserve">Definir los términos de referencia de la convocatoria de Pasaporte a la Ciencia fase II </t>
  </si>
  <si>
    <t>Abrir una nueva convocatoria de Pasaporte a la Ciencia fase II</t>
  </si>
  <si>
    <t>Publicar y presentar los resultados de la segunda convocatoria de Pasaporte a la Ciencia fase II</t>
  </si>
  <si>
    <t xml:space="preserve">Llevar a cabo la adición de recursos Pasaporte a la Ciencia Fase II </t>
  </si>
  <si>
    <t>Componente de Ecosistema Científico en ejecución</t>
  </si>
  <si>
    <t>Iniciar ejecución de los programas financiados para Ecosistema Científico fase I</t>
  </si>
  <si>
    <t xml:space="preserve">Abrir una nueva convocatoria de Ecosistema Científico fase II
</t>
  </si>
  <si>
    <t>Publicar las alianzas financiables de Ecosistema Científico fase II</t>
  </si>
  <si>
    <t>Componente de Pasaporte a la Ciencia en ejecución</t>
  </si>
  <si>
    <t>Realizar seguimiento a beneficiarios de pasaporte a la Ciencia fase I por medio de ICETEX</t>
  </si>
  <si>
    <t>Abrir nueva convocatoria de Pasaporte a la Ciencia fase II</t>
  </si>
  <si>
    <t>Publicar y presentar los resultados de la convocatoria fase II de Pasaporte a la Ciencia</t>
  </si>
  <si>
    <t>Alianzas de Ecosistema Científico adjudicadas</t>
  </si>
  <si>
    <t>Realizar balance de cumplimiento de la meta de Ecosistema Científico</t>
  </si>
  <si>
    <t>El balance final es junio de 2018, por ahora se ha cumplido el 50% de la meta, que corresponde a la adjudicación de la fase I de ecosistema .</t>
  </si>
  <si>
    <t>Beneficiarios de Pasaporte a la Ciencia adjudicados</t>
  </si>
  <si>
    <t>Realizar balance de cumplimiento de la meta de Pasaporte a la Ciencia</t>
  </si>
  <si>
    <t>El balance final es junio de 2018, por ahora se está dando cumplimiento al 50% de la meta, que corresponde a la adjudicación de la fase I de pasaporte .</t>
  </si>
  <si>
    <t>Documentos metodológicos diseñados</t>
  </si>
  <si>
    <t>Diseñar la metodología los modelos de indicadores de desempeño de la educación superior</t>
  </si>
  <si>
    <t>Se han realizado reuniones internas del grupo de trabajo para definir mejoras en las metodologías.</t>
  </si>
  <si>
    <t>Bases de datos consolidadas</t>
  </si>
  <si>
    <t>Consolidar la información de las bases de datos de SNIES, SPADIES, OLE, Colciencias, ICFES, Migración Colombia e ICETEX</t>
  </si>
  <si>
    <t>Se han realizado solictudes de información a fuentes externas. La información cuya fuente primaria depende del MEN se tendrá disponible una vez finalice el proceso de cierre estadístico.</t>
  </si>
  <si>
    <t>Socialización de los resultados del MIDE efectuada</t>
  </si>
  <si>
    <t xml:space="preserve">Socializar el MIDE con las IES en región. </t>
  </si>
  <si>
    <t>Presentar los resultados MIDE T y MIDE U en un evento</t>
  </si>
  <si>
    <t>Presentar los resultados del 1er MIDE Áreas de Conocimiento en un evento</t>
  </si>
  <si>
    <t>Desarrollar un buscador en el página web con los resultados 2018 de MIDE U y MIDE T</t>
  </si>
  <si>
    <t>Desarrollar un buscador en el página web con los resultados 2018 de MIDE Áreas de conocimiento</t>
  </si>
  <si>
    <t>Módulos conceptuales del SNIES redefinidos e implementados</t>
  </si>
  <si>
    <t xml:space="preserve">Llevar a cabo la definición de plantillas para recolección de información de los tres módulos no poblacionales del SNIES.  </t>
  </si>
  <si>
    <t>Parametrizar los módulos no poblacionales del SNIES a partir del proceso de redefinición conceptual</t>
  </si>
  <si>
    <t>Llevar a cabo pruebas y puesta en producción de los módulos</t>
  </si>
  <si>
    <t>Análizar y diseñar el módulo de reporte SENA y POSGRADOS en SPADIES</t>
  </si>
  <si>
    <t>Desarrollar el módulo SENA en SPADIES para el reporte y análisis de información sobre deserción y tasa de graduación</t>
  </si>
  <si>
    <t>Módulo documentado y desarrollado del SENA en SPADIES</t>
  </si>
  <si>
    <t>Realizar pruebas y poner en producción el módulo SENA en SPADIES</t>
  </si>
  <si>
    <t xml:space="preserve">Documento diccionario de datos para SACES y SNIES elaborado </t>
  </si>
  <si>
    <t>Llevar a cabo la estandarización de variables y campos de información entre los sistemas SACES y SNIES</t>
  </si>
  <si>
    <t>Documento Modelo de datos de integración elaborado</t>
  </si>
  <si>
    <t>Analizar el modelo de datos y de los procesos del SPADIES para avanzar hacia el proceso de integración con SNIES</t>
  </si>
  <si>
    <t>Diseñar el modelo de datos de integración de los sistemas SNIES - SPADIES</t>
  </si>
  <si>
    <t>Documentos de investigaciones de monitoreo de graduados y de la pertinencia de la educación superior realizado</t>
  </si>
  <si>
    <t>Elaborar documento metodológico para realizar la caracterización de los graduados de educación superior que escogen la ruta de emprendimiento.</t>
  </si>
  <si>
    <t>Elaborar documento metodológico para la identificación de oferta academica de programas multidisciplinarios en contexto global y regional</t>
  </si>
  <si>
    <t>Documento de análisis de la investigación sobre costos de la prestación del servicio educativo de educación superior elaborado</t>
  </si>
  <si>
    <t>Analizar los resultados de la investigación sobre costos de la prestación del servicio educativo de educación superior entregados en el marco del convenio 1030 con COLCIENCIAS</t>
  </si>
  <si>
    <t>Producción, publicación y divulgación de información estadística en educación superior efectuados</t>
  </si>
  <si>
    <t>Llevar a cabo la producción y divulgación de información estadística de educación superior de la vigencia 2017 en el sitio web de estadísticas sectoriales</t>
  </si>
  <si>
    <t>Diseñar y elaborar documento con información estadística sectorial</t>
  </si>
  <si>
    <t>Elaborar documento de análisis del estado de la implementación del modelo de permanencia y graduación estudiantil en las IES</t>
  </si>
  <si>
    <t>Elaborar propuesta metodológica para la construcción de la línea base para el seguimiento del bienestar en las IES</t>
  </si>
  <si>
    <t>Resoluciones de distribución de recursos a IES públicas gestionadas</t>
  </si>
  <si>
    <t>Definir las metodologías y gestionar el proceso de distribución de recursos para IES públicas</t>
  </si>
  <si>
    <t>Decreto reglamentario del Sistema Nacional de Becas y Créditos Condonables - SNIBCE elaborado</t>
  </si>
  <si>
    <t>Definir la estructura conceptual del Sistema</t>
  </si>
  <si>
    <t>Se elaboró versión borrador del Decreto que reglamenta el SNIBCE y se realizaron los ajustes sugeridos por la Oficina Asesora Jurídica, quedando pendiente revisar el artículo relacionado con la financiación del Sistema.</t>
  </si>
  <si>
    <t>Elaborar el proyecto de Decreto reglamentario del Sistema Nacional de Becas y Créditos Condonables - SNIBCE</t>
  </si>
  <si>
    <t>Informe de auditoría y validación del reporte de información efectuado</t>
  </si>
  <si>
    <t>Participar en la formulación de términos de referencia y metodología para la auditoría del reporte de información al SNIES y el SIET</t>
  </si>
  <si>
    <t>Capacitar y brindar acompañamiento en las visitas de auditoría</t>
  </si>
  <si>
    <t xml:space="preserve">Ser Pilo Paga -Programa y Política de Estado </t>
  </si>
  <si>
    <t>Estudiantes adjudicados del Programa Ser Pilo Paga</t>
  </si>
  <si>
    <t>Implementar la Ruta Pilo (Visitas a IES, Sociedades Pilo e inducción a nuevos beneficiarios)</t>
  </si>
  <si>
    <t xml:space="preserve">APOYO PARA FOMENTAR EL ACCESO CON CALIDAD A LA EDUCACIÓN SUPERIOR A TRAVÉS DE INCENTIVOS A LA DEMANDA EN COLOMBIA, BPIN: 2015011000238, Código presupuestal: 
C-2202-700-23 </t>
  </si>
  <si>
    <t>8 profesionales (En época de convocatoria se requieren 5 asistenciales)</t>
  </si>
  <si>
    <t>Se realizó citación de Junta Administradora virtual para aprobar la adjudicación de 163 jovenes que cumplen los requisitos y no habían sido incluidos por inconsistencias en datos personales, para un total de 7962 beneficiarios adjudicados</t>
  </si>
  <si>
    <t>Se realizaron visitas técnicas a la Universidad del Bosque, Universidad de la Salle y Universidad Javeriana, para inducción de nuevos beneficiarios SPP4. Se realizó acompañamiento en encuentros de beneficiarios de "Plan Pazcífico" y "Pilos por Mocoa" en las ciudades de Cali y Medellín. Se realizó videollamada con líderes regionales de Sociedad Pilo para aclara inquietudes sobre cuarta convocatoria.</t>
  </si>
  <si>
    <t>Legalizar ingresos de cuarta convocatoria en 2018-I y desembolsar  apoyos de sostenimiento</t>
  </si>
  <si>
    <t>Se legalizaron 4.376 créditos condonables Ser Pilo Paga 4. De estos, 848 ya cuentan con viabilidad jurídica. ICETEX radicó cuenta de cobro para el primer pago del convenio 757/18, correspondiente a giros de sostenimiento de SPP4.</t>
  </si>
  <si>
    <t>Legalizar ingresos  de la cuarta convocatoria en 2018-II y desembolsar apoyos de sostenimiento</t>
  </si>
  <si>
    <t>Documentos de apoyo a las estrategias de financiación a la demanda para el acceso a la educación superior elaborados.</t>
  </si>
  <si>
    <t>Documentar Ruta Pilo y Convocatoria SPP4</t>
  </si>
  <si>
    <t>FORTALECIMIENTO PARA EL ACCESO Y PERMANENCIA DE LA EDUCACIÓN SUPERIOR EN COLOMBIA</t>
  </si>
  <si>
    <t>Se elaboró documento de estrategia de comunicación y divulgación de Ser Pilo Paga 4 y se realizó reunión con equipo de SGR para conocer el estado actual de los fondos territoriales para el acceso a la educación.</t>
  </si>
  <si>
    <t>Se cuenta con versión final del documento de "ESTRATEGIA DE ALISTAMIENTO Y EJECUCIÓN DE CONVOCATORIA SER PILO PAGA 4"</t>
  </si>
  <si>
    <t>Documentar diagnóstico de fondos territoriales para acceso a la Educación Superior</t>
  </si>
  <si>
    <t>Se realizó reunión con equipo del SGR del Ministerio, para conocer el estado actual de los fondos regionales y se solicitaron los documentos de soporte para la generación del diagnóstico.</t>
  </si>
  <si>
    <t>Documentar caracterización de los beneficiarios del programa Ser Pilo Paga, balance de deserción y rezago académico. (Informe de Gestión)</t>
  </si>
  <si>
    <t xml:space="preserve">Estudiantes beneficiarios de Fondos Pilo Regional
</t>
  </si>
  <si>
    <t>Realizar mesas regionales con Alcaldías y Gobernaciones</t>
  </si>
  <si>
    <t>Apoyar la elaboración de los proyectos y aprobación en OCAD</t>
  </si>
  <si>
    <t>Las labores legislativas inician 16 de marzo.</t>
  </si>
  <si>
    <r>
      <t xml:space="preserve">Las labores legislativas inician </t>
    </r>
    <r>
      <rPr>
        <sz val="12"/>
        <color rgb="FF000000"/>
        <rFont val="Calibri"/>
        <family val="2"/>
        <scheme val="minor"/>
      </rPr>
      <t>16 de marzo.</t>
    </r>
  </si>
  <si>
    <t>Propuesta de Decreto Reglamentario</t>
  </si>
  <si>
    <t>Alianzas Rurales de Educación y Desarrollo  - ARED en funcionamiento</t>
  </si>
  <si>
    <t>Ejecutar los proyectos de ARED</t>
  </si>
  <si>
    <t>Fortalecimiento para el Acceso y la Permanencia en la Educación
Superior con Calidad en Colombia.</t>
  </si>
  <si>
    <t>Se suscribieron 30 convenios de 2018 adicionales a los 18 de la vigencia 2017. Total 48</t>
  </si>
  <si>
    <t>Se han llevado las acciones de seguimiento a los convenios conforme a lo planeado y atendiendo el periodo de vacaciones de las IES</t>
  </si>
  <si>
    <t xml:space="preserve">Suscribir convenios con ARED
</t>
  </si>
  <si>
    <t>Se suscribieron 30 convenios</t>
  </si>
  <si>
    <t xml:space="preserve"> Consolidar el Plan de ARED iniciadas en 2017</t>
  </si>
  <si>
    <t>Grupo ETDH</t>
  </si>
  <si>
    <t>Se llevó a cabo reunión de planeación y priorización de las IES con el grupo de EDTH</t>
  </si>
  <si>
    <t>Proyectos desarrollados en el marco del enfoque étnico, del Plan de Educación  Rural</t>
  </si>
  <si>
    <t>Diseñar e implementar  proyectos en alianzas con organizaciones indígenas (que cuenten con proyectos de educación superior) en el marco del SEIP y en articulación con el en el plan de educación superior rural</t>
  </si>
  <si>
    <t>Se realizaron dos jornadas de trabajo con el CRIC y con delegados del pueablo awa para revisión de propuestas de proiyectos de alianza rural con enfoque étnico</t>
  </si>
  <si>
    <t>Financiación de la Educación Superior</t>
  </si>
  <si>
    <t>Propuesta normativa para modificación de los artículos 86 y 87 de la Ley 30</t>
  </si>
  <si>
    <t xml:space="preserve">Construir propuesta de modelo de distribución de recursos
</t>
  </si>
  <si>
    <t>Se presentó la propuesta al grupo Conpes del DNP y se está a la espera de sus observaciones</t>
  </si>
  <si>
    <t>Se presentó la propuesta de indicadores de seguimiento al grupo Conpes del DNP y se está a la espera de sus observaciones</t>
  </si>
  <si>
    <t xml:space="preserve">Propuesta de presupuesto con orientación a resultados, para las IES Públicas elaborado_x000D_
</t>
  </si>
  <si>
    <t>Identificar indicadores de seguimiento y control, y definir metas_x000D_</t>
  </si>
  <si>
    <t>Llevar a cabo la reglamentación de recursos de recaudo de Cooperativas (se realiza en el mismo periodo)</t>
  </si>
  <si>
    <t>En revisión de los ajustes de jurídica</t>
  </si>
  <si>
    <t>En enero se encontraba en revisión por parte de la oficina jurídica</t>
  </si>
  <si>
    <t xml:space="preserve">CONPES de sostenibilidad financiera de las Instituciones de Educación Superior Públicas expedido
</t>
  </si>
  <si>
    <t>Realizar el levantamiento del plan de inversiones de las IES públicas</t>
  </si>
  <si>
    <t>Realizar el documento con esquema de articulación de las IES  para mejorar la eficiencia del gasto</t>
  </si>
  <si>
    <t xml:space="preserve">Apoyar la construcción del documento propuesta de modificación del Decreto 1279 de 2002 con la Dirección de Calidad en el marco de la Comisión jurídica y financiera creada. </t>
  </si>
  <si>
    <t>Se envió a revisión técnica del DNP</t>
  </si>
  <si>
    <t>Se presentó a la Viceministra propuesta y se recibieron observaciones y se han realizado mesas de trabajo con 3 universidades públicas (U Nacional, U del Valle entre otras)</t>
  </si>
  <si>
    <t xml:space="preserve">Realizar la validación y retroalimentación de la propuesta de modificación del decreto 1279 de 2002, ante representantes de profesores y universidades.
</t>
  </si>
  <si>
    <t>Presentar propuesta final del proyecto de modificación del Decreto 1279 de 2002, para inicio de validación interna con diferentes áreas del MEN (VES, Secretaría General y Oficina Jurídica).</t>
  </si>
  <si>
    <t xml:space="preserve">Realizar trámite para aprobación del proyecto de modificación del decreto 1279 de 2002, ante Presidencia de la República
</t>
  </si>
  <si>
    <t xml:space="preserve"> Proyectos de infraestructura financiados con recursos de regalías
</t>
  </si>
  <si>
    <t>Llevar a cabo levantamiento de necesidades de infraestructura física y tecnológica de las IES públicas</t>
  </si>
  <si>
    <t>Se esta realizando el mapeo de información de proyectos</t>
  </si>
  <si>
    <t>En enero se realizó proceso de recolección de información de proyectos</t>
  </si>
  <si>
    <t>Construir el plan de inversión con las IES e identificar fuentes de inversión</t>
  </si>
  <si>
    <t>En enero se realizó proceso de recolección de información de proyectos para identificación de fuentes de inversión</t>
  </si>
  <si>
    <t>En enero se revisaron los proyectos radicados en la Subdirección de apoyo a las IES con el fin de identificar oportunidades de gestión</t>
  </si>
  <si>
    <t>Financiación Contingente al Ingreso y Fondos</t>
  </si>
  <si>
    <t xml:space="preserve"> Fondo Contingente al Ingreso- FCI constituido</t>
  </si>
  <si>
    <t>Elaborar un proyecto de Decreto reglamentario del Fondo Contingente al Ingreso</t>
  </si>
  <si>
    <t>Se tiene elaborado el borrador del proyecto de Decreto reglamentario del FCI.</t>
  </si>
  <si>
    <t>No registraron avance</t>
  </si>
  <si>
    <t>Se tiene previsto iniciar el diseño la estrategia a partir de abril de 2018; esto por cuanto depende de la aprobación del proyecto de ley de creación del FCI que se tiene en curso en el Congreso (Senado).</t>
  </si>
  <si>
    <t>Realizar la convocatoria para Instituciones de Educación Superior para la creación del programa de becas</t>
  </si>
  <si>
    <t>Se tiene elaborado el primer borrador con el que se definen los criterios operativos del programa de becas y de selección de las IES.</t>
  </si>
  <si>
    <t>Acompañar y hacer seguimiento al recaudo de donaciones 2018</t>
  </si>
  <si>
    <t>Acompañar la convocatoria de estudiantes con los recursos donados</t>
  </si>
  <si>
    <t xml:space="preserve">Nuevos beneficiarios de los fondos poblacionales y otros 
</t>
  </si>
  <si>
    <t xml:space="preserve">Realizar convocatorias 2018 - II </t>
  </si>
  <si>
    <t>IES con implementación del Índice de Inclusión en educacion superior</t>
  </si>
  <si>
    <t>Realizar la suscripción de convenio para prestar asistencia técnica a las IES</t>
  </si>
  <si>
    <t>3 Profesionales de planta.
Se requiere contratar profesional de apoyo.
Se requiere apoyo para asistencia técnica con aliado (Posible Fundación Saldarriaga)</t>
  </si>
  <si>
    <t>Se firmó el convenio</t>
  </si>
  <si>
    <r>
      <t xml:space="preserve">Se suscribio convenio de cooperacion </t>
    </r>
    <r>
      <rPr>
        <sz val="12"/>
        <color rgb="FFFF0000"/>
        <rFont val="Calibri"/>
        <family val="2"/>
        <scheme val="minor"/>
      </rPr>
      <t>No 831 de 2015</t>
    </r>
    <r>
      <rPr>
        <sz val="12"/>
        <rFont val="Calibri"/>
        <family val="2"/>
        <scheme val="minor"/>
      </rPr>
      <t xml:space="preserve"> con la Fundación Saldarriaga Concha</t>
    </r>
  </si>
  <si>
    <t>Llevar a cabo la aplicación de la herramienta.</t>
  </si>
  <si>
    <t>Implementar el curso virtual para el soporte de la aplicación INES</t>
  </si>
  <si>
    <t xml:space="preserve">Acompañamientos en la implementacion de lineamientos y normatividad de Educación Inclusiva e Intercultural </t>
  </si>
  <si>
    <t>Acompañar a la Direccion de Calidad en los procesos de definición para la implementación de lineamientos y normatividad de Educación Inclusiva e Intercultural en los procesos de Calidad (1. Coordinadores de salas, 2. Pares académicos y 3. Secretarios y abogados de sala)</t>
  </si>
  <si>
    <t xml:space="preserve">2 profesionales de planta
1 profesional contratista para temas de género (por contratar)
</t>
  </si>
  <si>
    <t xml:space="preserve">Se adelantó reunión con la Dir. De Calidad para la creación de IES propias y revisión de la propuesta de guia. </t>
  </si>
  <si>
    <t xml:space="preserve">Reunión de trabajo con la dirección de calidad para la definición de abordaje para creación de IES propias y revisión de la propuesta de guia </t>
  </si>
  <si>
    <t>Asistencias técnicas para la consolidación, implementación y difusión de los lineamientos de género y diversidad sexual</t>
  </si>
  <si>
    <t xml:space="preserve">2 profesionales de planta
1 profesional contratista por contratar para temas de género (por contratar)
</t>
  </si>
  <si>
    <t>No de adelantó ninguna acción. Se realizará ajuste sobre el plan de acción.</t>
  </si>
  <si>
    <t>Espacios de concertación, participación o de construcción de política pública acompañados en el marco de la educación inclusiva</t>
  </si>
  <si>
    <t>Participar en espacios de concertación, participación o de construcción de política pública en el marco de la educación inclusiva (grupos étnicos, víctimas del conflicto armado y población en proceso de reincersión a la vida civil y personas con discapacidad)</t>
  </si>
  <si>
    <t>Se encuentra pendiente definición de publicación del documento de género poara definir plan de assitencia tecnica.</t>
  </si>
  <si>
    <t>Se encuentra pendiente definición de publicación del documento de género poara definir plan de assitencia tecnica</t>
  </si>
  <si>
    <t>Documento con la política de acompañamiento para la construcción y puesta en marcha del Sistema de Educación Indigena Propio SEIP, en lo correspondiente a Educación Superior</t>
  </si>
  <si>
    <t>Construir la politica del Sistema de Educación Indígena Propio, en lo correspondiente a Educación Superior y articulación con los sistemas de básica y media</t>
  </si>
  <si>
    <t>Se preparó solicitud para desarrollo de la jornada de CONTCEPI autónoma para a construcción de la politica del SEIP</t>
  </si>
  <si>
    <t>Estrategias para la construcción de Paz desde la Educación Superior desarrolladas</t>
  </si>
  <si>
    <t>Construir los lineamientos de Paz desde la educación superior</t>
  </si>
  <si>
    <t>Se encuentra en revisión de insumos para construcción de lienamientos de Paz, productos de la UN diplomado, y doc avance plan de educación superior rural</t>
  </si>
  <si>
    <t xml:space="preserve">Socializar y acompañar a las IES para la implementación de los lineamientos de Paz desde la educación superior en el marco de la implementación del Acuerdo de Paz.
</t>
  </si>
  <si>
    <t>Dinamizar la RED de IES por la Paz</t>
  </si>
  <si>
    <t>Desarrollar mesas de trabajo con las entidades de la CIGERH para el fortalecimiento de la políitica de capital humano que contribuyan a estructurar la institucionalidad del Sistema Nacional de Cualificación</t>
  </si>
  <si>
    <t>Documento de Fortalecimiento de la CIGERH, que permita configurar la institucionalidad del Marco Nacional de Cualificaciones-MNC.</t>
  </si>
  <si>
    <t>Presentar la propuesta de Fortalecimiento a la comisión ejecutiva de la CIGERH como instancia para la toma decisiones frente a la política del capital humano que permita configurar la institucionalidad del MNC</t>
  </si>
  <si>
    <t>Documentos con los componentes del Art. 58 del Plan Nacional de Desarrollo (PND - SNET-SNATC-MNC-SISNACET) elaborados</t>
  </si>
  <si>
    <t xml:space="preserve">Elaborar el Documento con la propuesta de un esquema de financiación y sostenibilidad del MNC </t>
  </si>
  <si>
    <t xml:space="preserve">Elaborar el Documento con la estructuración de una propuesta de Institucionalidad y Gobernanza del Sistema Nacional de Cualificaciones (SNC) </t>
  </si>
  <si>
    <t>Elaborar el Documento cd acompañamiento para la estructuración del CONPES de Capital Humano como estrategia para fortalecer la calidad y pertinencia en la educación y formación</t>
  </si>
  <si>
    <t>Diseño de una propuesta de estructuración del Sistema de Acumulación y Transferencia de Créditos-SNATC, con verificación y validación con actores. Documento.</t>
  </si>
  <si>
    <t>Diseñar y desarrollar una estratégia de socialización y comunicación para los resultados y productos del Art. 58 del Plan Nacional de Desarrollo (PND - SNET-SNATC-MNC-SISNACET) elaborados</t>
  </si>
  <si>
    <t>Catálogo de cualificaciones elaborado para tres de los sectores piloteados.</t>
  </si>
  <si>
    <t>Diseñar las cualificaciones en tres sectores priorizados de la economía (Agricultura, Eléctrico, Logística)</t>
  </si>
  <si>
    <t>Currículos de programas basado en cualificaciones con IES, diseñados</t>
  </si>
  <si>
    <t>Diseñar programas en las IES seleccionadas en la convocatoria, para una oferta de formación TyT basada en cualificaciones (9 sectores - 114 cualificaciones)</t>
  </si>
  <si>
    <t>Diseño y desarrollo de currículos para una oferta de formación TyT basada en cualificaciones.</t>
  </si>
  <si>
    <t>Documento Maestro para programas de oferta basada en cualificaciones con IES diseñado</t>
  </si>
  <si>
    <t>Acompañar a IES seleccionadas en la convocatoria para el diseño de una Oferta de formación basada en cualificaciones con condiciones de calidad (10 programas con registro calificado)</t>
  </si>
  <si>
    <t>10 programas de oferta de formación basada en cualificaciones con condiciones de calidad con Documento Maestro para registro calificado.</t>
  </si>
  <si>
    <t>Realizar mesas de trabajo con entidades del gobierno nacional y realizar el diseño de los artículos para posterior validación y aprobación</t>
  </si>
  <si>
    <t>En enero se definió la ruta de acción para la realización de las mesas de trabajo</t>
  </si>
  <si>
    <t>Realizar mesas de trabajo con entidades del gobierno nacional y realizar el diseño de los artículos para posterior validación y aprobación una vez sea aprobada la Ley</t>
  </si>
  <si>
    <t>Hoja de ruta para promover la movilidad estudiantil y laboral, a partir del Marco común de Cualificaciones, con los países de la Alianza del Pacífico.</t>
  </si>
  <si>
    <t>Adelantar acciones que promuevan la movilidad estudiantil y laboral, a partir del un Marco Regional de Cualficaciones con los países de la Alianza del Pacífico.</t>
  </si>
  <si>
    <t>Informe sobre las  acciones adelantadas con los países de la alianza pacifico para promover la movilidad estudiantil y laboral, a partir del un Marco Regional de Cualificaciones.</t>
  </si>
  <si>
    <t>IES acompañadas o apoyadas técnicamente para fomento a la acreditación institucional y de programas</t>
  </si>
  <si>
    <t>IES acompañadas o apoyadas técnicamente para el mejoramiento de la calidad de programas en modalidad a distancia y virtual</t>
  </si>
  <si>
    <t>Invitar y seleccionar a las IES a recibir acompañamiento para el mejoramiento de condiciones de calidad para programas en modalidad a distancia y virtual</t>
  </si>
  <si>
    <t>Brindar acompañamiento a los programas en modalidad a distancia y virtual seleccionados</t>
  </si>
  <si>
    <t>IES acompañadas en la formulación e implementación del plan de mejoramiento, con ocasión de la visita de inspección y vigilancia</t>
  </si>
  <si>
    <t>Definir en el Comité Técnico con la Subdirección de Inspección y Vigilancia las IES que recibirán acompañamiento</t>
  </si>
  <si>
    <t>Humanos: Subdirección de Inspección y Vigilancia y Subdirección de Apoyo a la Gestión de las IES</t>
  </si>
  <si>
    <t>Se realizó el Comité el 12 de enero y se continua en la definición de la estrategia para la implementación del plan de mejoramiento en las IES</t>
  </si>
  <si>
    <t xml:space="preserve">Establecer las acciones que se adelantarán en las IES que recibirán acompañamiento según lo definido en el Comité Técnico </t>
  </si>
  <si>
    <t>Acompañar las IES e implementar las acciones definidas en el Comité Técnico</t>
  </si>
  <si>
    <t>Programas acompañados en la formulación e implementación de planes de contingencia, una vez el registro calificado no ha sido renovado</t>
  </si>
  <si>
    <t>Realizar el inventario de los programas que no han sido renovados en los últimos 2 años y verificar si han radicado el plan de contingenia</t>
  </si>
  <si>
    <t>Humanos: Subdirección de Aseguramiento de la Calidad y Subdirección de Apoyo a la Gestión de las IES</t>
  </si>
  <si>
    <t>Se solicitó a la Sub de Aseguramiento de la Calidad el listado de programas no renovados en el 2017 y se estructuró la matriz base para realizar el inventario</t>
  </si>
  <si>
    <t>Requerir a aquellos programas que no han radicado el plan de contingencia</t>
  </si>
  <si>
    <t>Humanos: Subdirección de Apoyo a la Gestión de las IES</t>
  </si>
  <si>
    <t>Acompañar y hacer seguimiento a los programas en la formulación del plan de contingencia</t>
  </si>
  <si>
    <t>Documento con Informe de implementación de la política de Buen Gobierno en las IES públicas</t>
  </si>
  <si>
    <t>número</t>
  </si>
  <si>
    <t>1 Documento entregado con Informe de implementación de la política de Buen Gobierno en las IES públicas</t>
  </si>
  <si>
    <t>Se definió la estructura para la metodologia de medición de avance en la política de Buen Gobierno</t>
  </si>
  <si>
    <t>Documento con Informe de gestión de los consejos superiores</t>
  </si>
  <si>
    <t>Fortalecimiento de la gestión de los consejos superiores</t>
  </si>
  <si>
    <t>2 Documentos entregado con Informe de gestión de los consejos superiores</t>
  </si>
  <si>
    <t>Elaboración de 51 fichas de las IES públicas y  actualización del tablero de seguimiento</t>
  </si>
  <si>
    <t>Documento de buenas prácticas en los Consejos Superiores y/o Directivos de las IES públicas.</t>
  </si>
  <si>
    <t xml:space="preserve">Realizar el documento de buenas prácticas en los Consejos Superiores y/o Directivos de las IES Públicas.
</t>
  </si>
  <si>
    <t>Se solicitará cambio del indicador, teniendo en cuenta que la Dirección de Calidad esta trabajando en el documento de referentes de calidad y no se va a generar un documento para manejar estas unidades.</t>
  </si>
  <si>
    <t>Informes trimestrales de ejecuciónn presupuestal en las IES públicas</t>
  </si>
  <si>
    <t>Hacer seguimiento a la gestión financiera en las IES públicas</t>
  </si>
  <si>
    <t>4 Informes trimestrales de ejecución presupuestal en las IES públicas</t>
  </si>
  <si>
    <t>Socialización en los CSU recordando fechas de registro de la información en el CHIP.</t>
  </si>
  <si>
    <t>Guía para la construcción del plan de desarrollo institucional</t>
  </si>
  <si>
    <t>Realizar el documento guía para la construcción del plan de desarrollo institucional</t>
  </si>
  <si>
    <t>1 Guía entregada para la construcción del plan de desarrollo institucional</t>
  </si>
  <si>
    <t>Levantamiento de información y estructura del documento</t>
  </si>
  <si>
    <t>Plan de capacitación con los miembros de los consejos superiores y directivos</t>
  </si>
  <si>
    <t>Ejecución del plan de capacitación para delegados de la Ministra y representantes del Presidente</t>
  </si>
  <si>
    <t>Proyecto de Modificación de Decreto 1279 de 2002 elaborado</t>
  </si>
  <si>
    <t>Elaborar la propuesta de modificación del Decreto 1279 de 2002 , valoración con la Dirección de Fomento y participación en la comisión financiera y jurídica de revisión.</t>
  </si>
  <si>
    <t>Presentación de una primera propuesta de modificación del decreto.</t>
  </si>
  <si>
    <t>Hacer la presentación, validación, retroalimentación  y socialización de la propuesta de modificación del Decreto 1279 de 2002  con actores del sector (SUE, CESU, etc.)</t>
  </si>
  <si>
    <t>Presentar la propuesta final del proyecto de modificación del Decreto 1279 de 2002, para inicio de validación interna con las diferentes áreas del MEN como el despacho de la viceministra, oficina jurídica, secretaria general.</t>
  </si>
  <si>
    <t>Tramite para aprobación ante Presidencia de la República del proyecto de la modificación del Decreto 1279 de 2002</t>
  </si>
  <si>
    <t>Liliana María Zapata Bustamante</t>
  </si>
  <si>
    <t>Establecimiento y desarrollo de una estrategia para apropiar la cultura de la responsabilidad del servidor público en función del régimen disciplinario único</t>
  </si>
  <si>
    <t>Identificar, fomular e implementar l la estrategia de apropiación de la responsababilidad del servidor  en funcion del régimen disciplinario</t>
  </si>
  <si>
    <t>Contratos de prestación de servicios profesionales del grupo disciplinario</t>
  </si>
  <si>
    <t xml:space="preserve">Establecimiento y desarrollo de una estrategia para la apropiación, articulación e integración de las subdirecciones y grupos de la Secretaría General con el Ministerio. </t>
  </si>
  <si>
    <t>Identificar, fomular e implementar l la estrategia de apropiación, articulación y segumiento de las líneas de trabajo de la Secretaría General</t>
  </si>
  <si>
    <t>Contrato de prestación de servicios profesionales
Recursos para las jornadas de comités semestrales generales</t>
  </si>
  <si>
    <t xml:space="preserve">Talento humano </t>
  </si>
  <si>
    <t>Procesos fáciles y eficientes</t>
  </si>
  <si>
    <t>Subdirección de Desarrollo Organizacional</t>
  </si>
  <si>
    <t>Gloria Rocío Pereira</t>
  </si>
  <si>
    <t>Índice de ambiente laboral</t>
  </si>
  <si>
    <t>Puntos</t>
  </si>
  <si>
    <t>Gestionar la medición del índice de ambiente laboral</t>
  </si>
  <si>
    <t xml:space="preserve"> Fortalecimiento a la Gestión Sectorial y de la Capacidad Institucional en Colombia</t>
  </si>
  <si>
    <t>1 contrato de prestación de servicios profesionales
1 contrato con persona jurídica (1 People Voice)</t>
  </si>
  <si>
    <t>Se solicito a la OAPF el cambio de la fecha de inicio de esta actividad para 15 de septiembre de 2018.</t>
  </si>
  <si>
    <t>Porcentaje de cumplimiento de las actividades relacionadas con ambiente laboral</t>
  </si>
  <si>
    <t># de actividades ejecutadas/# de actividades planeadas</t>
  </si>
  <si>
    <t>Cumplimiento de actividades relacionadas con ambiente laboral</t>
  </si>
  <si>
    <t>1 contrato de prestación de servicios profesionales
2 contratos con personas jurídicas (1 People Voice y 1 con Human Factor)</t>
  </si>
  <si>
    <t>O:\2018\3. GESTIÓN DEL CONOCIMIENTO Y AMBIENTE LABORAL\2 Mejoramiento de Ambiente Laboral\Enero</t>
  </si>
  <si>
    <t xml:space="preserve">Se gestionaron los ajustes al Insumo de People´s Voice y Human Factor, de acuerdo con las observaciones de la Subdirección de Contratación. Igualmente, se tramitó la elaboración del contrato, así como la obtención de las firmas  y la respectiva póliza. </t>
  </si>
  <si>
    <t>Programas de aprendizaje organizacional implementados</t>
  </si>
  <si>
    <t># de PAO implementados/# de PAO planeados de la Función Pública</t>
  </si>
  <si>
    <t>Implementar programas de aprendizaje organizacional</t>
  </si>
  <si>
    <t>1 contrato persona jurídica (Unal)</t>
  </si>
  <si>
    <t>O:\2018\3. GESTIÓN DEL CONOCIMIENTO Y AMBIENTE LABORAL\3 Escuela Corporativa\Enero</t>
  </si>
  <si>
    <t>Se gestionó los ajustes al Insumo 209 para la contratación de la Universidad Nacional, de acuerdo con las observaciones de la Subdirección de Contratación. Igualmente, se tramitó la elaboración del contrato 819 de 2018, así como la obtención de las firmas  y la respectiva póliza. Una de las obligaciones especificas del contrato es la implementación de los 3 programas de aprendizaje organizacional.</t>
  </si>
  <si>
    <t>Se gestionó los ajustes al Insumo 209 para la contratación de la Universidad Nacional, de acuerdo con las observaciones de la Subdirección de Contratación. Igualmente, se tramitó la elaboración del contrato, así como la obtención de las firmas  y la respectiva póliza.  Una de las obligaciones especificas del contrato es la implementación de los 3 programas de aprendizaje organizacional.</t>
  </si>
  <si>
    <t>Actividades relacionadas con los ejes de gestión del conocimiento cumplidas</t>
  </si>
  <si>
    <t xml:space="preserve">Implementar los  ejes de gestión del conocimiento del MIPG v2 </t>
  </si>
  <si>
    <t>O:\2018\3. GESTIÓN DEL CONOCIMIENTO Y AMBIENTE LABORAL\4 MIPG Gestión de Conocimiento e Innovación\Enero\</t>
  </si>
  <si>
    <t>Se gestionó con el Portal Colombia Aprende la actualización del home del campus virtual y la modificación de la URL del SCROM inicial de los programas de aprendizaje, y la actualización del sitio de la Escuela Corporativa. Se diseñó y publicó la “Encuesta ciudadana para construcción del PAAC”.</t>
  </si>
  <si>
    <t>Mapa de procesos simplificado y optimizado</t>
  </si>
  <si>
    <t>(Número de procesos simplificados y optimizados/ Total de procesos del SIG)*100</t>
  </si>
  <si>
    <t>Simplificar el mapa de procesos y optimizarlo</t>
  </si>
  <si>
    <t>1 contratista persona natural 
1 contrato persona jurídica software SIG</t>
  </si>
  <si>
    <t>* 1 Contrato de prestación de servicios de persona natural en ejecución
* 1 Contrato de persona jurídica de software de SIG firmado</t>
  </si>
  <si>
    <t>Se avanzó en la revisión de los documentos migrados a la nueva estructura de procesos y al nuevo formato de procedimiento. Se planeó el evento de lanzamiento del nuevo mapa de procesos, el cual se llevará a cabo en todo el MEN en el mes de marzo.</t>
  </si>
  <si>
    <t>Cumplimiento de los requisitos de las normas</t>
  </si>
  <si>
    <t>(Número de requistos cumplidos de las normas NTC ISO 9001:2015 y NTC ISO 14001:2015/ Número total de requisitos de las normas aplicables al MEN)*100</t>
  </si>
  <si>
    <t>Implementar requisitos normas ISO 9001:2015 e ISO 14001:2015</t>
  </si>
  <si>
    <t>1 contratista persona natural 
1 contrato persona jurídica ICONTEC - talleres</t>
  </si>
  <si>
    <t>* 1 Contrato de prestación de servicios de persona natural en ejecución</t>
  </si>
  <si>
    <t>Se realizó el diagnóstico del nivel de cumplimiento de las normas ISO 9001: 2015 e ISO 14001:2015 y plan de trabajo para el cumplimiento de los requisitos que se encuentran en incumplimiento parcial o total</t>
  </si>
  <si>
    <t>Se realizó el diagnóstico del nivel de cumplimiento de las normas ISO 9001: 2015 e ISO 14001:2015 y plan de trabajo para el cumplimiento de los requisitos que se encuentran en inumplimiento parcial o total</t>
  </si>
  <si>
    <t>Cumplimiento de actividades de apropiación del SIG</t>
  </si>
  <si>
    <t>(Número de actividades ejecutadas / Número total de actividades planeadas de apropiación)*100</t>
  </si>
  <si>
    <t>Apropiar el Sistema Integrado de Gestión - SIG, modelos referenciales</t>
  </si>
  <si>
    <t>Logística talleres</t>
  </si>
  <si>
    <t>* 1 Contrato de persona jurídica de logistica firmado</t>
  </si>
  <si>
    <t>Se avanzó en la definición de la estrategia de apropiación para el año 2018, en articulación con la OAC y compensar como facilitador de la estrategia formativa y pedagógica. Se planeó el evento de lanzamiento de la estrategia de apropiación 2018, el cual se llevará a cabo con todo el MEN en el mes de marzo.</t>
  </si>
  <si>
    <t>Cumplimiento de actividades relacionadas con los programas ambientales</t>
  </si>
  <si>
    <t>(Número de actividades ejecutadas de los programas ambientales / Número total de actividades planeadas de los programas ambientales)*100</t>
  </si>
  <si>
    <t>Ejecutar las actividades relacionadas con los programas ambientales</t>
  </si>
  <si>
    <t>Se construyó plan operativo del SGA para el 2018, se recibió la auditoria interna del PESV, en los componentes del SGA.</t>
  </si>
  <si>
    <t>Cumplimiento de actividades relacionadas con con el plan anual de trabajo del SGSST</t>
  </si>
  <si>
    <t>(Número de actividades ejecutadas del plan de SGSST / Número total de actividades establecidas en el plan de trabajo del SGSST)*100</t>
  </si>
  <si>
    <t>Ejecutar las actividades relacionadas con el plan anual de trabajo del SGSST</t>
  </si>
  <si>
    <t>1 contratista
Logística</t>
  </si>
  <si>
    <t>Se construyó plan anual de trabajo y plan operativo del SGSST para el 2018, se realizó alistamiento y se recibió la auditoria interna del PESV en los componentes del SGSST, se realizaron ajustes finales a los documentos del  SGSST (tiempos) a los entregados por la firma AIAP. Estos ya  se encuentran  aprobados, serán subidos al  aplicativo SIG la primera semana de Febrero.</t>
  </si>
  <si>
    <t>Cumplimiento de actividades relacionadas con  el cumplimiento de requisitos del SGSI</t>
  </si>
  <si>
    <t>(Número de actividades ejecutadas del plan de SGSI / Número total de actividades establecidas en el plan de trabajo del SGSI)*100</t>
  </si>
  <si>
    <t>Ejecutar las actividades relacionadas con el cumplimiento de requisitos del SGSI</t>
  </si>
  <si>
    <t>Se realiza la elaboración del diagnóstico del SGSI, se revisa y actualiza el alcance,  se revisa documentación del SGSI y se actualizas, se elaboran políticas y se encuentra en actualización las que ya existen y se elabora programa de sensibilización en SGSI.</t>
  </si>
  <si>
    <t>Posición dada por el Departamento Administrativo de la Función Pública</t>
  </si>
  <si>
    <t xml:space="preserve">Posición en ranking </t>
  </si>
  <si>
    <t xml:space="preserve">Implementar el plan de revisión y cumplimiento de requisitos del Índice de Coherencia Administrativa y Buen Gobierno.
</t>
  </si>
  <si>
    <t>2 contratistas
Logística</t>
  </si>
  <si>
    <t>A la fecha el Departamento Administrativo de la Función Pública no ha reportado los resultados de FURAG medidos en la vigencia 2017. No obtante, desde el Ministerio en el mes de enero se establecio plan de intervención para la implementación de MIPG V2 tanto en el Ministerio como en las EAV. Asi mismo se realizó la revisión y actualización de los documentos y planes que deben estar cargados y visibles al ciudadano a través del Link de transparencia y acceso a la información pública con el fin de dar cumplimiento a las fechas  de publicación del Plan de Acción Sectorial e Institucional con sus corespondientes anexos acorde con lo establecido en la normatividad vigente y en el Manual Operativo de MIPG V2, lo cual posibilita que cuando el sector sea medido en el FURAG cumpla con estos requisitos y mejore la puntuación</t>
  </si>
  <si>
    <t>El proyectado no puede ser el 5% teniendo en cuenta que se depende de la publicación de resultados por parte del Departamento Administrativo de la Función Pública.</t>
  </si>
  <si>
    <t xml:space="preserve">Dependencias con estudio de actualización de funciones </t>
  </si>
  <si>
    <t>Numero de dependencias analizadas / Número de dependencias del MEN</t>
  </si>
  <si>
    <t xml:space="preserve">Realizar el estudio de actualización de funciones del 100% de dependencias y formalización de grupos internos
</t>
  </si>
  <si>
    <t>3 contratistas</t>
  </si>
  <si>
    <t>Se realizarón mesas de trabajo con el área de tecnología para la actualización del Decreto de Funciones del Ministerio. Igualmente se dio inicio a la proyección del documento de Decreto de reorganización funcional con el acompañamiento del DAFP.</t>
  </si>
  <si>
    <t>Se realizarón mesas de trabajo con dos áreas para la actualización del Decreto de Funciones del Ministerio. Igualmente se dio inicio a la proyección del documento de Decreto de reorganización funcional con el acompañamiento del DAFP.</t>
  </si>
  <si>
    <t>Logística
Tiquetes y viáticos
1 contrato persona jurídica</t>
  </si>
  <si>
    <t>Se estableció y consolidó Plan Sectorial en conjunto con las EAV y se realizó la publicación del Plan sectorial en el Link de Transparencia y Acceso a la Información Pública a 31 de enero acorde con las fechas y lineamietos establecidos en la Ley y en el Manual Operativo de MIPG V2</t>
  </si>
  <si>
    <t>Se estableció y consolidó Plan Sectorial en conjunto con las EAV y se realizó la publicación del Plan sectorial en el Link de Transparencia y Acceso a la Información Pública a 31 de enero acorde con las fechas establecidas en la Ley y en el Manual Operativo de MIPG V2</t>
  </si>
  <si>
    <t>Logística</t>
  </si>
  <si>
    <t>En el mes de enero se establecio Plan de Acción de la SDO y Plan Operativo de la SDO, en el cual se plantearon acciones para la implementación de MIPG V2 en el Ministerio. Asi mismo, se realizó el la revisión y actualización de los documentos y planes que deben estar cargados y visibles al ciudadano a través del Link de transparencia y acceso a la información pública con el fin de dar cumplimiento a las fechas  de publicación acorde con lo establecido en la normatividad vigente y en el Manual Operativo de MIPG V2. De otra parte, se esta adelantando el análisis de responsabilidades, roles y productos establecidos para cada dependencia en MIPG, así como el diseño de los materiales a utilizar en las capacitaciones a ejecutar con las áreas con el fin de dar inicio a la apropiación e implementación del Modelo MIPG V2.</t>
  </si>
  <si>
    <t>Se consolidó y publico el Plan Anticorrupción y de Atención al Ciudadano 2018 en el Link de Transparencia y Acceso a la Información Pública a 31 de enero acorde con las fechas establecidas en la Ley y en el Manual Operativo de MIPG V2, atendiendo los lineamientos establecidos en la Guía para la construcción del Plan Anticorrupción y de Atención al Ciudadano.</t>
  </si>
  <si>
    <t>Cumplimiento de acciones de mejoramiento derivadas de la gestión del riesgo</t>
  </si>
  <si>
    <t>(Número de acciones de mejoramiento realizadas / Número total de acciones derivadas de la gestión del riesgo de la SDO)*100</t>
  </si>
  <si>
    <t>Apropiar la gestión de riesgo en la entidad</t>
  </si>
  <si>
    <t>N.A.</t>
  </si>
  <si>
    <t xml:space="preserve">Se realizó actualización de los mapas de riesgos de corrupción  de la  entidad y su respectiva publicación en el link de transparecnia  y se realizó la planeación del taller de riesgos para los lideres de programas y proyectos del MEN. </t>
  </si>
  <si>
    <t>Se realiza la publicación del mapa de riesgos de corrupción del MEN</t>
  </si>
  <si>
    <t>Formular y monitorear el plan de racionalización de trámites</t>
  </si>
  <si>
    <t>El 15 de enero de 2018 se realizó el taller con los líderes de trámites para la construcción del Plan de racionalización de trámites para la vigencia 2018, el cual hace parte integral del plan anticorrupción. Adicionalmente se realizó monitoreo de la estrategia de racionalización de trámites 2017, el cual fue registrado en el SUIT. Producto de este taller se consolidó y publicó la estrategia de racionalización de trámites del Ministerio para la vigencia 2018, la cual fue cargada en el SUIT en cumplimiento con los lineamientos de la política. De otra parte se estableción el Plan de operativo de la SDO en el cual se establecieron actividades para dar cumplimiento a la Política de racionalización. En este espacio se aprovecho la oportunidad para actualizar a los servidores del Ministerio en los conceptos asociados establecidos por el DAFP en la resolución 1099 de 2017</t>
  </si>
  <si>
    <t xml:space="preserve">Información y comunicación </t>
  </si>
  <si>
    <t>Porcentaje de cumplimiento de los criterios nivel AA</t>
  </si>
  <si>
    <t>Incrementar el cumplimiento de los requisitos relacionados con accesibilidad página web MEN</t>
  </si>
  <si>
    <t>En el mes de enero se estableció el Plan de Acción de la SDO y el Plan operativo de la SDO en el cual se incluyeron las actividades para lograr el avance en el cumplimiento de los criterios. Además se realizó reunión con el Portal Colombia Aprende con el fin de establecer plan de trabajo para cumplir con los compromisos de accesibilidad en dicho portal</t>
  </si>
  <si>
    <t>Subdirección de Talento Humano</t>
  </si>
  <si>
    <t>Edgar Saul Vargas Soto</t>
  </si>
  <si>
    <t xml:space="preserve">Cobertura de las actividades de crecimiento y desarrollo profesional de los servidores del MEN </t>
  </si>
  <si>
    <t># actividades de crecimiento y desarrollo ejecutadas/# actividades de crecimiento y desarrollo programadas</t>
  </si>
  <si>
    <t>Ejecutar las actividades de crecimiento y desarrollo profesional (bienestar, estímulos e incentivos, clima organizacional, cultura, horarios flexibles), con participación del 90% de los servidores de planta  y acompañamiento en la vinculación ,  cambio de empleo.
o retiro</t>
  </si>
  <si>
    <t>Equipo Grupo de Fortalecimiento de la Calidad de Vida Laboral</t>
  </si>
  <si>
    <t xml:space="preserve">Durante el mes de enero se realizaron las actividades de planificación programadas. </t>
  </si>
  <si>
    <t xml:space="preserve">Durante el mes de enero se consolidaron los resultados de la encuesta diagnostica de bienestar institucional, a la cual respondieron 374 servidores; así mismo con base en la encuestas se realizó la formulación del documento técnico del programa de estímulos del MEN para la vigencia 2018, el cual será presentado a la comisión de personal en el mes de febrero para sus observaciones. 
Por otro lado se tramitaron favorablemente 2 solicitudes de turnos laborales y 6 permisos de estudio. 
</t>
  </si>
  <si>
    <t>Informes de Seguimiento y final al Piloto de la Modalidad del teletrabajo</t>
  </si>
  <si>
    <t># de informes generados</t>
  </si>
  <si>
    <t>Evaluar los resultados y avances de la prueba Piloto de Teletrabajo, De ser viable, formalizar el modelo de teletrabajo 2018.</t>
  </si>
  <si>
    <t xml:space="preserve">Se realizaron las actividades programadas para el mes de enero sin ninguna novedad. </t>
  </si>
  <si>
    <t>Durante el mes de enero se realizaron 8 visitas domiciliarias las cuales en su totalidad resultaron efectivas. Así mismo se firmaron 6 acuerdos de voluntades para el grupo que arranco la prueba piloto en enero. También, se remitió a los jefes de los servidores que están en la prueba piloto el formato de evaluación y satisfacción para tener un diagnóstico preliminar sobre su impacto</t>
  </si>
  <si>
    <t>Planeación estratégica de la gestión del talento humano</t>
  </si>
  <si>
    <t># de planes generados</t>
  </si>
  <si>
    <t>Actualizar y hacer seguimiento del plan estratégico de Talento Humano</t>
  </si>
  <si>
    <t xml:space="preserve">Se realizaron las actividades programdas para el mes de enero sin ninguna novedad. </t>
  </si>
  <si>
    <t>Se formularon y publicaron los siguientes planes: Plan Estratégico de Talento Humano, Sistema de Estímulos, Sistema  de Seguridad y Salud en el Trabajo, Plan Institucional de Capacitacion, Plan Anual de Vacantes y el Plan de Prevision de Vacantes</t>
  </si>
  <si>
    <t>Ejecución del PIC</t>
  </si>
  <si>
    <t># de actividades de capacitación ejecutadas / # de actividades de capacitación programadas</t>
  </si>
  <si>
    <t>Programa Institucional de Capacitación (capacitaciones técnicas, inducción, reinducción</t>
  </si>
  <si>
    <t xml:space="preserve">Durante el mes de Enero, se realizó la consolidación de las fuentes diagnosticas establecidas por ley para el PIC; y se diseñó el documento PIC para la vigencia 2018. Este documento será presentado en el mes de febrero a la comisión de personal para sus observaciones. 
Por otro lado, se realizo la contratación del operador para la ejecución de algunos de las capacitaciones del PIC 2018. 
Finalmente, se realizó una (1)  jornadas de inducción en las cuales asistieron 17 servidores. </t>
  </si>
  <si>
    <t>Ejecución del Programa de Competencias</t>
  </si>
  <si>
    <t># de actividade ejecutadas / # de actividades programadas</t>
  </si>
  <si>
    <t xml:space="preserve">
Ejecutar  el programa de fortalecimiento de competencias</t>
  </si>
  <si>
    <t xml:space="preserve">Durante el mes de enero fueron evaluadas las propuestas presentadas y fue seleccionado el operador del programa. Se realizó la contratación del mismo y para el mes de febrero se presentará el cronograma con las actividades del programa. </t>
  </si>
  <si>
    <t>Ejecución del Programa de seguridad y salud en el trabajo</t>
  </si>
  <si>
    <t xml:space="preserve">Desarrollar el programa de seguridad y salud en el trabajo y hacer medición y seguimiento a su impacto </t>
  </si>
  <si>
    <t xml:space="preserve">Durante el mes de enero se adelanto la auditoría interna al plan de seguridad vial y se dió apertura a la auditoría interna de los procesos del sistema. </t>
  </si>
  <si>
    <t xml:space="preserve">Ejecución de las fases que componen la evaluación del desempeño </t>
  </si>
  <si>
    <t># de fases ejecutadas / # de fases programadas</t>
  </si>
  <si>
    <t xml:space="preserve">Adelantar las fases que componene la evaluación del desempeño (carrera, provisionales, libre nombramiento y remoción en acuerdos de gestión),  </t>
  </si>
  <si>
    <t xml:space="preserve">Durante el mes de enero fueron realizadas capacitaciones correspondientes a las fase de evaluación final y concertación 2018-2019, a un total de 178 servidores de los 303 citados, tanto evaluadores como evaluados. Así mismo se  realizaron un total de 27 asesorías vía correo electrónico y 7 asesorías individuales. Se realizaron los ajustes en el aplicativo derivados de movimientos de personal tanto de evaluadores como de evaluados. </t>
  </si>
  <si>
    <t>Cobertura de la aplicación de la encuesta encuesta socio demográfica</t>
  </si>
  <si>
    <t># de encuestas diligenciadas / # de encuestas planeadas</t>
  </si>
  <si>
    <t>Caracterizar a los servidores del MEN y su núcleo familiar a través de la encuesta socio demográfica</t>
  </si>
  <si>
    <t xml:space="preserve">Durante el mes de enero se realizó la aplicación de la encuesta sociodemográfica, a la cual respondieron 374 servidores. La encuesta identificó lo siguientes aspectos mas relevantes: composición familiar, genero, lugar de residencia y educación actual y en curso. </t>
  </si>
  <si>
    <t>Publicaciones de la información de las vacantes en la planta de personal del MEN</t>
  </si>
  <si>
    <t xml:space="preserve"># de publicaciones de la información de vacantes </t>
  </si>
  <si>
    <t>Publicar quincenalmente, en la intranet  la información de las vacantes en la planta de personal del MEN</t>
  </si>
  <si>
    <t>Equipo Grupo de Vinculación y Gestión del Talento Humano</t>
  </si>
  <si>
    <t>Se realizaron tres publicaciones en la intranet de las vacantes de la planta de personal durante el mes de enero</t>
  </si>
  <si>
    <t>Se realizó publicación en la intranet de las vacantes de la planta de personal en las fechas 9, 15 y 31 de enero de 2018</t>
  </si>
  <si>
    <t>Ejecución de las actividades de Implementación y divulgación  del Código de Integridad</t>
  </si>
  <si>
    <t># de actividades ejecutadas / # de actividades planeadas</t>
  </si>
  <si>
    <t>Ejecutar las actividades para la implementación y divulgacución del Código de Integridad</t>
  </si>
  <si>
    <t xml:space="preserve">Durante el mes de enero, se estableció como plataforma de ejecucion para el proceso de socialización, el PIC. Es decir que se incluyo en el cronograma de PIC la socialización del código. </t>
  </si>
  <si>
    <t>Subdirección de Gestión Administrativa</t>
  </si>
  <si>
    <t>Judith Castañeda Garcia</t>
  </si>
  <si>
    <t>Mantenimientos preventivos y correctivos a lo equipos programados, ejecutados</t>
  </si>
  <si>
    <t xml:space="preserve"> # mantenimiento realizados
 /
  # mantenimientos programados</t>
  </si>
  <si>
    <t xml:space="preserve">Ejecutar del mantenimiento preventivo y correctivo a los equipos que se encuentran en las instalaciones del MEN </t>
  </si>
  <si>
    <t>Profesionales asignados al Proceso   Operación de Servicios Administrativos
1 contrato de prestación de servicios profesionales</t>
  </si>
  <si>
    <t>Informes mensuales de:
1. Mantenimiento de infraestructura
2. Equipos de pesaje
3. Lavado de tanques de agua potable
4. Microondas
5. Equipos de gimnasio
6. Control de acceso
7. Ascensores
8. Planta telefónica</t>
  </si>
  <si>
    <t>1. Actividades del contrato de MANTENIMIENTO
* Instalación bomba eyectora en tanque de aguas lluvias.
* Adecuaciones de puestos de trabajo en Financiera - ODS, Talento Humano, Contraloría, Secretaría General, Monitoreo y control
* Señalización parqueadero
* Reparación hornos microondas
* Arreglo circuito eléctricos de red regulada Tercer piso, cuarto rack
* Arreglo circuito eléctrico duchas gimnasio
* Toma de muestras de agua potable en tanques
* Trabajos en fosos para certificación de ascensores
2. Actividades del contrato de CONTROL DE ACCESO
* Mto. preventivo y correctivo.
3. Actividades del contrato de ASCENSORES
* Mto. preventivo y correctivo de ascensores privado y publicos
4. Actividades del contrato de PLANTA TELEFÓNICA
* Se realizó mantenimiento preventivo y  reparaciones menores en el ascensor privado
* Mto. preventivo de los 4 asecensores marca Schindler.
* Trabajos para certificación de ascensores
* Mto. preventivo y correctivo de la solución de voz Alcatel OXE del MEN.
*Mto de elementos telefónicos</t>
  </si>
  <si>
    <t>1. Informe del contrato de MANTENIMIENTO
* Se cumplió con le elaboración de los mantenimientos preventivos y correctivos programados para el mes de Enero
* Se terminó la fase 1 del proyecto d ereorganización de puestos de trabajo
* Se realizaron ajustes a la señalización del parqueadero y rutas de evacuación
* Se realizaron correctivos en redes eléctricas para minimizar riesgos de daños a equipos del rack del Tercer piso costado Occidental y ducas del gimnasio
* Toma de muestras de agua potable en tanques
* Trabajos en fosos para certificación de ascensores
2. Actividades del contrato de CONTROL DE ACCESO
* Mto. preventivo y correctivo.
3. Actividades del contrato de ASCENSORES
* Mto. preventivo y correctivo de ascensores privado y publicos
4. Actividades del contrato de PLANTA TELEFÓNICA
* Se realizó mantenimiento preventivo y  reparaciones menores en el ascensor privado
* Mto. preventivo de los 4 asecensores marca Schindler.
* Trabajos para certificación de ascensores
* Mto. preventivo y correctivo de la solución de voz Alcatel OXE del MEN.
*Mto de elementos telefónicos</t>
  </si>
  <si>
    <t>Mantenimientos preventivo y correctivo  a los vehículos, realizados</t>
  </si>
  <si>
    <t xml:space="preserve">Programar y realizar el mantenimiento preventivo y correctivo del  parque automotor. </t>
  </si>
  <si>
    <t>Soportes de mantenimiento de vehiculos del mes de enero de 2018</t>
  </si>
  <si>
    <t>Se realizan 6 mantenimientos preventivos y 3 correctivos a vehiculos del parque automotor del Ministerio</t>
  </si>
  <si>
    <t>Entrega de los suministros de acuerdo a los requerimientos realizados</t>
  </si>
  <si>
    <t xml:space="preserve"> #  suministros entregados
 /
# Suministros solicitados</t>
  </si>
  <si>
    <t>Hacer el suministro mensual de los productos de aseo y cafetería necesarios para la adecuada prestación del servicio.</t>
  </si>
  <si>
    <t>Soportes del control de consumos de insumos de aseo y cafeteria del mes de enero de 2018</t>
  </si>
  <si>
    <t xml:space="preserve">Se registran los consumos de insumos para las tareas de aseo y cafetería </t>
  </si>
  <si>
    <t xml:space="preserve">Informe de seguimiento a la prestacion de los servicios realizado </t>
  </si>
  <si>
    <t># Mesas atendidas
 /
 # Mesas  solicitadas</t>
  </si>
  <si>
    <t>Presentar informe mensual del seguimiento a la prestacion de los servicios administrativos</t>
  </si>
  <si>
    <t>Soportes mensuales de la atencion de servicios requeridos por mesa de ayuda mesa de ayua</t>
  </si>
  <si>
    <t xml:space="preserve">Se presenta el primer reporte mensual de mesas de ayuda </t>
  </si>
  <si>
    <t>Informe mensual de mesas de ayuda</t>
  </si>
  <si>
    <t xml:space="preserve">Informe de los saldos presupuestales por dependencia
realizado </t>
  </si>
  <si>
    <t xml:space="preserve">Informe de los saldos presupuestales 
</t>
  </si>
  <si>
    <t>Entregar de informe mensual de los saldos de los CDP correspondientes al contrato de Tiquetes, teniendo en cuanta las comisiones solicitadas por cada dependencia.</t>
  </si>
  <si>
    <t>Profesionales asignados al Proceso  Gestionar Comisiones
1 contrato de prestación de servicios profesionales</t>
  </si>
  <si>
    <t>Solicitud CDP para nuevo contrato que incia en febrero/2018</t>
  </si>
  <si>
    <t>El contrato se encuentra en proceso en Colombia compra</t>
  </si>
  <si>
    <t>Reporte de los CDP que entrego cada dependencia</t>
  </si>
  <si>
    <t>Informe mensual de comisiones solicitadas y ejecutadas por dependencia</t>
  </si>
  <si>
    <t>Entregar de informe mensual de las comisiones solicitadas y ejecutadas por dependencia</t>
  </si>
  <si>
    <t>Informe mensual de las comisiones solicitadas y ejecutadas por dependencia</t>
  </si>
  <si>
    <t>Las dependencias han solicitado 385 comisiones de las cuales informaron cancelar 40 comisiones en total se ejecutaron 345</t>
  </si>
  <si>
    <t>Informe del mes de  enero de comisiones solicitadas y ejecutadas por dependencia</t>
  </si>
  <si>
    <t xml:space="preserve">Informes de modificaciones y cancelación de comisiones entregados </t>
  </si>
  <si>
    <t>Numero de comisiones legalizadas - devueltas por falta de soportes</t>
  </si>
  <si>
    <t>Presentar Informe mensual modificaciones y cancelación de comisiones solicitadas por las dependencias</t>
  </si>
  <si>
    <t>Informe de modificaciones y cancelaciones solicitadas por las dependencias</t>
  </si>
  <si>
    <t>En enero las dependencias   solicitaron se modificaran 42 comisiones a personal de planta y 14 a contratistas, para un total de 56 modificaciones realizadas; igualmente solicitaron fueran canceladas 21 comisones a personal de planta y 19 a contratistas para un total de 40 comisiones canceladas</t>
  </si>
  <si>
    <t xml:space="preserve">Informes de registro de  salidas de  bienes  de consumo entregados </t>
  </si>
  <si>
    <t>Informe de
Mesas de ayuda
atendidas
oportunamente
de bienes de
consumo</t>
  </si>
  <si>
    <t>Entregar de informe de registro de  salidas de  bienes  de consumo</t>
  </si>
  <si>
    <t>Profesionales asignados al Proceso  Gestionar Recursos Fisicos
1 contrato de prestación de servicios profesionales</t>
  </si>
  <si>
    <t>Soportes de todos los movimientos de salida de bienes de consumo escaneados, realizados en el mes de enero</t>
  </si>
  <si>
    <t>Teniendo en cuenta que el sistema de inventarios SAP, se encuentra en proceso de implementación de la segunda etapa, para incluiir las  Normas Internacionales de Contabilidad Sector Públic-NICSP, se tomó la decision por parte de todas las áreas involucradas en el proceso,  de no realizar movimientos de inventario, para el primer trimestre del 2018. Se cuenta con  todos los soportes en físico que evidencian la salidas del almacén. Una vez se estabilice el sistema de información SAP, se procederá a realizar el cargue.</t>
  </si>
  <si>
    <t>Teniendo en cuenta que el sistema de inventarios SAP, se encuentra en proceso de implementación de la segunda etapa, para incluiir las  Normas Internacionales de Contabilidad Sector Públic-NICSP, se tomó la decision por parte de todas las áreas involucradas en el proceso,  de no realizar movimientos de inventario, para el primer trimestre del 2018. Se cuenta con  todos los soportes en físico que evidencian la salidas del almacén. Una vez se estabilice el sistema de información SAP, se procederá a realizar el cargue</t>
  </si>
  <si>
    <t>Registro en SAP de resultado de la toma fisica anual a 31 de diciembre</t>
  </si>
  <si>
    <t>Informe y
Registro en SAP
de resultado de
la toma física
anual</t>
  </si>
  <si>
    <t xml:space="preserve">Hacer el levantamiento anual de inventario  físico de bienes muebles </t>
  </si>
  <si>
    <t>Esta actividad inicia en el mes de agosto de 2018</t>
  </si>
  <si>
    <t xml:space="preserve">Informes de registro y analisis de la depreciación mensual de los activos fijos entregados </t>
  </si>
  <si>
    <t>Informe Registro
de la
depreciación</t>
  </si>
  <si>
    <t>Entregar de informe de registro y analisis de la depreciación mensual de los activos fijos</t>
  </si>
  <si>
    <t>Reporte de depreciación mensual</t>
  </si>
  <si>
    <t>Teniendo en cuenta que el sistema de inventarios SAP, se encuentra en proceso de implementación de la segunda etapa, para incluiir las  Normas Internacionales de Contabilidad Sector Públic-NICSP, se tomó la decision por parte de todas las áreas involucradas en el proceso,  de no realizar movimientos de inventario, para el primer trimestre del 2018.  Una vez se estabilice el sistema de información SAP, se procederá a realizar el cargue</t>
  </si>
  <si>
    <t xml:space="preserve">Informes de conciliaciones mensuales de los equipos de computo  entregados </t>
  </si>
  <si>
    <t xml:space="preserve">Informe mensual
de Conciliaciones
realizadas
</t>
  </si>
  <si>
    <t>Entregar de informe de conciliaciones mensuales de los equipos de computo con la Oficina de Tecnología y Sistemas de Información</t>
  </si>
  <si>
    <t>Reporte de equipos de cómputo
Depuración y análisis de información
Acta de reunión</t>
  </si>
  <si>
    <t>Una vez analizada la información por parte de las dos áreas y luego se identifican las diferencias encontradas y se procede a ubicar los bienes.</t>
  </si>
  <si>
    <t>Se realizó la primera conciliación del año, dando cumplimiento al plan de trabajo requerido 2018</t>
  </si>
  <si>
    <t>Verificación de las actividades programadas según el cronograma</t>
  </si>
  <si>
    <t>#  actividades programadas
 /
# activiades realizadas</t>
  </si>
  <si>
    <t xml:space="preserve">Realizar y controlar las actividades ambientales programadas trimestrales. </t>
  </si>
  <si>
    <t>Profesionales asignados al Proceso Gestionar   Control Operarcional Ambiental
1 contrato de prestación de servicios profesionales</t>
  </si>
  <si>
    <t>Reporte y seguimiento a las actividades programadas en el mes de enero según lo establecido en los programas ambientales, contratos con obligaciones ambientales, acta de aforo entrega EMRS.</t>
  </si>
  <si>
    <t>Se realizaron las actividades programadas y los seguimientos requeridos para el cumplimiento del indicador</t>
  </si>
  <si>
    <t>Se realizaron y verificaron las actividades operacionales ambientales programadas en el mes de enero, seguimiento a los contratos con responsabilidad ambiental que perteneces a la Subdirección de Gestión Administrativa. En recolección de puntos ecológicos  se obtuvo un total de 2.098.10  kgrs de residuos, de los cuales 1.107.6 kgrs fueron residuos sólidos aprovechables los cuales fueron entregados a los recicladores de oficio EMRS.</t>
  </si>
  <si>
    <t>#  indicadores asignados 
 /
# indicadores asignados</t>
  </si>
  <si>
    <t>Reporte  y consulta de los  indicadores publicados en el SIG</t>
  </si>
  <si>
    <t>Valida la información en el  SIG, se verifica que se encuentran registrados los indicadores a cargo de la Subdirección de Gestión Administrativa</t>
  </si>
  <si>
    <t>Se verifico el registro correspondiente en los indicadores del SIG a cargo de la Subdirección de Gestión Administrativa del mes de enero;  Reducción de Fotocopias, Porcentaje de Residuos Peligrosos Dispuestos Adecuadamente, Aprovechamiento de Residuos Sólidos Reciclables, Consumo de Energía, Consumo de Agua, Reducción de Consumo de Papel, Cumplimiento en la Prestación de Servicios, Eficacia en la Prestación y Atención del Servicio, Eficacia en la Actualización de Inventarios por Servidor, Oportunidad y Cumplimiento en el Trámite de Comisiones de Servicio. Presentando un cumplimiento en las metas establecidas.</t>
  </si>
  <si>
    <t>Informes entregados por dependencia</t>
  </si>
  <si>
    <t># Informes entregados por dependencia  
/
 # meses</t>
  </si>
  <si>
    <t>Entregar de informe  seguimiento  mensual de los indicadores del proceso Gestionar Eventos teniendo en cuenta los eventos solicitados por dependencia.</t>
  </si>
  <si>
    <t>Profesionales asignados al Proceso Gestionar  Eventos
19 contrato de prestación de servicios</t>
  </si>
  <si>
    <t>Indicadores de gestion mensuales para control y seguimiento con las dependencias del contrato de logistica</t>
  </si>
  <si>
    <t>Informe enviado a cada una de las dependencias</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</si>
  <si>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enero.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</si>
  <si>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Realizar informe mensual de los saldos de los CDP correspondientes al contrato de Logística, teniendo en cuenta los eventos solicitadas por dependencia.</t>
  </si>
  <si>
    <t xml:space="preserve">Informe mensual de saldos de los CDP para control y seguimiento presupuestal con las dependencias </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</si>
  <si>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enero.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</si>
  <si>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Plan de trabajo del modelo unificado de servicios de apoyo logístico y tiquetes implementado
</t>
  </si>
  <si>
    <t># de
actividades
ejecutadas en el
plan de trabajo /# de actividades
programadas</t>
  </si>
  <si>
    <t>Desarrollar las actividades descritas en el plan de trabajo para la implementación del modelo unificado de servicios de apoyo logístico (logística y tiquetes aéreos)</t>
  </si>
  <si>
    <t>Profesionales asignados al proceso de eventos y tiquetes
1 contrato de prestación de servicios profesionales</t>
  </si>
  <si>
    <t>Unidad de Atención al Ciudadano</t>
  </si>
  <si>
    <t>Dora Inés Ojeda</t>
  </si>
  <si>
    <t>Estrategias de fortalecimiento del servicio al ciudadano  implementadas</t>
  </si>
  <si>
    <t xml:space="preserve">número de  actividades  ejecutadas para el fortalecimiento de servicio al ciudadano/ número de actividades  programadas
</t>
  </si>
  <si>
    <t xml:space="preserve">Implementar estrategias de fortalecimiento del servicio al ciudadano </t>
  </si>
  <si>
    <t>el 24 de enero  se capacitaron 26 personas  sobre derechos de petición</t>
  </si>
  <si>
    <t>Cadena de trámites de legalizaciones con la apostilla electrónica de la Cancillería implementada</t>
  </si>
  <si>
    <t>numero de  actividades  ejecutadas para implementar cadena de tramite de legalizaciones/ numero de actividades  programadas</t>
  </si>
  <si>
    <t>Implementar la cadena del trámite de legalizaciones con la apostilla electrónica de la Cancillería</t>
  </si>
  <si>
    <t xml:space="preserve">1 Ingeniero del área de Tecnologia
3 Tecnicos 
1  profesional de  UAC
Sistema de legalización en línea
Firma digital
</t>
  </si>
  <si>
    <t xml:space="preserve">Citación por parte de la cancilleria 
Acta de reunión 
Listados de asistencia </t>
  </si>
  <si>
    <t xml:space="preserve">El 15 de enero se realizó reunión con la subdirección de desarrollo organizacional, la oficina de tecnología, inspección y vigilancia para realizar seguimiento a el tema de racionalización de tramites firma digital para el trámite de legalizaciones.
El 22 de enero se efectuó reunión con la cancillería para revisar la cadena de trámites de legalizaciones con la apostilla electrónica.
El 29 de enero , se realizó mesa de trabajo con la oficina de tecnología, y la subdirección de desarrollo organizacional para definir el plan de trabajo del sistema de legalizaciones con los nuevos requerimientos
</t>
  </si>
  <si>
    <t>Personal de UAC capacitado  para ofrecer servicio incluyente a personas invidentes y sordas</t>
  </si>
  <si>
    <t>Numero de ventanillas con persoanal  capacitado/numero total de ventanillas en la UAC</t>
  </si>
  <si>
    <t>Realizar las capacitaciones en lenguaje de señas y población con discapacidad visual a los funcionarios.</t>
  </si>
  <si>
    <t xml:space="preserve">12 Técnicos de la UAC
1 Coordinador
Centro de  relevo del  Insor.
Computador con cámaras
</t>
  </si>
  <si>
    <t>Tomos de nómina digitalizados</t>
  </si>
  <si>
    <t xml:space="preserve">Numero de Resoluciones digitalizadas realizadas/ Numero de resoluciones digitalizadas proyectadas
Numero de  tomos  de nominas  con indices/numero de tomos proyectados </t>
  </si>
  <si>
    <t>Digitalizar de resoluciones e Índices de nóminas</t>
  </si>
  <si>
    <t>Insumo- Minuta</t>
  </si>
  <si>
    <t xml:space="preserve">El 12 de enero se realizó modificación al insumo y se subió la cotización para la elaboración del contrato con el Archivo General de la Nación, para prestar servicios técnicos especializados a la UAC, para la digitalización de las series de nóminas y resoluciones del acervo documental del Ministerio.
el 16 enero fue llevado a comité de contratación el insumo para aprobación.
El 17 se realizó la minuta para el contrato 
el 19 se firmó el contrato 753 por las dos partes y salió el registro presupuestal
El 04 de enero se realizó capacitación  a los administradores y auxiliares de archivo en el diligenciamiento  del Formato Único de Inventario Documental  (FUID)
.
</t>
  </si>
  <si>
    <t xml:space="preserve">Imágenes de resolucion digitalizadas </t>
  </si>
  <si>
    <t xml:space="preserve">Digitalizar de resoluciones e
 Índices de nóminas
</t>
  </si>
  <si>
    <t>Fortalecimiento de la gestión sectorial y la capacidad institucional en Colombia</t>
  </si>
  <si>
    <t>Entidad Publica - Archivo General de la Nación
1 profesional de Gestión documental
1 Auxiliar del Archivo Central
Inventario documental</t>
  </si>
  <si>
    <t xml:space="preserve">En el mes de enero se elaboró el insumo parala elaboración del contrato 753 con el Archivo General de la Nación, para prestar servicios técnicos especializados a la UAC, para la digitalización  de las series de nóminas  y resoluciones del acervo documental del Ministerio.
El 04 de enero se realizó capacitación  a los administradores y auxiliares de archivo en el diligenciamiento  del Formato Único de Inventario Documental  (FUID)
</t>
  </si>
  <si>
    <t xml:space="preserve">"El 12 de enero se realizó modificación al insumo y se subió la cotización para la elaboración del contrato con el Archivo General de la Nación, para prestar servicios técnicos especializados a la UAC, para la digitalización de las series de nóminas y resoluciones del acervo documental del Ministerio.
el 16 enero fue llevado a comité de contratación el insumo para aprobación.
El 17 se realizó la minuta para el contrato 
el 19 se firmó el contrato 753 por las dos partes y salió el registro presupuestal
El 04 de enero se realizó capacitación  a los administradores y auxiliares de archivo en el diligenciamiento  del Formato Único de Inventario Documental  (FUID)
.
"
</t>
  </si>
  <si>
    <t>Ejercicio de caracterización de los usuarios de atención al ciudadano</t>
  </si>
  <si>
    <t>Realizar la caracterización de los usuarios de la UAC</t>
  </si>
  <si>
    <t>Nivel de satisfacción de los usuarios con relación a los trámites y servicios que ofrece el Ministerio de Educación</t>
  </si>
  <si>
    <t>Porcentaje  de satisfacción de los usuarios con relación a los trámites y servicios que ofrece el Ministerio de Educación</t>
  </si>
  <si>
    <t>Realizar la encuesta de satisfacción a los ciudadanos respecto a los trámites y servicios prestados por el MEN</t>
  </si>
  <si>
    <t xml:space="preserve">Secretarías de Educación a las que se les realizó capacitación en el  sistema de Atencion al ciudadano </t>
  </si>
  <si>
    <t>Secretarias certificadas capacitadas / total de secretarias certificadas</t>
  </si>
  <si>
    <t xml:space="preserve">Fortalecer la política de servicio al ciudadano y el desarrollo, ajustes y capacitación  en uso del sistema de atención al ciudadano de las secretarías de educación certificadas </t>
  </si>
  <si>
    <t>8 Servidores de la Unidad de Atención al ciudadano</t>
  </si>
  <si>
    <t xml:space="preserve">Subdirección de Gestión Financiera </t>
  </si>
  <si>
    <t>Andrés Vergara Ballén</t>
  </si>
  <si>
    <t>Giros del SGP (exceptuando gratuidad) realizados a cuentas maestras de las Entidades Territoriales</t>
  </si>
  <si>
    <t>1 contratista especializado en manejo de SIIF Nacion y Giros SGP</t>
  </si>
  <si>
    <t>Se cumplió la meta de giros a las ETC de acuerdo al cronograma y al PAC</t>
  </si>
  <si>
    <t>Se realizaron los giros al Sistema General de Participaciones a las cuentas maestras de todas las ETC, de acuerdo con el PAC enviado por la OAPF</t>
  </si>
  <si>
    <t>Numero de Informes realizados/Numero de infomres programados</t>
  </si>
  <si>
    <t xml:space="preserve">Elaborar un informe consolidado del monto del PAC programado por cada una de las dependencias </t>
  </si>
  <si>
    <t>2 Profesionales especializados de Planta</t>
  </si>
  <si>
    <t>El porcentaje de PAC no utilizado para el mes de enero fue de 0,31%</t>
  </si>
  <si>
    <t>Se realizo informe de monto del PAC programado.</t>
  </si>
  <si>
    <t xml:space="preserve">Para el mes de enero no se realizo comité de PAC, teniendo en cuenta que la Circular salio a finales del mes, y desde el mes de diciembre ya se habia programado para enero y febrero.
</t>
  </si>
  <si>
    <t>Elaborar un informe consolidado de seguimiento del monto de PAC autorizado por el MHCP por cada objeto del gasto</t>
  </si>
  <si>
    <t>Informe de INPANUT</t>
  </si>
  <si>
    <t>Se realizo Informe INPANUT , para el mes de enero de 2018. El porcentaje de PAC no utilizado para el mes de enero fue de 0,31%</t>
  </si>
  <si>
    <t xml:space="preserve">1 Contratista, tres profesionales </t>
  </si>
  <si>
    <t>Actas de mesas de trabajo</t>
  </si>
  <si>
    <t>se realizaron diferentes mesas de trabajo</t>
  </si>
  <si>
    <t>Se esta realizando el levantamiento de informacion, analisis, revision, y aprobacion inicial de la necesidad para la elaboracion de la herramienta liquidadora..</t>
  </si>
  <si>
    <t>1 Contratista y tres profesionales de planta</t>
  </si>
  <si>
    <t>NA para este corte</t>
  </si>
  <si>
    <t xml:space="preserve">Los estados finacieros se reportan el 15 de febrero.  </t>
  </si>
  <si>
    <t xml:space="preserve">Se enviaron los requerimientos de informacion </t>
  </si>
  <si>
    <t>Se ha hecho requerimiento a las dependencias solicitando informacion sobre el recaudo de eso valores, especialmente a las areas de Juridica y Contratacion.</t>
  </si>
  <si>
    <t>no aplica para este corte</t>
  </si>
  <si>
    <t>Fueron enviados los informes con corte al 31 de Diciembre</t>
  </si>
  <si>
    <t>Se envio a a los viceministros y directores un Informe Financiero de los Recursos Entregados en Administracion.</t>
  </si>
  <si>
    <t>20 Contratistas y 5 profesionales especializados</t>
  </si>
  <si>
    <t>Es importante tener en cuenta que al corte de este informe no es posible tener la informacón del recaudo al cierre del 31 de Enero. Siempre va a etar rezagado un mes</t>
  </si>
  <si>
    <t>A corte 31 de enero 2018, no se evidencia recaudo del mes de enero de 2018 toda vez que la verificación del ingreso frente a extractos bancarios se realiza més vencido (Corte 13 de febrero de 2018), previa realización de conciliación del registro contable. Asimismo, en el mes de enero de 2018 se desarrollo el plan de trabajo (cronograma de actividades) con el objetivo de velar por el efectivo ingreso del aporte parafiscal de Ley 21 de 1982, el cual evidencia los siguientes entregables principales:
III Llamado de prevención 2017, Titularización vigencia 2017, I llamado de prevención 2018, II llamado de prevención 2018.</t>
  </si>
  <si>
    <t>Informe Reacudo Estampilla</t>
  </si>
  <si>
    <t>Se  hace pertinente mencionar, que se verificará mensualmente el recaudo como estrategía de control del plan de acción, pero el vencimiento real de la obligación de pago de las Entidades Obligadas es semestral (01 de enero al 30 de junio y 01 de julio a 31 de diciembre de 2017).
Asimismo, en el mes de diciembre se inició la puesta en marcha del aplicativo RIEL Fase I, el cual se encuentra en la etapa de creación de usuarios, previa notificación de información de nombre, cédula, cargo y  correo electronico de las personas autorizadas a ingresar por Entidad Obligada.</t>
  </si>
  <si>
    <t>Recuperacion de Cartera Ley 21 de 1982 y Estampilla</t>
  </si>
  <si>
    <t>Informe Recuperacion Cartera</t>
  </si>
  <si>
    <t>Es importante tener en cuenta que al corte de este informe apenas se esta determinando la cartera, por lo que aun no se tiene definida la meta</t>
  </si>
  <si>
    <t xml:space="preserve">Se está en el proceso de estimación de deuda vigencia 2017, toda vez que el proceso de identificación de ingresos del periodo del aporte de Diciembre de 2017, se realizó hasta el 13 de enero de 2017, el cual es el insumo fundamental para estimación deuda de la anulidad 2017. 
Se está en el proceso de estimación de deuda vigencia 2016, por lo que se ve afectado por el proceso de imputación de los valores recaudados de la vigencia 2017 (Corte de ingreso 16 de enero de 2018); dicho proceso permite estimar las bases gravables efectivas de los contratos objeto de cobro de la vigencia 2016.
</t>
  </si>
  <si>
    <t>Se realizaron los giros de acuerdo a la meta</t>
  </si>
  <si>
    <t>Se realizaron 3 giros  de recursos desde la cuenta del BBVA a la cuenta CUN Cuenta Unica Nacional.</t>
  </si>
  <si>
    <t>Reportes de seguimiento a la ejecucion de las reservas presupuestales de la vigencia 2017</t>
  </si>
  <si>
    <t>Se envia informe de reservas constituidas vigencia 2017</t>
  </si>
  <si>
    <t>Se realizo Informe de Reservas Presupuestales constituidas al cierre de la vigencia 2017, para el mes de mayo se espera citar al primer comité de reservas.</t>
  </si>
  <si>
    <t>Subdireccion de Contratación</t>
  </si>
  <si>
    <t>Stella Quiñones Benavides</t>
  </si>
  <si>
    <t xml:space="preserve">PERSONAL DE LA SUBDIRECCIÓN </t>
  </si>
  <si>
    <t>Durante el mes de enero de 2018 se realizó la publicación en el Secop I de 401 contratos  de un total de 922 que se celebraron durante el mes. La Subdirección de Contratación tiene como plazo máximo para la publicación del total de estos contratos hasta el 05/02/2018 y ha tomado las acciones pertinentes para cumplir con esta obligación.</t>
  </si>
  <si>
    <t xml:space="preserve">Durante el mes de enero de 2018 las diferentes dependencias del MEN requirieron un total de 922 contratos los cuales fueron tramitados en su totalidad por la Subdirección de Contratación. </t>
  </si>
  <si>
    <t>Durante el mes de enero de 2018 las diferentes dependencias del MEN requirieron un total de 922 contratos los cuales fueron tramitados en su totalidad por la Subdirección de Contratación.</t>
  </si>
  <si>
    <t>Publicar la información relacionada con la contratación en la pagina web del MEN</t>
  </si>
  <si>
    <t>Se ha elaborado el primer archivo correspondiente a los contratos adelantados durante el mes de enero de 2018, para su publicación de la página web del Ministerio.</t>
  </si>
  <si>
    <t>Durante el mes de enero de 2018 las distintas áreas del Ministerio radicaron alrededor de 213 Informes Finales, con el fin de iniciar su proceso de liquidación, a través de equipo de liquidaciones se dio inicio a revisar dichos informes y así comenzar con el proceso de liquidación.</t>
  </si>
  <si>
    <t>Durante el mes de enero de 2018 las distintas áreas del Ministerio radicaron alrededor de 213 Informes Finales, con el fin de iniciar su proceso de liquidación, a través del equipo de liquidaciones se dio inicio a revisar dichos informes y así comenzar con el proceso de liquidación.</t>
  </si>
  <si>
    <t xml:space="preserve">Listados de Asistencia </t>
  </si>
  <si>
    <t>No registraron información</t>
  </si>
  <si>
    <t xml:space="preserve">Actualizaciones de las Capacitaciones programadas/actualizaciones de las capacitaciones realizadas  </t>
  </si>
  <si>
    <t>oficios de citación, memorandos internos, actas de las audiencias,  expedientes, grabaciones de audiencias, resoluciones</t>
  </si>
  <si>
    <t>Para el mes de enero no se radicó ningun incumplimieno por parte de las áreas.</t>
  </si>
  <si>
    <t>Definición, consolidación, actualización y seguimiento plan anual de adquisiciones</t>
  </si>
  <si>
    <t>Número de actualizaciones del PAA en el SECOP/Total Actualziaciones a realizar del PAA en la vigencia en el SECOP</t>
  </si>
  <si>
    <t>Se ha realizado la consolidación del PAA del Ministerio y se públicó en el SECOP II el pasado 31/01/2018. La Subdirección proyecta realizar seguimiento semanal y actualizaciones mensuales del PAA en el SECOP II.</t>
  </si>
  <si>
    <t>Oficina Asesora de Planeación y Finanzas</t>
  </si>
  <si>
    <t>Claudia Díaz Hernández</t>
  </si>
  <si>
    <t>Proyectos de inversión formulados con la metodología de orientación a resultados de DNP</t>
  </si>
  <si>
    <t>Número de proyectos ajustados para 2019/número de proyectos susceptibles de ajuste para 2019</t>
  </si>
  <si>
    <t>Acompañar y asesorar a las áreas en la formulación o revisión de los proyectos de inversión 2019</t>
  </si>
  <si>
    <t>FORTALECIMIENTO DE LA PLANEACIÓN, SISTEMAS DE INFORMACIÓN, SEGUIMIENTO,  ASIGNACIÓN PRESUPUESTAL E INVESTIGACIÓN PARA EL SECTOR EDUCATIV NACIONAL</t>
  </si>
  <si>
    <t>Cuatro (4) personas de planta
Un (1) pasante universitario</t>
  </si>
  <si>
    <t>Proyectos formulados en MGA Web</t>
  </si>
  <si>
    <t>Acompañar la revisión, actualización y aprobación de fichas en la MGA y SUIFP, según corresponda, para la solicitud de recursos de inversión 2019</t>
  </si>
  <si>
    <t>Proyectos registrados en la plataforma de proyectos</t>
  </si>
  <si>
    <t>Proyectos de inversión ajustados a los recursos asignados en la Ley de Presupuesto anual</t>
  </si>
  <si>
    <t>Proyectos ajustados a decreto en SUIFP/ proyectos susceptibles de ajuste en SUIFP</t>
  </si>
  <si>
    <t>Acompañar la revisión, actualización y aprobación de fichas en la MGA y SUIFP, según corresponda, para la ejecución de recursos de inversión en 2018</t>
  </si>
  <si>
    <t>Proyectos registrados en la plataforma SUIFP para ajuste a decreto</t>
  </si>
  <si>
    <t>El proceso de ajuste a decreto para la ejecución de los recursos de inversión del MEN en la vigencia 2018, está en un nivel de avance del 97%. Solo falta una revisión final del proyecto de Calidad Básica y se logrará el 100%.  Los archivos en PDF de los proyectos ajustados podrán encontrarse en la carpeta GP de One Drive. Ruta: GP - Proyectos -2018 - Ejecución -  Ajuste Decreto</t>
  </si>
  <si>
    <t xml:space="preserve">Gestión para el resultado con valores </t>
  </si>
  <si>
    <t>Estrategias de participación ciudadana y rendición de cuentas formuladas e implementadas</t>
  </si>
  <si>
    <t>Sumatoria de las estrategias de participación ciudadana más rendición de cuentas en etapa de diseño e implementación</t>
  </si>
  <si>
    <t>Definir y publicar la estrategia de participación ciudadana y de  rendición de cuentas para 2018</t>
  </si>
  <si>
    <t xml:space="preserve"> Plan de Participación Ciudadana y de Rendición de cuentas publicado</t>
  </si>
  <si>
    <t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t>
  </si>
  <si>
    <t>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t>
  </si>
  <si>
    <t xml:space="preserve">Implementar y hacer seguimiento a  la estrategia de participacion ciudadana y rendición de cuentas </t>
  </si>
  <si>
    <t xml:space="preserve"> Plan de Participación Ciudadana y de Rendición de cuentas implementado</t>
  </si>
  <si>
    <t>Publicar el informe de gestión de la vigencia 2017</t>
  </si>
  <si>
    <t>Informe de gestión 2017</t>
  </si>
  <si>
    <t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t>
  </si>
  <si>
    <t>Realizar  la Audiencia Pública de Rendición de Cuentas 2017</t>
  </si>
  <si>
    <t xml:space="preserve"> Plan de Participación Ciudadana y de Rendición de cuentas publicado e implementado</t>
  </si>
  <si>
    <t>Procesos de acompañamiento a las políticas sectoriales, poblacionales y/o territoriales priorizadas</t>
  </si>
  <si>
    <t>Sumatoria de los procesos de acompañamiento en materia de víctimas, poblaciones, postconflicto, plan decenal, CONPES y contratos Plan</t>
  </si>
  <si>
    <t>Formular y realizar seguimiento de los planes de acción y de fortalecimiento institucional, para la asistencia, atención y reparación a las víctimas</t>
  </si>
  <si>
    <t>Documentos de seguimiento a las políticas sectoriales, territoriales y/o poblacionales</t>
  </si>
  <si>
    <t>Se avanzó en la elaboración de conceptos de CONPES para el Consejo de Ministros, reporte del Auto 219 de 2011 (víctimas), consolidación de la información financiera de postconflicto, y gestión de la primera reunión del PNDE</t>
  </si>
  <si>
    <t xml:space="preserve">Conforme a la solicitud de DNP de diligenciar el seguimiento al Auto 219 de 2011 proferido por la Corte Constitucional, se coordinó con las áreas del MEN el seguimiento en la plataforma SPI de dicha norma conforme a la actualización de los proyectos de inversión en MGA y la certificación de  la regionalización aprobada por la Unidad para las Víctimas. En ese sentido, quedaron cuatro proyectos de inversión reportados, a saber: PAE, Infraestructura, Fondo Víctimas Superior y Víctimas Básica. Soportes:https://mineducaciongovco-my.sharepoint.com/:f:/r/personal/ansandoval_mineducacion_gov_co/Documents/ONEDRIVE/GP/GP/Poblaciones/V%C3%ADctimas/AUTOS/219%20de%202011/Fichas%20programaci%C3%B3n%202018?csf=1&amp;e=AEu3as
</t>
  </si>
  <si>
    <t>Consolidar y hacer seguimiento a los compromisos del MEN, en materia de postconflicto y/o poblaciones</t>
  </si>
  <si>
    <t xml:space="preserve">Con base en los proyectos de inversión programados para 2018, se han identificado los recursos del postconflicto. Se cuenta con la información de recursos, metas e indicadores por cumplir.  Igualmente, se han consolidado los indicadores temáticos, de género, y de PDET de los Acuerdos de Paz; así como el plan de acción del Plan Especial de Educación Rural
</t>
  </si>
  <si>
    <t>Hacer seguimiento a los indicadores del Plan Decenal de Educación</t>
  </si>
  <si>
    <t>Batería indicadores PNDE 2016-2026 con seguimiento</t>
  </si>
  <si>
    <t>Se convocó a la primera reunión de la Comisión Gestora, donde se definirán las mesas de trabajo para trabajar en la socialización del PNDE y los indicadores para hacer seguimiento</t>
  </si>
  <si>
    <t>Acompañar la formulación y seguimiento de otros instrumentos de planeación (CONPES, Contratos Plan)</t>
  </si>
  <si>
    <t>CONPES con seguimiento e inventario de Contratos Plan</t>
  </si>
  <si>
    <t xml:space="preserve">Se han emitido conceptos de los Documentos CONPES: 1) Estrategia para la implementación de los Objetivos de Desarrollo Sostenible (ODS) en Colombia; 2) Lineamientos de política y estrategias para el desarrollo regional sostenible del macizo colombiano; 3) Áreas de referencia como insumo para la identificación de las zonas de interés de desarrollo rural, económico y social (Zidres);  Modificación del Documento CONPES 3880 Declaración de importancia estratégica del proyecto de inversión Apoyo para fomentar el acceso con calidad a la educación superior a través de incentivos a la demanda en Colombia.. Por otro lado, se han acompañado la formulación del CONPES de Laboratorios, rediseño PAS de la Guajira, Big Data y política nacional espacial.
Soporte: https://mineducaciongovco-my.sharepoint.com/:f:/r/personal/ansandoval_mineducacion_gov_co/Documents/ONEDRIVE/GP/GP/CONPES/Conceptos%202018/Enero%202018?csf=1&amp;e=tgduJM
</t>
  </si>
  <si>
    <t xml:space="preserve">Evaluación de resultados </t>
  </si>
  <si>
    <t>Planes Nacionales de Desarrollo acompañados</t>
  </si>
  <si>
    <t>Sumatoria del ejercicio de seguimiento al PND vigente más el PND en construcción, para el próximo cuatrienio</t>
  </si>
  <si>
    <t>Acompañar el reporte de los indicadores y los informes de  cierre del Plan Nacional de Desarrollo 2014-2018 y de los dos periodos de gobierno</t>
  </si>
  <si>
    <t>Reportes de indicadores PND vigente</t>
  </si>
  <si>
    <t>Se adelantaron las siguientes actividades: 1. Se consolidó la información a diciembre, de los indicadores de PND; 2. Se remitieron las metas volantes del tablero del presidente; 3. Se hizo un diagnóstico de los indicadores con inconsistencias entre la información MEN y DNP</t>
  </si>
  <si>
    <t xml:space="preserve">Orientar el ejercicio de formulación del Plan Nacional de Desarrollo 2019-2022, en coordinación con DNP </t>
  </si>
  <si>
    <t>Documento del PND Educación, para el nuevo cuatrienio</t>
  </si>
  <si>
    <t>Reporte unificado de seguimiento a los proyectos de inversión</t>
  </si>
  <si>
    <t>Sumatoria de reportes presentados a las áreas, respecto a la ejecución de los proyectos de inversión</t>
  </si>
  <si>
    <t>Definir un índice para hacer seguimiento al avance de los proyectos</t>
  </si>
  <si>
    <t>Índice de seguimiento elaborado</t>
  </si>
  <si>
    <t xml:space="preserve">Se comenzó la revisión de las bases SIIF y SUIFP para construir el índice de seguimiento. El objetivo es cruzar los datos de los dos sistemas de información para reportar alertas en cuanto a la ejecución de los proyectos. 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
</t>
  </si>
  <si>
    <t>Se comenzó la revisión de las bases SIIF y SUIFP para construir el índice de seguimiento. El objetivo es cruzar los datos de los dos sistemas de información para reportar alertas en cuanto a la ejecución de los proyectos.</t>
  </si>
  <si>
    <t>Hacer seguimiento físico, financiero y de gestión de los proyectos de inversión</t>
  </si>
  <si>
    <t>Índice de seguimiento implementado</t>
  </si>
  <si>
    <t>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t>
  </si>
  <si>
    <t>Cierre y  socialización   de los resultados del proceso auditor 2017 efectuado</t>
  </si>
  <si>
    <t>Cinco contratistas</t>
  </si>
  <si>
    <t>Reformas Estructurales</t>
  </si>
  <si>
    <t>Documento de propuesta de política de financiación de la educación elaborado</t>
  </si>
  <si>
    <t>(Avance en la construcción de la propuesta del documento de política de financiación de la educación/Propuesta Final del documento de política de financiación de la educación elaborado)*100</t>
  </si>
  <si>
    <t>5 Contratistas
1 Planta</t>
  </si>
  <si>
    <t>Proponer fuentes de financiación del sistema educativo y necesidades de recursos que garanticen el cumplimiento de las metas definidas a mediano y largo plazo</t>
  </si>
  <si>
    <t>Capítulo de Propuesta de fuentes de financiación del sistema educativo y necesidades de recursos que garanticen el cumplimiento de las metas definidas a mediano y largo plazo</t>
  </si>
  <si>
    <t>Se escribieron los capítulos 1, 2 y 3 de educación preescolar, básica y media; dos capítulos sobre metas en educación superior y se avanzó en la construcción de la metodología para determinar el costo de la nómina docente</t>
  </si>
  <si>
    <t>Fotos y listas de asistencia a los eventos de socialización</t>
  </si>
  <si>
    <t>Conceptos de proyectos del sector educación financiados con recursos del Sistema General de Regalias emitidos</t>
  </si>
  <si>
    <t>Contar con la solicitud de revisión por entidad territorial o ministerio lider de OCAD</t>
  </si>
  <si>
    <t>1. Oficina para funciamiento del equipo
2. 9 profesionales y un coordinador del grupo</t>
  </si>
  <si>
    <t>Revisar el proyecto</t>
  </si>
  <si>
    <t>Emitir concepto</t>
  </si>
  <si>
    <t>Hacer seguimiento a observaciones</t>
  </si>
  <si>
    <t>Proyectos del sector educación financiados con recursos del Sistema General de Regalías presentados a los OCAD</t>
  </si>
  <si>
    <t xml:space="preserve"> Presentar proyecto al OCAD</t>
  </si>
  <si>
    <t>Monitorear que OCAD tome la decisión de proyecto</t>
  </si>
  <si>
    <t>Informes tecnico y financiero del grupo de regalías</t>
  </si>
  <si>
    <t>Solicitar información de proyectos aprobados del DNP</t>
  </si>
  <si>
    <t>Validar información con matrix de seguimiento del grupo de regalias</t>
  </si>
  <si>
    <t>Revisar posibles inconsistencias de la información</t>
  </si>
  <si>
    <t>Proyectar  informe de seguimiento</t>
  </si>
  <si>
    <t>Presentar de informe</t>
  </si>
  <si>
    <t>Gestión territorial- Regalías</t>
  </si>
  <si>
    <t>Monto de recursos aprobados OCADs</t>
  </si>
  <si>
    <t>Sumatoria del monto de recursos aprobados OCADs</t>
  </si>
  <si>
    <t xml:space="preserve">Pesos </t>
  </si>
  <si>
    <t>Revisar proyectos</t>
  </si>
  <si>
    <t>Plataforma SUIFP - cargue de  conceptos emitidos</t>
  </si>
  <si>
    <t>Con los conceptos emitidos se hizo seguimiento a los proyectos que fueron aprobados en OCAD y el monto de recursos</t>
  </si>
  <si>
    <t>Se hizo seguimiento a los proyectos que fueron aprobados en OCAD y el monto de recursos</t>
  </si>
  <si>
    <t>Contar con la aprobación por parte del OCAD</t>
  </si>
  <si>
    <t>Acuerdo de OCAD</t>
  </si>
  <si>
    <t>Estrategia de acceso a microdatos anonimizados por parte de las universidades implementada</t>
  </si>
  <si>
    <t>Realizar licencias de uso con las universidades que realicen la solicitud, hacer la gestión y operación de licencias de uso existentes, actualizar con datos 2017 la información liberada; y, verificar aleatoriamente las condiciones de acceso</t>
  </si>
  <si>
    <t>2 Profesionales Especializados
1 Coordinador</t>
  </si>
  <si>
    <t>1 Técnico administrativo
1 Profesional Especializado
1 Coordinador</t>
  </si>
  <si>
    <t>Convocatoria para retos en investigación y/o innovación en educación desarrollada</t>
  </si>
  <si>
    <t>Definir conjuntamente con COLCIENCIAS los términos de referencia de la convocatoria; realizar seguimiento a las actividades de la convocatoría; prestar apoyo técnico a los equipos seleccionados y validar las propuestas generadas</t>
  </si>
  <si>
    <t xml:space="preserve">Definir de la estrategia de socialización, hacer seguimiento al reporte de información por las fuentes primarias; validar de la calidad de la información; y, definir y formular indicadores
</t>
  </si>
  <si>
    <t>1 Profesional Especializado
1 Coordinador</t>
  </si>
  <si>
    <t>Se elaboró el Plan de Trabajo preliminar de la Estrategia de Socialización SICOLE</t>
  </si>
  <si>
    <t>Preparar archivos en las estructuras definidas en los acuerdos; disponer de las bases de datos del MEN en las fechas indicadas y en los mecanismos de intercambio definidos; gestionar la entrega de las bases externas del MEN; y, hacer seguimiento a los acuerdos de intercambio</t>
  </si>
  <si>
    <t>Avance en el desarrollo de mejoras e incorporación de nuevos registros en la maestra de personas</t>
  </si>
  <si>
    <t xml:space="preserve">Diseñar las mejoras (reportes, trazabilidad en el historial académico, identificación de núcleo familiar); desarrollar y documentar las mejoras; desarrollar para la entrega de información a la maestra de estudiantes de los sistemas de información; definir y desarrollar reportes; actualizar información
</t>
  </si>
  <si>
    <t>Presentación de propuesta de procedimiento para ajuste de calidad en nombres y apellidos de las nuevas bases de datos</t>
  </si>
  <si>
    <t>Ejercer la Secretaria Técnica del plan de acción de la mesa de educación del Plan Estadístico Nacional; realizar seguimiento a las actividades; coordinar la consolidación del catalogo de indicadores sectoriales; coordinar la identificación de necesidades de información del sector; e identificar y proponer estandares de clasificación para el sector</t>
  </si>
  <si>
    <t>Proyecto de Reforma al Sistema General de Participaciones SGP en el marco de la Ley 715 de 2001 revisado</t>
  </si>
  <si>
    <t>Revisar y ajustar el proyecto de reforma de la Ley 715 de 2001 en lo relacionado con los recursos del Sistema General de Participaciones-SGP</t>
  </si>
  <si>
    <t>2 profesionales planta
  2 profesional contratista</t>
  </si>
  <si>
    <t>Realizar mesas de trabajo para socializar resultados con los actores estratégicos de la propuesta para la financiación en el mediano y largo plazo del sector</t>
  </si>
  <si>
    <t>(Avance en la distribución de recursos / Recursos asignados)*100</t>
  </si>
  <si>
    <t>2 profesionales planta
5 profesionales contratistas</t>
  </si>
  <si>
    <t>Se realizó propuesta de distribución aprobada y oficializada por el DNP mediante Documento de Distribución SGP 024 - 2018 mediante el cual se distribuye prestación del servicio y cancelaciones.
Se emitieron resoluciones: No. 1062 mediante la cual se aprueba un contra crédito en el presupuesto de gastos de funcionamiento y No. 1294 por la cual se desagrega los recursos de la cuenta de transferencias corrientes del presupuesto de funcionamiento para las ETC.</t>
  </si>
  <si>
    <t xml:space="preserve">De acuerdo con la asignación de recursos para el SGP 2018 por un total de $21.738.794 millones, en enero se distribuyó la suma de 18,491,994 millones lo que corresponde al 85% del total de la bolsa </t>
  </si>
  <si>
    <t>1 profesional contratista</t>
  </si>
  <si>
    <t xml:space="preserve">Innovación </t>
  </si>
  <si>
    <t xml:space="preserve">Oficina de Innovación Educativa </t>
  </si>
  <si>
    <t xml:space="preserve">Andrea Rojas Ávila </t>
  </si>
  <si>
    <t>Servicios de asistencia técnica en innovación educativa en la educación inicial, preescolar, básica y media</t>
  </si>
  <si>
    <t>Sumatoria de los servicios de asistencia técnica en innovación educativa en la educación inicial, preescolar, básica y media prestados durante los 12 meses del año 2018</t>
  </si>
  <si>
    <t>Diseñar una estrategia diferenciada con uso pedagógico de TIC, para zonas rurales, urbanas y de postconflicto</t>
  </si>
  <si>
    <r>
      <t xml:space="preserve">Implementación del Plan Nacional de innovación TIC para la educación urbana y rural Nacional. 
</t>
    </r>
    <r>
      <rPr>
        <b/>
        <i/>
        <u/>
        <sz val="9"/>
        <rFont val="Arial"/>
        <family val="2"/>
      </rPr>
      <t>BPIN</t>
    </r>
    <r>
      <rPr>
        <sz val="9"/>
        <rFont val="Arial"/>
        <family val="2"/>
      </rPr>
      <t>:2017011000305</t>
    </r>
  </si>
  <si>
    <t xml:space="preserve"> 1  Operador para proyecto de estrategia difrenciada
1  Coordinadora
3 Profesionales
3 conttratistas </t>
  </si>
  <si>
    <t>Se realizaron diferentes actividades para el cumplimiento de la meta.</t>
  </si>
  <si>
    <t xml:space="preserve">Se tramitó el convenio 869 de 2018 entre el Ministerio de Educación Nacional y Computadores para Educar - CPE, con el fin Aunar esfuerzos, acciones, capacidades y conocimientos para establecer e implementar una estrategia de formación de docentes en los municipios del posconflicto. Dentro de las obligaciones del convenio se estableció que CPE debe diseñar y ejecutar la estrategia de formación docente para la apropiación y uso pedagógico de las TIC y asimismo, deben entregar al Ministerio de Educación la Malla Curricular del diplomado. </t>
  </si>
  <si>
    <t xml:space="preserve">Socializar la estrategía diferenciada con uso pedagógico de TIC ante las SEC para la selección de la población objetivo </t>
  </si>
  <si>
    <t xml:space="preserve"> 2  Operador para proyecto de estrategia difrenciada
1  Coordinadora
3 Profesionales
3 conttratistas </t>
  </si>
  <si>
    <t>Se tramitó el convenio 869 de 2018 entre el Ministerio de Educación Nacional y Computadores para Educar - CPE, con el fin Aunar esfuerzos, acciones, capacidades y conocimientos para establecer e implementar una estrategia de formación de docentes en los municipios del posconflicto. Una vez CPE entregue el diseño de la estrategia, esta debe ser socialziada con las Secretarias de Educación Certificadas.</t>
  </si>
  <si>
    <t>Implemetar  la estrategía para la apropiación y uso des TIC en las Instituciones Educativas de zonas rurales, urbanas y de postconflicto</t>
  </si>
  <si>
    <t xml:space="preserve"> 3  Operador para proyecto de estrategia difrenciada
1  Coordinadora
3 Profesionales
3 conttratistas </t>
  </si>
  <si>
    <t>Esta actividad inicia en 1/05/2018.</t>
  </si>
  <si>
    <t>Experiencias Significativas con uso pedagógico de TIC reconocidas</t>
  </si>
  <si>
    <t>Sumatoria de las Experiencias Significativas con uso pedagógico de TIC reconocidas en la Convocatoria de Corea y Encuentro Nacional a realizar durante el año 2018</t>
  </si>
  <si>
    <t>Gestionar  las convocatoria  de experiencias significativas con uso pedagogico de TIC, para becarios del ICT Training for Colombian Teachers, adelantadas por la OIE.</t>
  </si>
  <si>
    <t>1  Coordinadora
3 Profesionales</t>
  </si>
  <si>
    <t>Se redactó el protocolo “términos y condiciones” de la convocatoria junto con  y se realizó la publicación a través del Portal Colombiaaprende, con los instrumentos para la inscripción, rubrica de evaluación, derechos de autor, ficha técnica y otros.
Diseño de una campaña de divulgación para medios. 
El periodo de inscripción va desde el 18 de enero hasta el 9 de febrero. Con el propósito  para reforzar la parte de difusión se han generado estrategias alternas de comunicación masiva a través de medios  y redes sociales, relaciones directas a través de comunicados a las Secretarias de Educación y Lideres TIC; docentes de Red Maestros y prensa Nacional.
Se han atendido  85 consultas realizadas a través del  SGD y el correo de innovación educativa. A la entrega de este informe sean inscrito  33 inscritos.</t>
  </si>
  <si>
    <t>Gestionar  las convocatoria para el encuentro nacional de experiencias significativas con uso pedagogico de TIC, adelantadas por la OIE.</t>
  </si>
  <si>
    <t>1 Coordinadora
3 Profesionales</t>
  </si>
  <si>
    <t>Esta actividad inicia en 1/06/2018.</t>
  </si>
  <si>
    <t xml:space="preserve">Está actividad se realiza en el segundo semestre del año. Hasta el momento se tiene contemplada la realización del evento en conjunto con el evento EDUCA DIGITAL de CPE
</t>
  </si>
  <si>
    <t xml:space="preserve">Secretarias de  Educaciòn fomentando el uso de TIC </t>
  </si>
  <si>
    <t>Sumatoria de las Secretarias de  Educación que fomentando el uso de TIC que son seleccionadas a través de la Convocatoria de Buenas Prácticas en Gestión TIC ern el año 2018</t>
  </si>
  <si>
    <t xml:space="preserve">Gestionar  las convocatoria de buenas prácticas en gestión de TIC adelantadas por la OIE con las SEC  </t>
  </si>
  <si>
    <t>Está actividad se realiza en el segundo semestre del año. Hasta el momento se tiene contemplada la realización del evento en conjunto con el evento EDUCA DIGITAL de CPE</t>
  </si>
  <si>
    <t xml:space="preserve">Proyectos del SGR en educación relacionadas con el fomento al uso de TIC revisados </t>
  </si>
  <si>
    <t>(Sumatoria de los Proyectos del SGR en educación relacionadas con el fomento al uso de TIC revisados/Sumatoria Proyectos del SGR en educación relacionadas con el fomento al uso de TIC solicitados a revisión) *100</t>
  </si>
  <si>
    <t xml:space="preserve">Revisar los proyectos de regalias en educación relacionadas con el fomento al uso de TIC. </t>
  </si>
  <si>
    <t xml:space="preserve">Durante el periodo no se recibieron proyectos por parte del Grupo de Regalías de la Oficina de Planeación. </t>
  </si>
  <si>
    <t>Acciones realizadas por la OIE con Aliados externos</t>
  </si>
  <si>
    <t>(Sumatoria de Acciones realizadas por la OIE con Aliados externos/ Acciones solicitadas por la OIE con Aliados externos) *100
** El calculo de este indicador no es acumulativo
*** El calculo del procentaje de avance de las actividades nos acumulativo.</t>
  </si>
  <si>
    <t xml:space="preserve">Realizar acciones con Aliados externos y la OIE </t>
  </si>
  <si>
    <t>1 accion: Planeación anual con Microsoft</t>
  </si>
  <si>
    <t>El día 31 de enero en las instalaciones del MEN se llevó a cabo la reunión entre el MEN y Microsoft con el fin de definir acciones a desarrollar durante el primer semestre de 2018 dentro del “MOU” Marco de cooperación entre el Ministerio de Educación Nacional de Colombia y Branch of Microsoft Colombia Inc. ("Microsoft") como parte del programa Partners in Learning de Microsoft Corporation (EEUU). 2013-2018</t>
  </si>
  <si>
    <t>Contenidos educativos para la educación inicial, preescolar, básica y media</t>
  </si>
  <si>
    <t>Sumatoria de contenidos educativos para la educación inicial, preescolar, básica y media</t>
  </si>
  <si>
    <t>Desarrollar, Divulgar y/o adaptar contenidos educativos digitales y Espacios virtuales con el fin de facilitar el acceso a las diversas poblaciones y con altos estándares de calidad, usabilidad y accesibilidad</t>
  </si>
  <si>
    <t>Implementación del Plan Nacional de innovación TIC para la educación urbana y rural Nacional. 
BPIN:2017011000305</t>
  </si>
  <si>
    <t xml:space="preserve">1  Operador
1  Coordinador, 
5 profesionales
4 contratistas </t>
  </si>
  <si>
    <t>Se realizaron sesiones de trabajo donde se definio el plan de acción a ejecutarse durante la presente vigencia respecto con el desarrollo y/o adaptación  de contenidos educativos digitales, y/o espacios virtuales.</t>
  </si>
  <si>
    <t>Revisión técnica y pedagógica de los contenidos educativos digitales donados al Ministerio de Educación Nacional para el Portal Educativo Colombia Aprende</t>
  </si>
  <si>
    <t xml:space="preserve">Se realizaron sesiones de trabajo con los equipos del Portal y de Computadores Para Educar con el fin de realizar seguimiento a la convocatoria de donación de contenidos que se encuentra abierta. </t>
  </si>
  <si>
    <t>Visitas al portal Colombia Aprende</t>
  </si>
  <si>
    <t>Sumatoria de Visitas al portal Colombia Aprende</t>
  </si>
  <si>
    <t>Realizar soporte funcional, administración, gestión y actualización del Portal Colombia Aprende.</t>
  </si>
  <si>
    <t>Gracias al soporte y administración funcional del Portal Educativo Colombia Aprende, durante el mes de enero se registrarón más de 2.100.000 visitas a los productos y servicios que este ofrece.</t>
  </si>
  <si>
    <t>Sedes educativas beneficiadas</t>
  </si>
  <si>
    <t>Sumatoria de sedes educativas beneficiadas en el marco del convenio con DirecTV</t>
  </si>
  <si>
    <t>Realizar seguimiento a la implementación de proyectos y/o estrategias educativas de Televisión que favorezcan el desarrollo de
competencias básicas.</t>
  </si>
  <si>
    <t xml:space="preserve">
1  Coordinador, 
1 profesional</t>
  </si>
  <si>
    <t>Se realizarón sesiones de trabajo con el fin de realizar seguimiento y plan de trabajo en el marco del convenio entre el MEN y DIRECTV</t>
  </si>
  <si>
    <t>Servicio de monitoreo y seguimiento a la gestión del sector educativo</t>
  </si>
  <si>
    <t>Sumatoria de Servicios de monitoreo y seguimiento,  correspondiente a la recolección de información en IE pertenecientes a Secretaria de Educación Certificadas.</t>
  </si>
  <si>
    <t>Realizar la recolección de información del uso educativo de TIC a través de la aplicación de instrumentos en establecimientos de Básica y Media en zonas rurales y urbanas(*)</t>
  </si>
  <si>
    <t>1  Coordinadora
1 Profesionales
1 Operador</t>
  </si>
  <si>
    <t>Se realizó reunión de inicio de proyecto el 31 Enero con el DANE, donde se acordaron los siguientes compromisos: 
* Envío de la propuesta técnica en febrero 15-2018 la cual se tomará como base para generar el insumo de contratación, para firmar el convenio interadministrativo. 
* Se revisaron algunos productos que debe contener esta propuesta como el formulario impreso, plan de trabajo, reporte de avance de trabajo de campo, cuadros de salida y microdato.</t>
  </si>
  <si>
    <t xml:space="preserve">Documento anual  del observatorio de Innovación Educativa con Uso de TIC  </t>
  </si>
  <si>
    <t>1 Documento anual  del observatorio de Innovación Educativa con Uso de TIC proyectado/1 documento anual del observatorio de Innovación Educativa con uso de TIC elaborado y revisado</t>
  </si>
  <si>
    <t>Seguimiento a las actividades de fortalecimiento del  observatorio de Innovación Educativa con Uso de TIC</t>
  </si>
  <si>
    <t>1  Coordinadora
1 Profesional</t>
  </si>
  <si>
    <t>* Se organizó y realizó el comité técnico del Convenio 871/1456 de 2017 con Colciencias el día 23/01/2018, en el cual se establecieron acuerdos para avanzar en la defnición del plan de trabajo de la actividad estratégica: Fortalecimiento del Observatorio Colombiano de Innovación Educativa con Uso de TIC. 
* Se elaboró cronograma de actividades para realizar invitación directa para el fortalecimiento del Observatorio Colombiano de Innovación Educativa con Uso de TIC.
* Se organizó y desarrolló reunión el día 30/01/2018, con Colciencias para revisión del cronograma de actividades y se acordaron acciones prioritarias a desarrollar en febrero y marzo.
* Se realizó reunión el día 18/01/2018  con la Red Universitaria para la Educación con Tecnología (Redunete), a fin de revisar y acordar ajustes en el alcance de las actividades establecidas para el fortalecimiento del Observatorio Colombiano de Innovación Educativa con Uso de TIC.
* Se realizó gestión con Redunete para obtener documentación requerida para el proceso de invitación directa a realizar con Colciencias.</t>
  </si>
  <si>
    <t>Documentos de investigación aplicada</t>
  </si>
  <si>
    <t xml:space="preserve">Sumatoria de documentos de investigación aplicada recibidos y revisados.  </t>
  </si>
  <si>
    <t>Acompañar la formulación de semilleros de investigación en educación básica y media para el fomento a los procesos de investigación en innovación educativa con uso de TIC(*)</t>
  </si>
  <si>
    <t>1 contratista
1  Coordinadora
1 Profesional</t>
  </si>
  <si>
    <t xml:space="preserve">* Se elaboró documento de trabajo con aspectos generales: conceptuales y metodológicos sobre los semilleros.
* Se llevó a cabo reunión de trabajo con la Coordinadora del equipo Gina Calderón para revisar aspectos generales y línea estratégica para el desarrollo de los semilleros. </t>
  </si>
  <si>
    <t>Realizar seguimiento a la Convocatoria e implementación de los proyectos de investigación en el área de innovación educativa con uso de TIC</t>
  </si>
  <si>
    <t>* Se elaboró documento de trabajo con aspectos generales de la contrataión a realizar, incuyendo cronograma de contratación.
* Se llevó a cabo reunión de trabajo con la Coordinadora del equipo Gina Calderón para revisar aspectos generales de la contratación a realizar.
* Se realizó consulta a la Oficina de Contratación para establecer la modalidad mas viable de contratación de acuerdo a con los productos que se esperan.</t>
  </si>
  <si>
    <t>Modelos de Innovación Educativa con uso de TIC formulados</t>
  </si>
  <si>
    <t>Sumatoria de modelos de innovación educativa formulados</t>
  </si>
  <si>
    <t>1 asesor</t>
  </si>
  <si>
    <t xml:space="preserve">Se realizaron las acciones necesarias para lograr la suscripción de dos contratos para la formulación de los modelos de innovación educativa con uso de TIC; uno con la operadora del Centro de Innovación Educativa Regional (CIER) Occidente, la Institución Universitaria de Envigado; otro con la operadora del CIER Sur, la Universidad del Valle.  Entre las acciones desarrolladas se encuentran: reunión con los operadores de los CIER, construcción del anexo técnico, revisión de propuestas, estructuración del insumo de contratación, gestión ante la Subdirección de contratación del MEN, entre otras. </t>
  </si>
  <si>
    <t>Se realizaron las acciones necesarias para la formalización de los dos convenios suscritos con las Instituciones operadoras de los Centros de Innovación de Occidente y Sur.  Se acuerda la realización del primer comité ténico que se realizará en el mes de febrero.</t>
  </si>
  <si>
    <t xml:space="preserve">Gestión del conocimiento e innovación </t>
  </si>
  <si>
    <t>Seguimientos a proyectos de investigación en ejecución, en el área de innovación educativa</t>
  </si>
  <si>
    <t>Sumatoria de seguimientos a proyectos de investigación en ejecución, en el área de innovación educativa</t>
  </si>
  <si>
    <t>Realizar la revisión a los avances de las actividades de investigación y verificar el cumplimiento de los compromisos establecidos en los contratos suscritos con las universidades que desarrollan los proyectos de investigación suscritos bajo el Convenio especial de cooperación No. 643/344 de 2010 celebrado entre el MEN y Colciencias.</t>
  </si>
  <si>
    <t xml:space="preserve">Comunicaciones </t>
  </si>
  <si>
    <t xml:space="preserve">Oficina Asesora de Comunicaciones </t>
  </si>
  <si>
    <t>Contenidos comunicacionales internos producidos.</t>
  </si>
  <si>
    <t>No. de contenidos producidos/ No. contenidos proyectados.</t>
  </si>
  <si>
    <t>Hacer la redacción, edición y publicación a través de los diferentes canales de comunicación interna.</t>
  </si>
  <si>
    <t xml:space="preserve">Piezas diseñadas </t>
  </si>
  <si>
    <t>Con la redacción, edición y/o publicación de 115 notas durante el mes de enero se inicia el nuevo año, con el propósito de mantener informado a todo el personal del Ministerio, de una manera clara, concisa y de fácil acceso a través de nuestros canales informativos. 
Es así que con corte a 31 de enero de 2018, se  logró un nivel de cumplimiento del 5.21%.</t>
  </si>
  <si>
    <t>5.21%</t>
  </si>
  <si>
    <t>Liderar estrategias de comunicación y asesorar a las áreas en el desarrollo de  campañas internas.</t>
  </si>
  <si>
    <t>Piezas publicadas</t>
  </si>
  <si>
    <t>A principio de año se inicia de manera suave, con crecimiento paulatino, la solicitud y el desarrollo de estrategias. Por esta razón iniciamos con 5 estrategias y se ha pasado a todas las áreas un formato de requerimiento de sus necesidades para el presente año.
De esta manera con corte a 31 de enero de 2018, se alcanzó un nivel de cumplimiento del 5.21%.</t>
  </si>
  <si>
    <t>Liderar encuentros de la ministra y los viceministros con los colaboradores.</t>
  </si>
  <si>
    <t>Encuentros ejecutados</t>
  </si>
  <si>
    <t>Con el inicio del año 2018, se comienza  a coordinar  los encuentros que tendremos con la Ministra, los viceministros y los directores, articulando  la forma en que se llevarán a cabo.</t>
  </si>
  <si>
    <t>Contenidos comunicacionales  externos producidos.</t>
  </si>
  <si>
    <t>Producir contenidos periodísticos para ser divulgados a través de los medios de comunicación nacional, regional y local.</t>
  </si>
  <si>
    <t>4 Profesionales</t>
  </si>
  <si>
    <t>Resumen de indicadores OAC</t>
  </si>
  <si>
    <t>Con el ánimo de divulgar y tener un impacto en los medios de comunicación a nivel nacional, regional y local, se han desarrollado acciones en las que se incluyen artículos y comunicados emitidos como fuente Oficina Asesora de Comunicaciones, noticias y entrevistas presenciales, telefónicas y escritas con delegados del MEN.
Durante el mes de enero de 2018 se realizaron 64 noticias y entrevistas, relacionados con acciones de divulgación de la gestión del Ministerio de Educación Nacional,  alcanzando con corte a 31 de enero de 2018,  un nivel de cumplimiento  del  6.58%.</t>
  </si>
  <si>
    <t>6.58%</t>
  </si>
  <si>
    <t>Atender las solicitudes de los medios de comunicación para brindar información acerca de los planes y programas que desarrolla el MEN.</t>
  </si>
  <si>
    <t>Para atender temas de gran relevancia e importancia para Colombia y sus regiones, durante el mes de enero de 2018 la Oficina Asesora de Comunicaciones ha realizado 15 ruedas de prensa, alcanzando un nivel de cumplimient de 6.58%.</t>
  </si>
  <si>
    <t>Contenidos comunicacionales registrados en radio, prensa, televisión e Internet producidos.</t>
  </si>
  <si>
    <t>Realizar el total de piezas comunicativas registradas en radio, prensa, televisión e internet</t>
  </si>
  <si>
    <t>Reporte de indicadores mensual</t>
  </si>
  <si>
    <t xml:space="preserve">Durante el mes de enero se registraron 3.250  piezas generadas por los medios de comunicación (radio, prensa, televisión e internet) en las que se hace mención directa al Ministerio de Educación;alcanzando un nivel de cumplimiento del 6.13%
Los temas de mayor recurrencia en el mes fueron:  matrículas, útiles y materiales escolares, Programa de Alimentación Escolar, inicio de clases y Concurso Nacional de Cuento
</t>
  </si>
  <si>
    <t>6.13%</t>
  </si>
  <si>
    <t xml:space="preserve">Durante el mes de enero se registraron 3.250  piezas generadas por los medios de comunicación (radio, prensa, televisión e internet) en las que se hace mención directa al Ministerio de Educación;alcanzando un nivel de cumplimiento del 6.13%
Los temas de mayor recurrencia en el mes fueron:  matrículas, útiles y materiales escolares, Programa de Alimentación Escolar, inicio de clases y Concurso Nacional de Cuento.
</t>
  </si>
  <si>
    <t xml:space="preserve">Eventos institucionales realizados </t>
  </si>
  <si>
    <t>Asesorar a las diferentes áreas del MEN en la organización de los eventos  para garantizar el correcto funcionamiento de los mismos.</t>
  </si>
  <si>
    <t xml:space="preserve">Resumen de indicadores 0AC y registro fotográfico </t>
  </si>
  <si>
    <t>En el mes de enero se brindó asesoría al Viceministerio de Educación Preescolar, Básica y Media, para la realización del Taller 'Modelo de formación para la ciudadanía', en alianza con la OIM y USAID. Gracias a esta articulación, se logró el objetivo entre los participantes (directivos y directivos docentes), de reflexionar sobre sus prácticas pedagogicas y el fomento de desarrollo de competencias.
Es así que para el mes de enero se alcanzó un nivel de cumplimiento del 6.0%, con corte a 31 de enero de 2018.</t>
  </si>
  <si>
    <t>6.0%</t>
  </si>
  <si>
    <t>Coordinar la logística y puesta en marcha de los eventos programados así como su seguimiento.</t>
  </si>
  <si>
    <t xml:space="preserve">Resumen de indicadores 0AC y registro fotográfico 
</t>
  </si>
  <si>
    <t>Durante el mes de enero se llevaron a cabo  14 eventos, los cuales contaron con buenas convocatorias de los públicos objetivos y el desarrollo de cada uno de estos eventos arrojó resultados posisitvos.
Es así que para el mes de enero se alcanzó un nivel de cumplimiento del 6.0%, con corte a 31 de enero de 2018.</t>
  </si>
  <si>
    <t>Durante el mes de enero se llevaron a cabo  14 eventos, los cuales contaron con buenas convocatorias de los públicos objetivos y el desarrollo de cada uno de estos eventos arrojó resultados positivos.
Es así que para el mes de enero se alcanzó un nivel de cumplimiento del 6.0%, con corte a 31 de enero de 2018.</t>
  </si>
  <si>
    <t>Visitas Página Web del MEN</t>
  </si>
  <si>
    <t>Diseñar, gestionar  y publicar contenidos para actualizar permanentemente la página web del Ministerio de Educación Nacional.</t>
  </si>
  <si>
    <t>Indicador número de visitas a la página web institucional</t>
  </si>
  <si>
    <t>Al terminar el mes de enero de 2018, el indicador de la página web del Ministerio de Educación Nacional cerró con 2.000.918 millones de personas que accedieron a la información y servicios disponibles en el sitio web institucional, alcanzando un cumplimiento de 9.90%</t>
  </si>
  <si>
    <t>9.90%</t>
  </si>
  <si>
    <t>Seguidores Redes Sociales del Ministerio de Educación Nacional</t>
  </si>
  <si>
    <t>Dinamizar todos los contenidos que genera el Ministerio  a través de las redes sociales, tales como Facebook, Twitter, YouTube e instagram, llegando así información institucional a más ciudadanos.</t>
  </si>
  <si>
    <t>Indicador número de Seguidores a las redes sociales del Minsiterio de Educaci{on Nacional.</t>
  </si>
  <si>
    <t>79.9%</t>
  </si>
  <si>
    <t xml:space="preserve">La información en las redes sociales del Ministerio (Fan Page de Facebook, Twitter e Instagram) continúan siendo una herramienta importante para visibilizar de forma inmediata a todos los interesados la información institucional que genera la Entidad a través de contenidos informativos  y entretenidos.
Al terminar el mes de enero, cerramos con 265.092 seguidores de Facebook, 557.538 seguidores de Twitter, 6.221.206 reproducciones de los videos disponibles en el canal YouTube y 9.731 seguidores de Instagram. Con este comportamiento alcanzamos un cumplimiento de 79,9%, debido a que es acumulativo con el cierre del año anterior.
</t>
  </si>
  <si>
    <t>Estrategias  de comunicación planeadas para la divulgación de información relacionada con los lineamientos estratégicos del MEN</t>
  </si>
  <si>
    <t>Divulgar la información interna y externa que genera el MEN, relacionada con los  lineamientos estratégicos de la alta dirección, (Pila Paga, Becas Docentes, Jornada Única, Infraestructura Educativa y  Colombia Bilingüe).</t>
  </si>
  <si>
    <t>8 Profesionales</t>
  </si>
  <si>
    <t>Número de noticias divulgadas a través de los diferentes medios de comunicación</t>
  </si>
  <si>
    <t>Teniendo en cuenta los grandes temas que ocupan la Agenda Educativa y las cinco líneas estratégicas de acción para este cuatrienio planteadas por el Ministerio de Educación; se desarrolló un trabajo de divulgación de las 5 estrategias en los diferentes medios de comunicación tanto externos como internos.</t>
  </si>
  <si>
    <t>Indice de transparencia y buen gobierno cumplido.</t>
  </si>
  <si>
    <t xml:space="preserve">Publicar en la página web del Minsiterio la información que envían las áreas relacionada con el cumplimiento de la Ley de Transparencia y Acceso a la Información Pública, Furag,  Gobierno en Línea, Meci,  e ITEP,  Índice de Transparencia de las Entidades Públicas
</t>
  </si>
  <si>
    <t xml:space="preserve">Durante el mes de enero se hicieron importantes avances para el cumplimiento de las responsabilidades asignadas en virtud de la Ley 1712 de 2014, que establece la información pública como un derecho fundamental.
En ese sentido, al terminar el mes de enero se atendieron 164 solicitudes de actualización en la página web y se publicaron cerca de 500 archivos digitales.
 enlace: 
https://www.mineducacion.gov.co/portal/atencion-al-ciudadano/Participacion-Ciudadana/349495:Transparencia-y-acceso-a-informacion-publica
</t>
  </si>
  <si>
    <t>Durante el mes de enero se hicieron importantes avances para el cumplimiento de las responsabilidades asignadas en virtud de la Ley 1712 de 2014, que establece la información pública como un derecho fundamental.
En ese sentido, al terminar el mes de enero se atendieron 164 solicitudes de actualización en la página web y se publicaron cerca de 500 archivos digitales.
 enlace: 
https://www.mineducacion.gov.co/portal/atencion-al-ciudadano/Participacion-Ciudadana/349495:Transparencia-y-acceso-a-informacion-publica</t>
  </si>
  <si>
    <t>Tecnología Eficiente y segura</t>
  </si>
  <si>
    <t xml:space="preserve">Oficina de Tecnología y Sistemas de Información </t>
  </si>
  <si>
    <t>Hernán Guiovanni Rios Linares</t>
  </si>
  <si>
    <t>Avance en la Implementación del 
Registro Nacional de Educación-RENE.</t>
  </si>
  <si>
    <t>No. Actividades ejecutadas / 
No. actividades programadas</t>
  </si>
  <si>
    <t>Implementar el Registro Único de Estudiantes - RUE, como avance del Registro Nacional de Educación - RENE.</t>
  </si>
  <si>
    <t>Líder de Proyecto y 3 Profesionales de Apoyo (Calidad de Datos, Interoperabilidad y Arquitectura de Datos).
Contratación Soluciones de Industria implementación Registro Único de Estudiantes.</t>
  </si>
  <si>
    <t>Informe Final de Implementación del Registro Único de Estudiantes - RUE, como avance del Registro Nacional de Educación - RENE.</t>
  </si>
  <si>
    <t xml:space="preserve">1. Se elaboró el plan de trabajo.
2. Se elaboró el documento de estrategia. 
</t>
  </si>
  <si>
    <t>Realizar el desarrollo de los requerimientos técnicos de la arquitectura de interoperabilidad como avance del Registro Nacional de Educación - RENE</t>
  </si>
  <si>
    <t>Informe Final sobre realización de desarrollo de los requerimientos técnicos de la arquitectura de interoperabilidad como avance del Registro Nacional de Educación - RENE</t>
  </si>
  <si>
    <t>Cumplimiento Estrategia 
Gobierno Digital – GEL.</t>
  </si>
  <si>
    <t xml:space="preserve">Avanzar en el cumplimiento de los compromisos transversales adquiridos en las mesas de trabajo </t>
  </si>
  <si>
    <t>Dos (2) Profesionales acompañamiento cumplimiento. Desplazamiento Asistencia Técnica Entidades Adscritas y Vinculadas. Contratación bases de conocimiento.</t>
  </si>
  <si>
    <t xml:space="preserve">Documento Avanzar en el cumplimiento de los compromisos transversales adquiridos en las mesas de trabajo 
</t>
  </si>
  <si>
    <t>N/A
Inicia 15/05/2018</t>
  </si>
  <si>
    <t xml:space="preserve">1. Se realizó la revisión del protocolo de accesibilidad digital del MEN propuesto por SDO, con el fin de que se tengan en cuenta las observaciones realizadas al documento y que se implementen los ajustes correspondientes para la aprobación de la versión final del mismo.
2.  Se espera la respuesta a los ajustes sugeridos desde OTSI por parte, para definir si se deja plasmado un sólo documento para el criterio de accesibilidad (no sólo para los contenidos digitales).
3. Asistencia a la reunión para planear las actividades de mejora de los datos abiertos de la Entidad, en respuesta a los hallazgos de la auditoria interna realizada en el 2017.
4. La oficina asesora de Planeación y finanzas enviará el plan propuesto para que sea revisado por el personal competente de la OTSI, donde se generen actividades que permitan ampliar el conjunto de datos abiertos.
5. Se diseñó la herramienta que apoyará la consolidación de la medición de la situación actual tanto cualitativa como cuantitativa de todos los lineamientos de Gobierno Digital para los componentes de TIC para Servicios, TIC para Gobierno Abierto y TIC para Gestión (por parte de OTSI) y seguridad y privacidad de la información (por SDO) del MEN.
6. Se está realizando la diligencia del instrumento para el análisis de brecha entre los lineamientos de Gobierno Digital y la situación actual del MEN, específicamente para los componentes de TIC para Servicios, TIC para Gobierno Abierto y TIC, teniendo en cuenta una calificación cuantitativa y cualitativa.
7. Se realizan mesas de trabajo con SDO para la actualización de las funciones del personal de la OTSI referentes a Gobierno Digital.
8. Se hace el acercamiento con la oficial de seguridad, para conocer el avance del MEN en el componente correspondiente de Gobierno Digital y planificar las acciones a seguir para la presente vigencia.
9. Se establece contacto con el subdirector de estándares y arquitectura del MinTIC, con el fin de solicitar espacios de trabajo conjunto, para el avance en la implementación de la arquitectura TI en el MEN.
Se realizó la gestión con MinTIC, para agendar las mesas de trabajo, especialmente para la explotación y aprovechamiento de la migración de IPv4 a IPv6.
10. Con el fin de avanzar en el uso y apropiación de Gobierno Digital, se realizó la primera sesión de capacitación de la estrategia GEL al personal que apoyará directamente la implementación de ésta en el MEN. Se planea una próxima sesión para que el personal involucrado conozca ampliamente la estrategia.
11. Se realizó la presentación oficial por medio de correo electrónico, antes los líderes de Gobierno Digital de las entidades del sector educación, se informa a los líderes de las entidades Adscritas y Vinculadas que se está diseñando un plan de acompañamiento para que las entidades del sector puedan avanzar significativamente en la implementación de Gobierno Digital.
</t>
  </si>
  <si>
    <t>Implemetar el Plan de uso y apropiación de la Estrategia de Gobierno Digitlal en la Entidad</t>
  </si>
  <si>
    <t>Informe final Implementación del Plan de uso y apropiación de la Estrategia de Gobierno Digitlal en la Entidad</t>
  </si>
  <si>
    <t>Rgistrar Avance</t>
  </si>
  <si>
    <t>Avance Implementación SAP – Fase II.</t>
  </si>
  <si>
    <t>% Avance anterior +8.57%</t>
  </si>
  <si>
    <t>Avanzar Fase II SAP (NICSP, 
Estructuras SIIF, Reportes CxP, Nómina).</t>
  </si>
  <si>
    <t>Líder de Proyectos y Ejecución Contrato Fase II SAP.</t>
  </si>
  <si>
    <t>Documento Avance Fase II SAP (NICSP, Estructuras SIIF, Reportes CxP, Nómina).</t>
  </si>
  <si>
    <t xml:space="preserve">Se avanzó con la elaboraron de los documentos de la etapa de preparación, en diferentes reuinones realizadas con los diferentes actores del proycto, (Firma consultora, OTSI, SGF, SGA, STH) en la cuales de definieron las fechas para cada  etapa a desarrollar en esta fase II.
Se tienen elaborados los diferentes BBP de cada fase (HCM, Normas NICSP y TACOM) para aprobación.
</t>
  </si>
  <si>
    <t xml:space="preserve">Estabilización de la implementación fase II sistema SAP  </t>
  </si>
  <si>
    <t xml:space="preserve">Documento Estabilización de la implementación fase II sistema SAP  </t>
  </si>
  <si>
    <t>Estabilizar los Sistemas de Información priorizados.</t>
  </si>
  <si>
    <t>Trece (13) Profesionales Gestión de Aplicaciones. Contratación Fábrica de Software, Mejoras y Actualizaciones a los Sistemas de Información.</t>
  </si>
  <si>
    <t>Informe Final estabilización de los Sistemas de Información priorizados.</t>
  </si>
  <si>
    <t>Falta el avance cualitativo
Se debe mencionar de forma puntual las acciones implementadas, así como indicar los obstáculos presentados y la acción para lograr una solución, en caso de haberse presentando alguna novedad que impidió o retrasó el avance en la actividad programada, de acuerdo a la periodicidad (trimestral o mensual</t>
  </si>
  <si>
    <t>Realizar nuevos desarrollos, mantenimientos y pruebas a los sistemas de información del MEN por la modalidad de fábrica de software y los servicios web (interoperabilidad) estándar.</t>
  </si>
  <si>
    <t>Informe Final Realización de nuevos desarrollos, mantenimientos y pruebas a los sistemas de información del MEN por la modalidad de fábrica de software y los servicios web (interoperabilidad) estándar.</t>
  </si>
  <si>
    <t>Sostenibilidad, soporte y mejora de 
los sistemas de información del MEN por parte de los Profesionales Grupo Aplicaciones</t>
  </si>
  <si>
    <t>Informe Final Sostenibilidad, soporte y mejora de los sistemas de información del MEN por parte de los Profesionales Grupo Aplicaciones</t>
  </si>
  <si>
    <t>Realizar licenciamiento, 
actualización, mantenimiento y soporte de sistemas de información del Sector Educación que estàn como servicio (NEON, TMS, Newtenberg, O3, Humano).</t>
  </si>
  <si>
    <t>Informe Final Realización  licenciamiento, actualización, mantenimiento y soporte de sistemas de información del Sector Educación que están como servicio (NEON, TMS, Newtenberg, O3, Humano).</t>
  </si>
  <si>
    <t>Migrar a la nueva infraestructura 
tecnológica adquirida.</t>
  </si>
  <si>
    <t xml:space="preserve">Asesor de Infraestructura y Tres (3) Profesionales de Apoyo a la Planeación y Seguimiento a la Ejecución.
Contratación de Sw y Hw. </t>
  </si>
  <si>
    <t>Informe Final de Migración  a la nueva infraestructura tecnológica adquirida.</t>
  </si>
  <si>
    <t>1-  Firma contrato 1322 de 2017
2- Firma Acta de Inicio
3-Reunión inicio de proyecto
4- elabaoración   de entregables (  plan de proyecto,  cronograma, matriz de comunicaciones, matriz de riesgos, SOW).
5- Fase de recolección de datos ( site survey  CAN y  L3),  Elaboraciín de docuemntos   de requeriminto fisicso  y  logicos de infraestrucutura,.
6- Fase de diseño ( Wordshop,  Diseño  de arquitectura, Diseño de Vsphere,  Diseño de vsan, Diseño de Nsx, Diseño de vRealize Automation, Plan de migración de maquinas,  Plan de migración bases datos.
7- Importación de equipos.
8- adecuación  e  instalación y  configuración  de equipos en centro de datos CAN y  L3.</t>
  </si>
  <si>
    <t>Adquirir nuevo licenciamiento por crecimiento en número de usuarios o infraestructura, para la plataforma base y transversales.</t>
  </si>
  <si>
    <t>Informe Final sobre adquisición de nuevo licenciamiento por crecimiento en número de usuarios o infraestructura, para la plataforma base y transversales.</t>
  </si>
  <si>
    <t>1- se adquire:
CA IdS Business Users: 500
CA SSO Business Users: 500
CA DIR Business Users : 500
CA PAM incluye:  500
- 30 licencias con agente 
- 470 licencias sin agente</t>
  </si>
  <si>
    <t>Adquirir el soporte y renovación del licenciamiento actual para plataforma base.</t>
  </si>
  <si>
    <t>Informe Final adquisición del soporte y renovación del licenciamiento actual para plataforma base.</t>
  </si>
  <si>
    <t xml:space="preserve">1- se realizó  la renovación  del soporte  de las soluciones  SAP, ORACLE y MICROSOFT.
</t>
  </si>
  <si>
    <t>Asegurar la capacidad de la infraestructura de servidores, equipos, elementos activos del MEN (7)</t>
  </si>
  <si>
    <t>Informe Final Aseguramiento de la capacidad de la infraestructura de servidores, equipos, elementos activos del MEN (7)</t>
  </si>
  <si>
    <t xml:space="preserve">1-  se  realizó  la implemtación  de la  infraestructura  hiper convergente fase1.
2- en contrución del anexo técnico para la  adquisición y apliación de la solución de hiper convergencia. </t>
  </si>
  <si>
    <t>Renovar Licenciamiento, actualización, mantenimiento y soporte por los proveedores de la infraestructura de TI del Ministerio de Educación y del Sector Educativo</t>
  </si>
  <si>
    <t>Informe Final Renovación  Licenciamiento, actualización, mantenimiento y soporte por los proveedores de la infraestructura de TI del Ministerio de Educación y del Sector Educativo</t>
  </si>
  <si>
    <t>1- se realizó  la renovación  del soporte  de las soluciones  SAP, ORACLE y MICROSOFT.</t>
  </si>
  <si>
    <t>Sedes Fondos de Servicios Educativos con Conexión Total</t>
  </si>
  <si>
    <t>(sedes FSE conectadas/Total sedes FSE)*100</t>
  </si>
  <si>
    <t>Gestionar con las SED-ETC para que contraten la conectividad de las sedes que son Fondos de Servicios Educativos (FSE)*</t>
  </si>
  <si>
    <t>Por apropiar del SGP Programa Conexión Total</t>
  </si>
  <si>
    <t>Líder de Proyecto y Tres (3) Profesionales de apoyo a la Gestión.</t>
  </si>
  <si>
    <t>Informe Final con gestión realizada  por las SED-ETC para la contratación de conectividad de las sedes que son Fondos de Servicios Educativos (FSE)</t>
  </si>
  <si>
    <t>1. Gestión con Oficina Asesora de Planeación y Finanzas para lograr la asignación para cada entidad territorial de recursos necesarios para garantizar conectividad escolar.
2. Elaboración y publicación Lineamientos técnicos que sirven de guia a entidades territoriales para contratación de servicios conectividad en IE oficiales beneficiarias del programa
3. Comunicación formal a entidades territoriales socializando objetivos y requerimientos en materia de conectividad escolar para la vigencia 2018.
4. Comunicación formal a entidades territoriales informando asignación  recursos para conectividad escolar mediante el documento SGP-24-2018.
5. Contacto con cada secretaría de educación confirmando recepción de la información y solicitando presentación de proyectos para obtener la viabilidad del MEN.</t>
  </si>
  <si>
    <t>Sedes con mayor densidad de matrícula</t>
  </si>
  <si>
    <t>Gestionar con las SED-ETC para que contraten la conectividad de las sedes que aportan al indicador de matricula con acceso a internet para lograr la meta del PND</t>
  </si>
  <si>
    <t>Informe Final con gestión realizada  por las SED-ETC para la contratación de conectividad de las sedes que aportan al indicador de matricula con acceso a internet para lograr la meta del PND</t>
  </si>
  <si>
    <t>Cooperación</t>
  </si>
  <si>
    <t>Oficina Asesora de Cooperación y Asuntos Internacionales</t>
  </si>
  <si>
    <t>Luz Amparo Medina Gerena</t>
  </si>
  <si>
    <t xml:space="preserve">Recursos de cooperación que contribuyen  a proyectos del Ministerio gestionados </t>
  </si>
  <si>
    <t>Recursos gestionados / Recursos programados</t>
  </si>
  <si>
    <t>Pesos</t>
  </si>
  <si>
    <t>Gestionar la relación con aliados nacionales, internacionales, públicos y /o privados que permitan apalancar la implementación de proyectos de las líneas estratégicas del Ministerio</t>
  </si>
  <si>
    <t>Profesionales del quipo y tres (3) contratos de prestacion de servicios</t>
  </si>
  <si>
    <t>Durante el mes de enero se gestionó alianzas con:  BBVA y Fundalectura, APC, Finlandia, Alemania,Reino Unido, Estados Unidos, Nueva Zelanda y Lumos que permite apalancar la implementación de proyectos de las líneas estratégicas del Ministerio.</t>
  </si>
  <si>
    <t>Durante el mes de enero se obtuvo  un importante relacionamiento con aliados como BBVA y Fundalectura, APC, Finlandia, Alemania y Reino Unido, Estados Unidos, Nueva Zelanda y Lumos.</t>
  </si>
  <si>
    <t xml:space="preserve">Concretar la cooperación de los aliados por medio de diferentes instrumentos y vías de cooperación </t>
  </si>
  <si>
    <t xml:space="preserve">Durante el mes de enero se realizó gestión de alianzas y se hará seguimiento para la concreción de las mismas. </t>
  </si>
  <si>
    <t>Aunque se  sostuvo un importante relacionamiento con aliados internacionales y nacionales, está en proceso la concreción de cooperación.</t>
  </si>
  <si>
    <t xml:space="preserve">Espacios de carácter multilateral y bilateral a nivel internacional con participacion del MEN
</t>
  </si>
  <si>
    <t xml:space="preserve">Apoyar en la elaboración de los insumos requeridos para la participación </t>
  </si>
  <si>
    <t>Durante el mes de enero  se coordinó la participación del Ministerio en un espacio de carácter multilateral:
* 20 al 24 de enero:  Participación en el foro discusión de los retos y oportunidades para mejorar la calidad de la educación realizado en Londres.</t>
  </si>
  <si>
    <t>En el mes de enero se ha coordinado la participación en uno de los  15 espacios programados durante el año.</t>
  </si>
  <si>
    <t xml:space="preserve">Coordinar la socialización en el Ministerio de los resultados de la participación en dichos espacios  </t>
  </si>
  <si>
    <t>El espacio de carácter multilateral realizado en el mes de enero se socializará en el mes de febrero.</t>
  </si>
  <si>
    <t>El espacio de carácter multilateral  realizado en el mes de enero se socializará en el transcurso del mes de febrero.</t>
  </si>
  <si>
    <t>Espacios de articulación desarrollado con aliados que permitan   instalación de capacidades en el sector educativo</t>
  </si>
  <si>
    <t>Llevar a cabo encuentros de articulación para la instalar capacidades en el sector educativo</t>
  </si>
  <si>
    <r>
      <t>* 1 - Mesa Agro:  Se llevó a cabo un encuentro de articulación en torno a la Mesa Agro  el día 26 de enero.</t>
    </r>
    <r>
      <rPr>
        <sz val="12"/>
        <color rgb="FFFF0000"/>
        <rFont val="Calibri"/>
        <family val="2"/>
        <scheme val="minor"/>
      </rPr>
      <t xml:space="preserve">
</t>
    </r>
    <r>
      <rPr>
        <sz val="12"/>
        <rFont val="Calibri"/>
        <family val="2"/>
        <scheme val="minor"/>
      </rPr>
      <t>* 2 - Ferias: 
El día 26 de enero se llevó a cabo reunión en torno al tema Participación país conferencias internacionales NAFSA 2018.</t>
    </r>
  </si>
  <si>
    <t>Durante el mes de enero se llevó a cabo dos encuentros de articulación en torno a la Mesa Agro y Ferias internacionales .</t>
  </si>
  <si>
    <t>Documentar los resultados y avances de cada uno de los encuentros</t>
  </si>
  <si>
    <t>Actas y listados de asistencia de la reunión de Mesa Agro del día 26 de enero</t>
  </si>
  <si>
    <t>Los resultados de estos espacios se encuentran documentados en las actas y listas de asistencia.</t>
  </si>
  <si>
    <t>Modelo Unificado de Gestión</t>
  </si>
  <si>
    <t>Oficina Asesora Jurídica</t>
  </si>
  <si>
    <t>Martha Lucía Trujillo</t>
  </si>
  <si>
    <t>Directriz tramitada sobre conceptos jurídicos y normas del sector educativo</t>
  </si>
  <si>
    <t>Avance de formulación y aprobación de Directriz/Directriz aprobada y expedida</t>
  </si>
  <si>
    <t>Elaborar, aprobar y expedir una (1) directriz unificada sobre conceptos jurídicos y normas del sector educativo.</t>
  </si>
  <si>
    <t>Esta actividad se realizará con el mismo personal responsable de emitir conceptos juridicos y gestionar proyectos normativos</t>
  </si>
  <si>
    <t>Circular expedida</t>
  </si>
  <si>
    <t>Para el mes de enero este indicador tuvo un comportamiento favcorable, presentando un cumplimiento del 100% de la meta proyectada, se proyectó un documento que contiene lineamientos para emitir conceptos jurídicos y normas del sector educativo.</t>
  </si>
  <si>
    <t>Se proyectó documento que contiene lineamientos para emitir conceptos jurídicos y normas del sector educativo.</t>
  </si>
  <si>
    <t xml:space="preserve">Porcentaje de indicadores favorables/Porcentaje total de indicadores de Defensa Judicial </t>
  </si>
  <si>
    <t>Medir periódicamente el comportamiento de los indicadores del modelo de defensa judicial del MEN</t>
  </si>
  <si>
    <t>22 contratos de prestación de servicios profesionales personas naturales</t>
  </si>
  <si>
    <t>Reporte de indicadores favorables en el SIG</t>
  </si>
  <si>
    <t>Para el mes de enero el indicador de tasa de éxito procesal,  presentó  un comportamiento favorable, obteniendo una tasa de éxito del 100% dando  cumplimiento del a la meta proyectada.</t>
  </si>
  <si>
    <t>En el mes de enero se midio el indicador de "tasa de exito procesal", lo cual evidenció que de los 82 procesos terminados en contra del MEN, 82  fallaron a favor del  Ministerio, es decir que no se presento ningún caso desfavorable, lo que indica que se obtuvo una tasa de exito procesal del 100%,</t>
  </si>
  <si>
    <t>Porcentaje de proyectos normativos gestionados/Porcentaje de proyectos recibidos.</t>
  </si>
  <si>
    <t>Revisar y conceptuar proyectos normativos relacionados con el sector educación.</t>
  </si>
  <si>
    <t>4 contratos de prestación de servicios profesionales
1 contrato de prestación de servicios con persona jurídica</t>
  </si>
  <si>
    <t>Revisar y conceptuar sobre proyectos de Ley
allegados a la OAJ.</t>
  </si>
  <si>
    <t>Porcentaje de modelos replicables para ejercer la representación judicial</t>
  </si>
  <si>
    <t>Porcentaje de modelos replicables establecidos o actualizados  /  Porcentaje de temas suceptible de atender con un modelo replicable</t>
  </si>
  <si>
    <t>Identificar tipologías de pretensiones de mayor frecuencia en demandas contra el MEN.</t>
  </si>
  <si>
    <t>11 contratos de servicios profesionales con personas jurídicas y 4 contratos con personas naturales</t>
  </si>
  <si>
    <t>Proyectar o actualizar modelos de contestación de demandas a temas replicables y socializar a quienes ejercen la representación judicial</t>
  </si>
  <si>
    <t xml:space="preserve">Informes de supervisión relacionados con la Defensa Judicial del MEN
</t>
  </si>
  <si>
    <t xml:space="preserve">Revisar la calidad de las actuaciones de las firmas que ejercen la representación judicial del MEN.
</t>
  </si>
  <si>
    <t xml:space="preserve">Esta actividad se realizará con el mismo personal que tiehe a su cargo la implementación del Modelo Óptimo de Gestión </t>
  </si>
  <si>
    <t>Realizar seguimiento al cumplimiento de las actividades del esquema de supervisión.</t>
  </si>
  <si>
    <t>Realizar informe consolidado de supervisión de
contratos de quienes ejercen la representación judicial del MEN</t>
  </si>
  <si>
    <t>Porcentaje de acciones adelantadas
para recuperar los recursos embargados
por causa del FOMAG.</t>
  </si>
  <si>
    <t xml:space="preserve"> Identificar procesos judiciales en los cuales existen títulos o remanentes.
</t>
  </si>
  <si>
    <t>2 contratos de servicios profesionales</t>
  </si>
  <si>
    <t>Otorgar poderes para la gestión tendiente a la
recuperación de los títulos o remanentes identificados y hacer seguimiento a la gestión.</t>
  </si>
  <si>
    <t>Realizar las gestiones de cobro a la Fiduprevisora sobre dineros embargados a las cuentas del Ministerio de Educación.</t>
  </si>
  <si>
    <t xml:space="preserve">Oportunidad en la emisión de conceptos
jurídicos sobre temas del sector educación.
</t>
  </si>
  <si>
    <t>((sumatorio de días (fecha de emisión de concepto - fecha de solicitud de concepto))/ Total de conceptos jurídicos emitidos</t>
  </si>
  <si>
    <t xml:space="preserve">Analizar y proyectar el concepto.
</t>
  </si>
  <si>
    <t>6 contratos de prestación de servicios profesionales con persona natural</t>
  </si>
  <si>
    <t>Revisar que el concepto se encuentre acorde con la ley, la doctrina y la jurisprudencia.</t>
  </si>
  <si>
    <t>Aprobar los conceptos proyectados y revisados</t>
  </si>
  <si>
    <t xml:space="preserve">Porcentaje de acciones adelantadas
para la recuperación de la cartera por
jurisdicción coactiva
</t>
  </si>
  <si>
    <t>Porcentaje de acciones adelantadas / Porcentaje de acciones programadas.</t>
  </si>
  <si>
    <t>Proyectar, revisar y ajustar los autos que se requieran para dar el impulso a los procesos coactivos.</t>
  </si>
  <si>
    <t>7 contratos de prestación de servicios profesionales con persona natural</t>
  </si>
  <si>
    <t>Proferir autos de mandamientos de pago.</t>
  </si>
  <si>
    <t>Notificar y comunicar las decisiones tomadas frente a cada uno de los procesos.</t>
  </si>
  <si>
    <t>Porcentaje de actuaciones adelantadas para atender acciones de tutela en las que el MEN tenga la calidad de demandante o
demandado.</t>
  </si>
  <si>
    <t xml:space="preserve">Porcentaje de actuaciones adelatadas/ Porcentaje de actuaciones notificadas </t>
  </si>
  <si>
    <t>Requerir y analizar los insumos e información que envíen las áreas técnicas u operativas del MEN y de otras entidades relacionadas con la acción de tutela.</t>
  </si>
  <si>
    <t>4 contratos de prestación de servicios profesionales con persona natural</t>
  </si>
  <si>
    <t>Contestar o elaborar las acciones de tutela.</t>
  </si>
  <si>
    <t>Presentar recursos de impugnación, responder requerimientos dentro de incidentes de desacato, remitir cumplimientos y atender solicitudes de información.</t>
  </si>
  <si>
    <t>Realizar seguimiento a las actuaciones adelantadas</t>
  </si>
  <si>
    <t>Porcentaje de acciones administrativas
adelantadas.</t>
  </si>
  <si>
    <t>Porcentaje de acciones adelantadas / Porcentaje de acciones asignadas.</t>
  </si>
  <si>
    <t xml:space="preserve">Realizar seguimiento a las actividades u obligaciones asignadas a cada uno de los profesionales de la OAJ.
</t>
  </si>
  <si>
    <t>2 contratos de prestación de servicios profesionales con persona natural</t>
  </si>
  <si>
    <t>Diseñar y/o actualizar procedimientos de la OAJ.</t>
  </si>
  <si>
    <t>Apoyar la supervisión de contratos de personas
naturales de la OAJ y realizar seguimiento a PAC.</t>
  </si>
  <si>
    <t>Control interno</t>
  </si>
  <si>
    <t>Oficina de Control Interno</t>
  </si>
  <si>
    <t>María Helena Ordóñez Burbano</t>
  </si>
  <si>
    <t>Mesas de trabajo para asesorías realizadas</t>
  </si>
  <si>
    <t># de mesas realizadas/# de mesas programadas</t>
  </si>
  <si>
    <t xml:space="preserve">Apoyar con mesas de trabajo a la Subdirecci{on de Desarrollo Organizacional, en la asesoria  de las metodologías para la identificación y administración de riesgos </t>
  </si>
  <si>
    <t xml:space="preserve">13 profesionales </t>
  </si>
  <si>
    <t>En enero no se progamó mesa de trabajo con SDO, se espera realizar una mesa cada semestre.</t>
  </si>
  <si>
    <t>Programa Anual de Auditoría implementado</t>
  </si>
  <si>
    <t># de auditorías realizadas/# de auditorías programadas</t>
  </si>
  <si>
    <t xml:space="preserve">Formular y desarrollar el Programa Anual de Auditoría para evaluar la gestión institucional en la oportuna prevención y manejo de los riesgos que impidan el cumplimiento de los objetivos. </t>
  </si>
  <si>
    <t>Esta actividad no se adelantó durante el mes de enero.</t>
  </si>
  <si>
    <t>Nivel de eficacia de las acciones de mejora</t>
  </si>
  <si>
    <t># de seguimientos realizados/# de seguimientos programados</t>
  </si>
  <si>
    <t>Realizar seguimiento a las Acciones de Mejoramiento generadas en las diferentes fuentes de evaluación</t>
  </si>
  <si>
    <t>Se realizó seguimiento a las acciones de mejora formuladas para las auditorías internas y externas de la CGR e ICONTEC y se reportó en SIRECI el seguimiento a las de la CGR.</t>
  </si>
  <si>
    <t>Sesiones del Comité Institucional de Coordinación de Control Interno realizadas</t>
  </si>
  <si>
    <t># de sesiones del CICCI realizadas/# de sesiones del CICCI programadas</t>
  </si>
  <si>
    <t>Desarrollar el Comité Institucional de Coordinación de Control Interno, para presentar los resultados de las auditorías, la efectividad de controles y los posibles impactos significativos de los riesgos sobre la gestión y los resultados del MEN.</t>
  </si>
  <si>
    <t>Durante el mes de enero no sesionó el Comité Institucional de Control Interno.</t>
  </si>
  <si>
    <t>Informes de Ley  elaborados</t>
  </si>
  <si>
    <t>Informes de Ley Presentados/Informes de Ley Programados</t>
  </si>
  <si>
    <t>Presentar los informes de Ley, de responsabilidad de la Oficina de Control Interno</t>
  </si>
  <si>
    <t>Se rindieron los informes de Ley correspondientes al  seguimiento del mes de enero: Plan Anticorrupción y de Atención al Ciudadano, SUIT, SIRECI (Contratación y Seguimiento Plan de Mejoramiento) austeridad del gasto, legalización del gasto y Evaluación por dependencias.</t>
  </si>
  <si>
    <t>Apoyar a las IES que conforman las ARED en la generación de capacidades en territorio a través de talleres de diseño curricular de la ETDH</t>
  </si>
  <si>
    <t>Aprobar y publicar el documento de género</t>
  </si>
  <si>
    <t>Diseñar e implementar la estrategia de fomento a la acreditación institucional y de programas</t>
  </si>
  <si>
    <t>Realizar formaciones a las ETC para el uso y apropiación de los materiales Día E y Siempre Día E 2018</t>
  </si>
  <si>
    <t>Aprobar las obras en el comité fiduciario</t>
  </si>
  <si>
    <t>Priorizar las obras en la Junta Administradora</t>
  </si>
  <si>
    <t>Suscribir los Acuerdos para le ejecución de las obras priorizadas</t>
  </si>
  <si>
    <t>Aprobar en Comité Fiduciario la  construcción de aulas y de espacios complementarios y el mejoramiento de aulas existentes</t>
  </si>
  <si>
    <t>Priorizar en la Junta Administradora la  construcción de aulas y de espacios complementarios y el mejoramiento de aulas existentes de las obras aprobadas en el Comité Fiduciario</t>
  </si>
  <si>
    <t>Contratar la  construcción de aulas y de espacios complementarios y el mejoramiento de aulas existentes para las obras priorizadas por la Junta Administradora</t>
  </si>
  <si>
    <t xml:space="preserve">Construir aulas y espacios complementarios a nivel  de Obra Gris 
(Aulas nuevas hasta nivel de mamposteria y cubierta) y mejorar aulas existentes
</t>
  </si>
  <si>
    <t>Construir aulas y espacios complementarios a nivel  de Obra Blanca   e iniciar el mejoramiento de aulas existentes (Aulas nuevas a nivel de acabados y mejoramientos iniciados)</t>
  </si>
  <si>
    <t>Terminar la construcción de aulas nuevas y espacios complementarios y mejorar aulas existentes</t>
  </si>
  <si>
    <t>Realizar asistencias técnicas a las secretarías de educación</t>
  </si>
  <si>
    <t>Realizar seguimiento y retro alimentación a las SE sobre la implementación de proyectos educativos de educación para la sexualidad a fin de fortalecer: Formación a docentes, cobertura de los proyectos pedagógicos, conformación de mesas para planeación pedagógica, registro de actividades de los proyectos, constancia en el tiempo, coordinación intersectorial de acciones, incorporación en la planeación pedagógica.</t>
  </si>
  <si>
    <t>Claudia Alejandra Gélvez</t>
  </si>
  <si>
    <t>Recursos gestionados con donaciones del sector productivo, para el Fondo de becas</t>
  </si>
  <si>
    <t xml:space="preserve">Modelo Unificado de Gestión 
</t>
  </si>
  <si>
    <t>Se realizaron ajustes al modelo producto de la retroalimentación de las socializaciones al documento Técnico conceptual  "Modelo de Referentes de Calidad: una propuesta para la evolución del Sistema de Aseguramiento de la Calidad". Se entrego para diagramación de la cartilla a la Imprenta.</t>
  </si>
  <si>
    <t>Se realizaron las siguientes socializaciones: 13 de febrero en la reunión mensual del SUE, 14 de febrero con la RedTUU asistencia de 38 personas, 20 de febrero con IES acreditadas asistencia de 18 personas,  19 de febrero con ASCUN con asistencia de 20 personas, y en el marco de la reunión mensual del CESU el 21 de febrero.</t>
  </si>
  <si>
    <t>Se realizo una reunión intensiva los días 15 y 16 de febrero de donde se obtuvo la estructura completa del decreto, el 19 de febrero se entrego el primer, el 23 de febrero se ajusto todo lo referente a conceptualización de las condiciones de calidad y el proceso de evaluación, y se entrego para revisión del despacho de la viceministra</t>
  </si>
  <si>
    <t>Se realizaron el ajustes de los requerimientos del sistema general. Se agruparon las necesidades en requerimientos de alta y bajo impacto diferenciando el desarrollo del proyecto en dos fases. El documento funcional de alto nivel fue entregado al área de tecnología el 13 de febrero y enviado proveedor para la producción. El 22 de febrero se realizo una reunión de ajustes técnicos y financieros.</t>
  </si>
  <si>
    <t xml:space="preserve">Después de varias reuniones con el equipo técnico y elaboración de matriz comparativa de documentos de lineamientos, se definió una estructura homogénea de documento para que sea desarrolladas por los actores interesados. </t>
  </si>
  <si>
    <t xml:space="preserve">Se han recogido documentos relacionados con la formación dual y se establecieron alianzas para el apoyo de la construcción de los lineamientos. 
</t>
  </si>
  <si>
    <t>Se realizó revisión y modificación  en la Dirección de Calidad del documento "Dimensiones de Internacionalización" y preparación de la reunión de revisión con expertos nacionales, se invitaran a quienes hicieron parte de la mes las técnicas en 2016 para validar la versión final.</t>
  </si>
  <si>
    <t xml:space="preserve">Se han preseleccionado las siguientes IES, se van a revisar los resultados MIDE seleccionar las de mejores indicadores y enviar cartas de invitación.                                                        1. UNIVERSIDAD DEL NORTE
2. UNIVERSIDAD DEL CAUCA
3. UNIVERSIDAD DE MEDELLÍN
4. INSTITUTO TECNOLÓGICO METROPOLITANO – ITM
5. UNIVERSIDAD ESCUELA NAVAL DE CADETES ALMIRANTE PADILLA
6. POLITÉCNICO COLOMBIANO JAIME ISAZA CADAVID
7. ESCUELA DE SUBOFICIALES DE LA FUERZA AÉREA COLOMBIANA ANDRES M. DIAZ
8. UNIVERSIDAD DE LA AMAZONIA
9. UNIVERSIDAD DE IBAGUÉ
10. FUNDACIÓN UNIVERSITARIA-CEIPA-
</t>
  </si>
  <si>
    <t>Se diseñó cronograma en cumplimiento de las actividades definidas en el contrato No. 0819 DE 2018 suscrito con la Universidad Nacional y con el cual se lograra implementar las estrategias de aprendizaje de la Escuela del sistema de Aseguramiento de la Calidad.</t>
  </si>
  <si>
    <t>Se inició la revisión de la calificación que obtuvieron los pares en la escuela del año pasado para analizar estos resultados y hacer la depuración del banco de pares, en paralelo, el CNA cuantifico la necesidad de depuración con la base de datos existente de 731 pares de pregrado y 376 pares de posgrado.</t>
  </si>
  <si>
    <t xml:space="preserve">Se firmó el contrato 0819 de 2018 con la Universidad Nacional, a través del cual se hará la escuela de pares tanto para registro calificado, como para el CNA. Adicionalmente se han adelantado reuniones para la construcción de los 5 módulos que se tienen previstos. </t>
  </si>
  <si>
    <t>En el mes de febrero se atendieron 17 solicitudes de IES. Adicionalmente está programada una jornada con varias IES para el mes de mayo y otra para el mes de agosto.</t>
  </si>
  <si>
    <t>Teniendo en cuenta la fecha de cierre de la convocatoria (28 de febrero), se han recibido 6 de las 15 solicitudes de acreditación bajo el modelo Arcusur. Asimismo se han confirmado equipos de pares para 13 de los 15 procesos.</t>
  </si>
  <si>
    <t>Se ha avanzado en un documento preliminar que contiene una propuesta para estudios previos para el fortalecimiento del sistema.</t>
  </si>
  <si>
    <t>Se continua el trabajo de revisión del documento preliminar que estructura el sistema de aseguramiento de la Calidad en su componente de ajuste de criterios de evaluación en coordinación con los avances del modelo de evaluación por referentes.</t>
  </si>
  <si>
    <t>Se continua el trabajo de revisión del documento preliminar que estructura el sistema de aseguramiento de la Calidad</t>
  </si>
  <si>
    <t>Presentación  la estructura general de los lineamientos y socialización la de iniciativa de lineamientos para involucrar  a los actores del sector</t>
  </si>
  <si>
    <t xml:space="preserve">Revisión de las propuestas de denominaciones de especialidades médicas propuestas en el acuerdo de Montería de ASCOFAME y revisión del documento de modificación de especialidades trabajado por la Academia de Medicina y Min Salud. </t>
  </si>
  <si>
    <t>Definición de la estructura de trabajo de las socializaciones con la SED Bogotá y Soacha. La socialización del documento inicia el 9 de marzo debido a solicitud de cambio de fecha realizada dichas secretarias.</t>
  </si>
  <si>
    <t xml:space="preserve">En reunión del subdirector con los coordinadores, se realizo la selección de los temas a trabajarse en cada una de las guías. </t>
  </si>
  <si>
    <t>Se realizaron 3 vistas de seguimiento, 2 visitas focalizadas y 5 visitas de articulo 16</t>
  </si>
  <si>
    <t xml:space="preserve">Se realizo reunión con Fodesep para planeación de las capacitaciones masivas a realizar en el año con su apoyo logístico </t>
  </si>
  <si>
    <t xml:space="preserve">Se encuentra pendiente de respuesta de la oficina de tecnología del MEN la viabilidad de las diferentes herramienta tecnológicas de divulgación de normatividad y procesos entregadas por la subdirección (APP, Capsulas, videos). Se espera repuesta en la segunda semana de marzo. </t>
  </si>
  <si>
    <t xml:space="preserve">No se realizo socialización del proyecto de decreto debido a que el equipo designado para la elaboración y revisión del proyecto de decreto se encuentra desarrollando actividades de inspección en Barranquilla (designados con carácter urgente en la segunda semana de febrero) por lo que se aplazaron las actividades concernientes al proyecto de decreto. </t>
  </si>
  <si>
    <t>No se avanzo pues esta pendiente culminar la socialización del proyecto de decreto.</t>
  </si>
  <si>
    <t xml:space="preserve">Se integraron las condiciones de calidad del documento de lineamientos a la matriz de evaluación por referentes.
</t>
  </si>
  <si>
    <t xml:space="preserve">Se está a la espera de la autorización del despacho de la Viceministra para iniciar las discusiones del documento borrador con los actores relevantes del sector. 
</t>
  </si>
  <si>
    <r>
      <t xml:space="preserve">Dentro de la meta del indicador, el SNET presentará y radicará </t>
    </r>
    <r>
      <rPr>
        <u/>
        <sz val="11"/>
        <rFont val="Calibri"/>
        <family val="2"/>
        <scheme val="minor"/>
      </rPr>
      <t>dos (2) de los documentos Maestros hacen parte de la nueva oferta por cualificaciones</t>
    </r>
    <r>
      <rPr>
        <sz val="11"/>
        <rFont val="Calibri"/>
        <family val="2"/>
        <scheme val="minor"/>
      </rPr>
      <t>. Para la presentación de los programas basados en cualificaciones en los sectores Energía y Cultura, se realizaron reuniones con la Directora de Calidad, Subdirectora de Aseguramiento de la Calidad de la ES y la Coordinadora de CONACES, para definir las acciones a adelantar  en el proceso de presentación de los documentos maestros a CONACES. Proceso que implica la socialización del MNC en CONACES, así como la apropiación de la metodología de diseño de las cualificaciones y los linemientos diferenciados de esta nueva oferta por parte de las salas a evaluar los programas seleccionados.
Los avances se centraron en la planeación y alistamiento de las acciones a realizar para el cumplimiento de la meta.</t>
    </r>
  </si>
  <si>
    <t>Dentro de las acciones concertadas con la Dirección de Calidad, a través de la Subdirección de Aseguramiento, y según lo acordado en jornada de planeación VES, se prevee que la capacitación a CONACES se realice entre los meses de abril y mayo de 2018. Se esta en proceso de definición de la mejor estrategía para la realización de esta capacitación.
Los avances se centraron en la planeación y alistamiento de las acciones a realizar para el cumplimiento de la meta.</t>
  </si>
  <si>
    <t>Dentro de las acciones concertadas con la Dirección de Calidad, a través de la Subdirección de Aseguramiento, se prevee que la capacitación a las IES se realice en la ciudad de Bogotá. La fecha esta por definir de acuerdo con la programación que hastga la fecha presenta las salas de CONACES, por ahora se estima para el mes de mayo.
Los avances se centraron en la planeación y alistamiento de las acciones a realizar para el cumplimiento de la meta.</t>
  </si>
  <si>
    <t>En el plan de trabajo formulado se estima que las IES inicien el proceso con el registro en SACES de los dos programas de la nueva oferta basada en cualificaciones, en el mes de septiembre de 2018.
Los avances se centraron en la planeación y alistamiento de las acciones a realizar para el cumplimiento de la meta.</t>
  </si>
  <si>
    <t xml:space="preserve">El informe a corte de feberero 2018, arroja 4 alianzas adjudicadas en fase I, se esta a la espera de la respuesta de no objeción de Banco Mundial sobre borrador de minuta de convenios derivados entre Colciencias e IES ancla. Se entregó borrador preliminar de minuta a IES beneficiarias, para que grupos juridicos fueran revisando el preliminar de los convenios, lo anterior aprobado por BM y con propósito de agilizar el proceso de firma y sucripción de derivados. </t>
  </si>
  <si>
    <t>El informe de seguimiento a la meta (95 beneficiarios en 2017), a corte del mes de febrero arroja que de los 160 candidatos preseleccionados durante durante 2017, se han aprobado 96 créditos, que corresponden a igual número de beneficiarios del programa y su componente en la primera fase.</t>
  </si>
  <si>
    <r>
      <t xml:space="preserve">Revisión y retroalimentación de la </t>
    </r>
    <r>
      <rPr>
        <b/>
        <sz val="9"/>
        <rFont val="Arial"/>
        <family val="2"/>
      </rPr>
      <t xml:space="preserve">formulación </t>
    </r>
    <r>
      <rPr>
        <sz val="9"/>
        <rFont val="Arial"/>
        <family val="2"/>
      </rPr>
      <t>del POAIV de las 95 ETC en la vigencia actual.</t>
    </r>
  </si>
  <si>
    <r>
      <t xml:space="preserve">Revisión y retroalimentación de la </t>
    </r>
    <r>
      <rPr>
        <b/>
        <sz val="9"/>
        <rFont val="Arial"/>
        <family val="2"/>
      </rPr>
      <t>ejecución</t>
    </r>
    <r>
      <rPr>
        <sz val="9"/>
        <rFont val="Arial"/>
        <family val="2"/>
      </rPr>
      <t xml:space="preserve"> del POAIV de las 95 ETC en la vigencia anterior.</t>
    </r>
  </si>
  <si>
    <t>Se cerró el proceso de inscripción a la convocatoria de fase II de ecosistema el 15 de febrero de 2018, con un resultado final de 20 programas inscritos, los cuales inician proceso de revisión en cuanto a cumplimietno de requsitos de inscripción y quienes cumplan, avanzar a los proceso de evaluación.</t>
  </si>
  <si>
    <t xml:space="preserve">La apertura de la fase II de pasaporte a la ciencia, se realizará hasta tanto se reciba el aval del Banco Mundial de no objeción a ajustes del programa.
El 15 de marzo se relizará reunión con BM sobre el particular y se espera abrir convoctoria el 30 de marzo de 2018, dentro del plazo estimado. </t>
  </si>
  <si>
    <t xml:space="preserve">En 6 de feberero se realizó hangout para aclaración de inquietutes a actores del sector productivo, interesados en participar en la convocatoria 792 de 2017 (ecosistema  II) </t>
  </si>
  <si>
    <t xml:space="preserve"> En 6 de feberero se realizó hangout para aclaración de inquietutes a actores del sector productivo, interesados en participar en la convocatoria 792 de 2017. A partir del 15 de febrero, se inicia el proceso de  revisión y cumplimiento de requisitos de incritos y alistamiento del plan de evaluación de programas.</t>
  </si>
  <si>
    <t>Se revisó y aprobó la definición de los TdR por equipos técnicos. Se espea aprobación final, para publicación y apertura de la fase II de Pasaprote a la Ciencia. (finales de marzo de 2018)</t>
  </si>
  <si>
    <t xml:space="preserve">Se emitió concepto técnico, sobre la pertinencia de la enmienda al contrato BIRF-8701-CO Banco Munidal, avanzando con el plan de negociación de adición de recursos al componente Pasaporte a la Ciencia. Se realizaron las reuniones de negociación con Banco Munidial, DNP, e ICETEX. </t>
  </si>
  <si>
    <t xml:space="preserve">Se construyó la estrategia de comunicaciones entre  los equipos interinstitucionales de MEN, MINCIT, COLICENCIA e ICETEX. se divulgó a comienzos del mes el hangout del 6 de febrero y cierre de inscripción a convocatoria hasta el día 15; a partir del 23 de febrero se inicia por redes sociales la ejecución de la estrategia de comunicaciones con una parrilla que se replica por cada una de las instituciones aliadas. </t>
  </si>
  <si>
    <t>Estrategia de comunicaciones</t>
  </si>
  <si>
    <t>Convocatoria Colombia Cientifica</t>
  </si>
  <si>
    <t>Contrato con adición</t>
  </si>
  <si>
    <t>Convocatoria Ecosistema científico</t>
  </si>
  <si>
    <t>Convocatoria Pasaporte a la ciencia fase II</t>
  </si>
  <si>
    <t>Adjuficados Convocatoria Ecosistema Científico</t>
  </si>
  <si>
    <t>Adjudicados Convocatoria Pasaporte a la ciencia</t>
  </si>
  <si>
    <t>No se ha constituido el FCO porque el Congreso no ha expedido la Ley de su creación que depende del Congreso de la República. No obstante, se continúa avanzando en la elaboración del proyecto reglamentario .</t>
  </si>
  <si>
    <t>Se continuó en la elaboración del proyecto del decreto con base en el premilinar que se tenía elaborado en enero de 2018, realizando revisión conjunta con el ICETEX.</t>
  </si>
  <si>
    <t>Borrador de proyecto de decreto</t>
  </si>
  <si>
    <t>Lista de aspectos a tener en cuenta en la estrategia de comunicación</t>
  </si>
  <si>
    <t>No se han gestionado recursos donados por el sector productivo porque aún no se ha expedido el decreto reglamentario de los artículos 158 – 1 y 256 del Estatuto Tributario. Sin embargo, se ha avanzado en la elaboración del decreto con base en el cual se producira un instructivo para socializar los incentivos de donaciones con las IES, el Icetex, el sector productivo y entidades asesoras en materia financiera, contable y tributaria.</t>
  </si>
  <si>
    <t>Se revisó conjuntamente con el ICETEX y la DIAN el proyecto de decreto que reglamenta los artículos 158 – 1 y 256 del Estatuto Tributario, referidos a las donaciones del sector productivo para programs de becas. Se hicieron los ajustes que resultaron del trabajo conjunto; la versión más reciente que se tiene es del 27 de febrero de 2018. Con base en este proyecto normativo se definen los lineamientos para la realización de las convocatorias.</t>
  </si>
  <si>
    <t>Soportes de las mesas de trabajo.</t>
  </si>
  <si>
    <t>Se ha avanzado en la identificación de los insumos téncos para la retroalimentación del documento CONPES</t>
  </si>
  <si>
    <t>En el marco de la viabilidad de las estrategias desarrolladas en el documento CONPES se establecieron reuniones con las IES donde se establecen los criterios iniciales del plan de inversión</t>
  </si>
  <si>
    <t>Propuesta de borrador del decreto 1279</t>
  </si>
  <si>
    <t>Se avanzó en las proyecciones financieras del decreto 1279 de acuerdo a los escenarios solicitados por la Viceministra y los rectores designados del SUE. Igualemente, se avanzó en la propuesta borrador de decreto.</t>
  </si>
  <si>
    <t>Se realizaron reuniones con la DIAN y con CONFECOOP para establecer los parametros iniciales para la realización de la reglamentación</t>
  </si>
  <si>
    <t>Hubo reuniones con la DIAN y con CONFECOOP para establecer los parametros iniciales de la reglamentación</t>
  </si>
  <si>
    <t>Hubo retroalimentación por parte del DNP de los indicadores y se ajustaron de acuerdo a lo solicitado como insumo para la construcción del presupuesto.</t>
  </si>
  <si>
    <t>Hubo retroalimentación por parte del DNP de los indicadores y se ajustaron de acuerdo a lo solicitado para próxima validación.</t>
  </si>
  <si>
    <t>Propuesta del modelo de distribución de recursos.</t>
  </si>
  <si>
    <t>Se presento la propuesta ante el SUE, la Redttu y el CESU, espacios en los que se hizo una contrapropuesta que revisó el MEN para la consolidación final y presentación del proyecto de ley.</t>
  </si>
  <si>
    <t>Se presentó la propuesta del modelo de distribución ante el SUE, la Redttu y el CESU, espacios en los que se hizo una contrapropuesta que revisó el MEN para la consolidación final y presentación del proyecto de ley.</t>
  </si>
  <si>
    <t>Propuesta de identificación de seguimiento y control.</t>
  </si>
  <si>
    <t>Se presentó la propuesta ante el SUE, la Redttu y el CESU, espacios en los que se hizo una contrapropuesta que revisó el MEN para la consolidación final y presentación del proyecto de ley.</t>
  </si>
  <si>
    <t>Se presentó la propuesta de identificación de seguimiento y control, así mismo se propusieron las metas ante el SUE, la Redttu y el CESU, espacios en los que se hizo una contrapropuesta que revisó el MEN para la consolidación final y presentación del proyecto de ley.</t>
  </si>
  <si>
    <t>Documento de necesidades de universidades públicas</t>
  </si>
  <si>
    <t>Listado de proyectos de inversión suceptibles de ser financiados con regalias</t>
  </si>
  <si>
    <t>Con el apoyo de la oficina de planeación del Ministerio se identificaron dos proyectos suceptibles de apoyo en la gestión para su financiación por medio de recursos de regalías</t>
  </si>
  <si>
    <t>Se consolidó una base de datos con necesidades de infraestructura de 28 Universidades Públicas.</t>
  </si>
  <si>
    <t>Se identificaron los proyectos de inversión suceptibles a ser financiados con regalias, en estos proyectos se priorizará aquellos proyectos que requieran gestión de recursos adicionales.</t>
  </si>
  <si>
    <t>Se remitió concpeto técnico a la oficina jurídica para cuarto debate</t>
  </si>
  <si>
    <t>Concepto sobre proyecto de Ley</t>
  </si>
  <si>
    <t>Se realizaron mesas de trabajo y el concepto al proyecto de ley fue remitido a la oficina jurídica.</t>
  </si>
  <si>
    <t>Desde enero de 2018 se suscribieron 30 convenios. Con los 18 convenios suscritos en 2017 suman un total de 48 convenios suscritos</t>
  </si>
  <si>
    <t>Se realizaron los talleres de acompañamiento regional de los siguientes convenios: 837, 844, 872 y 910 de 2018 (Universidad de Cordoba), 839, 852 y 863 de 2018 (Universidad Pedagogica y Tecnologica de Colombia), 
Se realizó el seguimiento téncico, administrativo y financieros de los siguientes convenios: 837, 844, 872 y 910 de 2018 (Universidad de Cordoba), 839, 852 y 863 de 2018 (Universidad Pedagogica y Tecnologica de Colombia), 1425 y 1364 de 2017 (Corporacion Universitaria Minuto De Dios -Uniminuto-) y 1380 de 2017 (Universidad Cooperativa De Colombia)</t>
  </si>
  <si>
    <t>Desde enero se suscribieron 30 convenios</t>
  </si>
  <si>
    <t xml:space="preserve">Se realiza la convocatoria de las IES seleccionadas para participar en los talleres de desarrollo curricular </t>
  </si>
  <si>
    <t>Soportes de detalles</t>
  </si>
  <si>
    <t>Convenios suscritos</t>
  </si>
  <si>
    <t>Convocatoria de las IES</t>
  </si>
  <si>
    <t>??????</t>
  </si>
  <si>
    <t>Documento de estrategia de comunicación y divulgación de Ser Pilo Paga 4 y documento de diagnóstico de fondos territoriales</t>
  </si>
  <si>
    <t>Documento diagnóstico de Fonos territoriales para el acceso a la Educación Superior y plan de acción</t>
  </si>
  <si>
    <t>Se elaboró documento de estrategia de comunicación y divulgación de Ser Pilo Paga 4 y se entregó documento de diagnóstico de fondos territoriales para revisión y aprobación, así como la propuesta de plan de acción a desarrollar en 2018, para la formulación e implementación de nuevos fondos.</t>
  </si>
  <si>
    <t>Se entrega documento de diagnóstico de fondos territoriales para revisión y aprobación, así como la propuesta de plan de acción a desarrollar en 2018, para la formulación e implementación de nuevos fondos.</t>
  </si>
  <si>
    <t>Documento diagnóstico de Fondos territoriales para el acceso a la Educación Superior y plan de acción</t>
  </si>
  <si>
    <t>Registros de visitas técnicas realizadas</t>
  </si>
  <si>
    <t>Reporte de legalizaciones y giros de sostenimiento con corte a 28 de febrero de 2018</t>
  </si>
  <si>
    <t>Se realizaron visitas técnicas y reuniones con la Universidad Nacional de Colombia, Universidad de la Sabana, Fuerzas Militares, para realizar inducciones y capacitaciones sobre cuarta convocatoria Ser Pilo Paga. Se realizó reunión con Sociedad Pilo Bogotá y Sociedad Pilo Barranquilla, para la organización de eventos para los beneficiarios.</t>
  </si>
  <si>
    <t>Se legalizaron 5.981 créditos condonables Ser Pilo Paga 4. De estos, 5.448 ya cuentan con viabilidad jurídica. A 28 de febrero, un total de 27.330 jóvenes de las primeras 3 convocatorias recibieron su apoyo de sostenimiento. Adicionalmente, 5.107 apoyos de sostenimiento de beneficiarios SPP4 se encuentran en proceso de giro.</t>
  </si>
  <si>
    <t>Se estableció comunicación con la Secretaría de Educación de Bolívar, con el objetivo de indagar sobre el estado del proyecto "Pilo regional" formulado por esta entidad.</t>
  </si>
  <si>
    <t>Documento de ajustes metodológicos aprobado por la Viceministra. Documento borrador MIDE Administración.</t>
  </si>
  <si>
    <t>Fueron presentados y aprobados por parte de la viceministra los cambios metodológicos propuestos para el MIDE. Se llevóa a cabo un primer acercamiento con las instituciones de la fuerza publica para incluir su información el el MIDE U.
Se desarolló un primer borrador del MIDE Administración y se acordaron con ASCOLFA los mecanismos de participación de la mesa técnica para la discusión del modelo.</t>
  </si>
  <si>
    <t>Base de datos convocatoria 781 de Colciencias.</t>
  </si>
  <si>
    <t>Se recibieron las bases de datos de la convocatoria 781 de Colciencias. La información cuya fuente primaria depende del MEN se tendrá disponible una vez finalice el proceso de cierre estadístico.</t>
  </si>
  <si>
    <t>Se realizó una reunión de trabajo con el ORSU (Observatorio de Responsabilidad Social Universitaria), en las cuales se socializó la necesidad de conceptualización de este tema y se presentaron los avances de la revisión blibiografica hecha desde la SDS.  Se programó reunión para el 7/3/2018 con el fin de continuar con las mesas trabajo para la revisión de las definiciones necesarias para formular una estructura conceptual del tema. Se llevó a cabo reunión con ASCUN para revisar el proyecto de política de extensión universitaria, que han venido desarrollando y que se tomará como insumo para construir un plan de trabajo para la redefinición del módulo de extensión.</t>
  </si>
  <si>
    <t>Actas de reuniones con el ORSU y ASCUN</t>
  </si>
  <si>
    <t>Documento consolidado con avances 2017</t>
  </si>
  <si>
    <t>Se consolidaron los avances realizados durante 2017 y se programó reunión con la Subdirección de Aseguramiento de la Calidad para el 8 de marzo para definir el plan de trabajo del 2018</t>
  </si>
  <si>
    <t>Formatos de discusión de las dimensiones de pertinencia diligenciados por cada uno de los actores que han participado en las mesas de trabajo.</t>
  </si>
  <si>
    <t>Se realizaron las mesas de construcción de lineamientos con IES, Sindicatos y representantes de estudiantes a nivel nacional, generando nuevas propuestas y sugerencias a los lineamientos.  Se tienen programadas mesas con sindicatos nuevamente para el 5/3/2018 y con empresarios para el 14/3/2018.</t>
  </si>
  <si>
    <t>Documentos internos de trabajo, presentaciones y comunicaciones internas y externas.</t>
  </si>
  <si>
    <t>El 28 de febrero finalizó la recolección de información con la cual se llevará acabo el proceso de distribución de recursos de apoyo por descuentos por votaciones a las universidades públicas. Se envió comunicación a la Oficina de Planeación solicitando certificación del MHCP del monto disponible a distri buir por este concepto. Se recibió certificación de la Subdirección Financiera de los recursos disponibles por concepto de Estampilla para iniciar el proceso de distribución. Se presentó a la Viceministra la propuesta metodológica para la distribuición de los 100 mil millones de pesos adicionales de PGN para IES públicas (30 mil millones de funcionamiento y 70 mil millones de inversión).</t>
  </si>
  <si>
    <t>Proyecto de Decreto ajustado según observaciones de la Oficina Asesora Jurídica, la Dirección de Fomento y el Despacho del Viceministerio</t>
  </si>
  <si>
    <t>Se realizaron los ajustes sugeridos por la Oficina Asesora Jurídica y el Despacho del Viceministerio y se hizo entrega de la versión final ajustada al Despacho de la Viceministra para revisión final.</t>
  </si>
  <si>
    <t>Convenio para prestar asistencia técnica a las IES</t>
  </si>
  <si>
    <t>Acta de cómite operativo</t>
  </si>
  <si>
    <t>Se identificaron las 20 IES con las cuales se realizará el acompañamiento para la aplicación del INES</t>
  </si>
  <si>
    <t>Se realizó comité operativo del convenio para la revisión de la instituciones en donde se aplicará la herramienta. Se seleccionaron 20 instituciones.</t>
  </si>
  <si>
    <t>Documentos de trabajo para la revisión del curso virtual</t>
  </si>
  <si>
    <t>Se realizó la revisión del curso virtual</t>
  </si>
  <si>
    <t xml:space="preserve">Documentos de trabajo </t>
  </si>
  <si>
    <t>Se adelantó el acompañamiento a la dirección de calidad para la definición de los criterios del estudio de factibilidad para el reconocimiento de la IES índigena propia (UAIIN)</t>
  </si>
  <si>
    <t>Se realizó mesa de trabajo en popayan con la cual se definieron los minimos a presentar para el estudio de factibilidad en la creación y/o reconocimiento de una IES indígena propia.</t>
  </si>
  <si>
    <t>Documento pendiente de aprobación</t>
  </si>
  <si>
    <t>Acta de la junta del Fondo</t>
  </si>
  <si>
    <t>Se participó en la junta del Fondo de Rrom, índigenas y víctimas como estrategia de financiación para los grupos poblacionales en el marco de las acciones de educación inclusiva</t>
  </si>
  <si>
    <t>En febrero se realizó la CONTCEPI autónoma para la construcción de la propuesta del SEIP</t>
  </si>
  <si>
    <t>Se realizó CONTCEPI autonoma en la que los pueblos avanzaron en la consolidación del documento del Sistema de Educación Indígena Propio.</t>
  </si>
  <si>
    <t>Documentos de trabajo</t>
  </si>
  <si>
    <t>Borrador de propuesta de lineamientos sobre educación superior y construcción de paz</t>
  </si>
  <si>
    <t>Se construyó documento borrador de propuesta de lienamientos</t>
  </si>
  <si>
    <t xml:space="preserve">Se avanzó en la construcción de propuestade lienamientos sobre educación superior y construcción de paz </t>
  </si>
  <si>
    <t>Informe de acompañamiento para el Fortalecimiento de la CIGERH que permita configurar la institucionalidad del MNC.</t>
  </si>
  <si>
    <t xml:space="preserve">En el mes de febrero se realizaron las siguientes acciones, que conduciran a la elaboración del Documento de Fortalecimiento de la CIGERH, que permita configurar la institucionalidad del Marco Nacional de Cualificaciones-MNC.:
1. sesión técnica con el grupo de cualficaciones del SENA, cuyo objetivo fue el de diseñar el plan de accion 
2. Diseño de Plan de acción que permitirá fortalecer los elementos metodologicos del MNC y contribuir a la propuesta de reglamentacion para la adopción del MNC. No se han presentado dificultades para el avance.
</t>
  </si>
  <si>
    <t>En el mes de reporte se realizó una sesión técnica con el grupo de cualficaciones del SENA, con el objetivo de diseñar el plan de accion que permita fortalecer los elementos metodologicos del MNC y contribuir a la propuesta de reglamentacion para la adopción del MNC. No se han presentado dificultades para el avance.</t>
  </si>
  <si>
    <t>Propuesta de un esquema de financiación y sostenibilidad del MNC , a partir de los resultados de sesiones técnicas de la CIGERH y de los resultados de las alianzas con sector productivo.</t>
  </si>
  <si>
    <t xml:space="preserve">En el periodo de reporte se desarrollaron las siguientes acciones para la elaboración de los Documentos con los componentes del Art. 58 del Plan Nacional de Desarrollo (PND - SNET-SNATC-MNC-SISNACET):
1. Elaboración y presentación de un proyecto para participar por recursos de cofinanciación a través del programa Colombia+competitiva en coordinación con el CPC, el proyecto propuesto se llama "institucionalidad y gobernanza y sostenibilidad del Marco Nacional de Cualificaciones" . El proyecto Será analizado en por el Comitre directivo del Programa C+C el 6 de marzo. 
2. Desarrollaron de una sesión de trabajo entre la subdirección de educación del DNP y la Dirección de Fomento de la Educación Superior del MEN,  con el objetivo de identificar acciones para la construcción del CONPES del Capital Humano.
3. Establecimiento de compromisos por parte del DNP de convocar a las sesiones de Plan de Acción que contempla la ruta de implementación del MNC. 
</t>
  </si>
  <si>
    <t>En el mes de febrero se elaboró y presentó un proyecto para participar por recursos de cofinanciación a través del programa Colombia+competitiva, en el proyecto, se proyecta dentro de los resulltados, diseñar un modelo de financiamiento para la sostenibilidad del Marco Nacional de Cualificaciones y de la estrucura de Institucionalidad. No se han presentado dificultades para el avance.</t>
  </si>
  <si>
    <t>Informe de acompañamiento para la estructuración del CONPES de capital humano</t>
  </si>
  <si>
    <t>Informe con la estructuración de una propuesta de Institucionalidad y Gobernanza del Sistema Nacional de Cualificaciones (SNC) , a partir de los resultados de sesiones técnicas de la CIGERH y de los resultados de las alianzas en el marco de la cooperación internacional.</t>
  </si>
  <si>
    <t>Para el período de reporte en coordinación con el CPC se elaboró y presentó una propuesta para participar por recursos de cofinanciación a través del programa Colombia+competitiva, el proyecto propuesto se llama "institucionalidad y gobernanza y sostenibilidad del Marco Nacional de Cualificaciones" . El proyecto derá analizado en por el Comitre directivo del Programa C+C el 6 de marzo. No se han presentado dificultades para el avance.</t>
  </si>
  <si>
    <t>En el mes de febrero la subdierección de educación del DNP y la Dirección de Fomento de laa Educación Superior del MEN, desarrollaron una sesión de trabajo con el fin de identificar acciones para la contrucción del CONPES del Capital Humano, de allí se establecieron compromisos por parte del DNP de convocar a las sesiones de Plan de Acción que contempla la ruta de implementación del MNC. No se han presentado dificultades para el avance.</t>
  </si>
  <si>
    <t>Catalogo de cualificaciones desarrollados en tres sectores priorizados de  la Economía.</t>
  </si>
  <si>
    <t>En el mes de febrero desarrollaron acciones hacia el diseño de las cualificaciones en tres sectores priorizados de la economía (Agricultura, Eléctrico, Logística):
1. Sesiones técnicas con los expertos de los proyectos / convenios MEN-FITAC, MEN-CIDET y MEN-Corpoica para la construcción del campo de observación 1 y 2.
2. Seguimiento  a los convenios, según cronograma de trabajo establecidos para la ejecución, entre MEN-FITAC y MEN-Corpoica. 
3, Análisis de los avances en la construcción del campo de observación a partir del trabajo técnico realizado por los equipos de los aliados y el Ministerio de Trabajo y el equipo técnico del MNC junto con los metodologos.
4, Retroalimentación de los resultados n la construcción del campo de observación, para su fortaleimiento. Se espera avanzar en esta misma reunión con el convenio  MEN-CIDET el 1 de marzo.</t>
  </si>
  <si>
    <t>En el mes de Febrero se realizaron las siguientes acciones para el cumplimiento de la Actividad: 
una sesión técnica para fortalecer el trabajo técnico realizado por los equpos ténicos de los proyectos (convenios MEN-FITAC, MEN-CIDET y MEN-Corpoica) para la construcción del campo de observación 1 y 2.
Se realizan reuniones de seguimiento  a los convenios según cronograma de trabajo establecidos para la ejecución de los MEN-FITAC y MEN-Corpoica. Se analizan los avances en la construcción del campo de observación a partir del trabajo técnico realizado por los equipos de los aliados y el Ministerio de Trabajo y el equipo técnico del MNC junto con los metodologos hacen retroalimentación para el fortaleimiento de los resultados. Se espera avanzar en esta misma reunión con el convenio  MEN-CIDET el 1 de marzo.
No se han presentado dificultades para el avance.</t>
  </si>
  <si>
    <t>Se está trabajndo con la Dirección de Calidad y el CNA en elproceso de socialización de lineamientos y se programó evento internacional para el 12 y 13 de abril</t>
  </si>
  <si>
    <t>Se revisó la base de datos de programas ofertados en modalidad virtual y a distancia con el fin de conocer la totalidad de IES y programas con esta modalidad.</t>
  </si>
  <si>
    <t>Se realizó comité el 13 y 23 de febrero con inspección y Vigilancia y se definieron las IES que recibiran acompañamiento así como las acciones a desarrollarse con estas instituciones</t>
  </si>
  <si>
    <t>Se realizó comité el 13 de febrero con inspección y Vigilancia y se definieron las IES con atención prioritaria y críticas</t>
  </si>
  <si>
    <t>Actas de comitè</t>
  </si>
  <si>
    <t>Se realizó comité el 13 y 23 de febrero con inspección y Vigilancia y se definieron las IES que recibirna acompañamiento así como las acciones a desarrollarse con estas instituciones</t>
  </si>
  <si>
    <t>Se realizó comité el 23 de febrero con inspección y Vigilancia y se definieron las las acciones a desarrollarse con estas instituciones.</t>
  </si>
  <si>
    <t>Matriz de programas no renovados entre el 2015 y 2017</t>
  </si>
  <si>
    <t>Se solicitó a la oficina de comunicaciones un espacio en la pagina web del Ministerio para que las IES puedan acceder a los formatos y guía de elaboración de los planes de contingencia</t>
  </si>
  <si>
    <t>se cuenta con la matriz de programas no renovados entre el 2015 y 2017</t>
  </si>
  <si>
    <t xml:space="preserve">Se elaboró la matriz requerida para el diagnóstico de la implementación de la Política de Buen Gobierno en las IES públicas. Está en proceso de validación. </t>
  </si>
  <si>
    <t xml:space="preserve">Los delegados de la Ministra del equipo de consejo superiores, definieron y registraron las actividades a las cuales se les realizará seguimiento por cada IES públicas.   
Consolidación del tablero de seguimiento. </t>
  </si>
  <si>
    <t xml:space="preserve">Se elaboraron 24 prácticas relacionadas con temas de gestión, financieros y jurídicos para los Consejos Superiores o Directivos de las IES públicas. Del total se han revisado 6 prácticas. </t>
  </si>
  <si>
    <t>Se elaboró la Plantilla para validar la información presupuestal de las IES públicas</t>
  </si>
  <si>
    <t>Se avanzo en el documento en: objetivos, alcance, primera fase de "Diagnóstico", y se esbozó la segunda fase "Formulación del Plan de Desarrollo Institucional"</t>
  </si>
  <si>
    <t>Listados de asistencia- citaciones PNSC - pregonero</t>
  </si>
  <si>
    <t xml:space="preserve">El 27 de febrero se participó a la cualificación en Resolución De Conflictos Y Trabajo En Equipo - dada por el  PNSC, en busca de fortalecer las estrategias de Servicio al Ciudadano.
Se estableció el plan de comunicaciones para el año 2018  por parte de la UAC 
Se capacitaron 24 personas de las dependencias de Inspección y Vigilancia y la Subdirección de Permanencia en Gestión Documental y Cultura   del Servicio
</t>
  </si>
  <si>
    <t xml:space="preserve">El 02 de febrero se efectuó reunión con la oficina de tecnología en el cual se ajustó el nuevo cronograma de trabajo por parte de la oficina de tecnología para la entrega del sistema de Legalizaciones.  
</t>
  </si>
  <si>
    <t>El 02 de febrero se efectuó reunión con la oficina de tecnología en el cual se ajustó el nuevo cronograma de trabajo por parte de la oficina de tecnología para la entrega del sistema de Legalizaciones.  
El 06 de febrero de realizo reunión con la Subdirección de Desarrollo Sectorial para revisar la base de datos de graduados y actualizar el link de consulta  para el sistema de legalizaciones.</t>
  </si>
  <si>
    <t xml:space="preserve">Correos - Oficios SGD </t>
  </si>
  <si>
    <t xml:space="preserve">En el mes de Febrero se realizó ante el INCI  la   solicitud  para realizar  en la UAC del MEN el taller de abordaje y  sensibilización enfocado en la atención de personas en condición  de discapacidad visual, la solicitud   quedado radicada en el Sistema de Gestión Documental del INCI radicado No  20181140004502.
Se envió solicitud  al INSOR   mediante radicado No  2018-EE-034689 requiriendo  nos  informen  cual es el procedimiento administrativo para iniciar con los talleres de cualificación del personal de la  UAC en lenguaje de señas .
</t>
  </si>
  <si>
    <t>En el mes de Febrero se realizó ante el INCI  la   solicitud  para realizar  en la UAC del MEN el taller de abordaje y  sensibilización enfocado en la atención de personas en condición  de discapacidad visual, la solicitud   quedado radicada en el Sistema de Gestión Documental del INCI radicado No  20181140004502.
Se envió solicitud  al INSOR   mediante radicado No  2018-EE-034689 requiriendo  nos  informen  cual es el procedimiento administrativo para iniciar con los talleres de cualificación del personal de la  UAC en lenguaje de señas .</t>
  </si>
  <si>
    <t xml:space="preserve">En el mes de febrero se realizó inventario para la entrega documental al AGN de 141 cajas con 2.900 carpetas
Se estableció el formato para el levantamiento de los índices
</t>
  </si>
  <si>
    <t xml:space="preserve">En el mes de febrero se realizó inventario para la entrega documental al AGN Se estableció el formato para el levantamiento de los índices
</t>
  </si>
  <si>
    <t xml:space="preserve">Inventarios checados- Informe Mensual </t>
  </si>
  <si>
    <t xml:space="preserve">Se realizo el inventario para la entrega al agb de 141 cajas con 2,900 carpetas </t>
  </si>
  <si>
    <t>Oficios del SGD, con el envio del ranmkin a las SED
Listados de asistencia a las capacitaciones brindadas por el MEN</t>
  </si>
  <si>
    <t xml:space="preserve">Se generó e y envió el Ranking Nacional del Sistema de Atencion al Ciudadano de las Secretarías  de Educación Certificadas
El ranking fue enviado a cada una de las Secretarías de Educación a través del Sistema de Gestión Documental del MEN.
También se realizaron las siguientes asistencias técnicas:
• 26 y 27 de febrero de 2018 Secretaría de Educación de Piedecuesta. 
• 28 de febrero y 01 de marzo de 2018 Secretaría de Educación de Barrancabermeja.
• 28 de febrero y 01 de marzo de 2018 Secretaría de Educación Arauca.
Se extrajeron los 33 trámites de las Sectarias de Educación Certificadas, se realizó la validación de la documentación y los requisitos para cada uno de ellos.
</t>
  </si>
  <si>
    <t xml:space="preserve">
Siete entregables distribuidos entre videos y documentos ludicos.</t>
  </si>
  <si>
    <t>Copia actas Comites Inspiradores realizados los viernes de cada semana</t>
  </si>
  <si>
    <t>Esta actividad comienza el 2 de febrero</t>
  </si>
  <si>
    <t>Se encuentra listo, aprobado y montado en la pagina youtube, el primer video de coplas referente al plan de de prevensión Ley 734 del 2002.</t>
  </si>
  <si>
    <t>1. El día viernes 16 de febrero del 2018, se hizo la publicación por los canales de comunicación del MEN, del primer video mediante el cual, a través, de coplas llaneras de dan a conocer parte de los principios rectores de la Ley Disciplinaria.  
2. Se grabó el segundo video de coplas paisas con los demás principios rectores del CDU,  el cual ya fue editado, sin embargo requiere ajustes para hacer la publicación.
3. Se iniciará una campaña de prevención en temas electorales, a través de un juego de concentración el cual se encuentra en construcción con un avance del 30%,  se pretende dar a conocer las falta o delitos en los que pueden incurrir los servidores del MEN, en los próximos comicios.</t>
  </si>
  <si>
    <t>Durante el mes de  febrero se realizaron cuatro (4) Comités Inspiradores en los días (2, 9,16 y 23) respectivamente  donde se socializaron de manera semanal los avances  y retos de las Subdirecciones y áreas pertenecientes a Secretaría General (Subdirecciones Contratación, Administrativa, Desarrollo Organizacional, Talento Humano, Financiera, Unidad de Atención al Ciudadano y la Oficina de Tecnología) con el fin de identificar oportunidades de mejora y apoyo para llevar a buen fin los objetivos y metas establecidas para el año 2018.</t>
  </si>
  <si>
    <t>Durante el mes de  febrero se realizaron cuatro (4) Comités Inspiradores en los días (2, 9,16 y 23)  respectivamente donde se socializaron de manera semanal los avances  y retos de las Subdirecciones y áreas pertenecientes a Secretaría General (Subdirecciones Contratación, Administrativa, Desarrollo Organizacional, Talento Humano, Financiera, Unidad de Atención al Ciudadano y la Oficina de Tecnología) con el fin de identificar oportunidades de mejora y apoyo para llevar a buen fin los objetivos y metas establecidas para el año 2018.</t>
  </si>
  <si>
    <t>Un Comité insirador realizado el viernes 19 de enero</t>
  </si>
  <si>
    <t>1. Informe del contrato de MANTENIMIENTO
* Se realiza los trabajos de rcuperación del piso vinílico de algunas áreas que se encontraban deteriorados.
* Organización de bodegas de mobiliario
* Construcción de pompeyano en parqueadero
* Pintura de oficinas
* Organización de cableado eléctrico de equipos de cómputo en el area administrativa
* Acompañamiento final para certificación de ascensores
2. Actividades del contrato de CONTROL DE ACCESO
* Mto. preventivo y correctivo.
3. Actividades del contrato de ASCENSORES
* Mto. preventivo de los 4 ascensores y el privado 
* Mto. correctivo de ascensores 1, 2, 3 y 4 y del privado
4. Actividades del contrato de PLANTA TELEFÓNICA
* Se realizó mantenimiento preventivo y  reparaciones menores en el ascensor privado
* Mto. preventivo y correctivo de la solución de voz Alcatel OXE del MEN.
5, Actividades del contrato de PLANTAS ELECTRICAS
* Se realiza mantenimiento preventivo de las 2 plantas eléctricas.
* Se remplazaron baterías de la planta 1
6. Actividades del contrato de EQUIPOS DE AIRE ACONDICIONADO
* Se realiza mantenimiento preventivo del mes de Febrero de 5 equipos
* Se realizan correctivos en los equipos ubicados en auditoruio de primer piso y centro de cableado del ala occidental
*Mto de elementos telefónicos</t>
  </si>
  <si>
    <t>Se realizan 10 mantenimientos preventivos y 6 correctivos a vehiculos del parque automotor del Ministerio</t>
  </si>
  <si>
    <t>Se presenta el reporte de mesas de ayuda del mes de febrero</t>
  </si>
  <si>
    <t>Se firmo y se formalizo el contrato 924 de 2018, para dar cumplimiento a la necesidad del servicio</t>
  </si>
  <si>
    <t>Se efectuo el contrato 924 de 2018, con SUBATOURS</t>
  </si>
  <si>
    <t xml:space="preserve">Las dependencias en febrero solicitaron 883 comisiones </t>
  </si>
  <si>
    <t>Se realizo el informe correspondiente al mes de febrero/2018,  con las comisiones soliciitadas por cada una de las dependencias</t>
  </si>
  <si>
    <t>Un
Informe mensual
de comisiones
solicitadas +modificaciones +
cancelaciones</t>
  </si>
  <si>
    <t>Se entrega informe correspondiente a  las cancelaciones y modificaciones realizadas por las dependencias</t>
  </si>
  <si>
    <t>En febrero las dependencias   solicitaron se modificaran 55comisiones a personal de planta y 30 a contratistas, para un total de 85 modificaciones realizadas; igualmente solicitaron fueran canceladas 51 comisones a personal de planta y 67 a contratistas para un total de 118 comisiones canceladas</t>
  </si>
  <si>
    <t>Teniendo en cuenta que el sistema de inventarios SAP, se encuentra en proceso de implementación de la segunda etapa, para incluir las  Normas Internacionales de Contabilidad Sector Públic-NICSP, se tomó la decision por parte de todas las áreas involucradas en el proceso,  de no realizar movimientos de inventario, para el primer trimestre del 2018. Se cuenta con  todos los soportes en físico que evidencian la salidas del almacén. Una vez se estabilice el sistema de información SAP, se procederá a realizar el cargue.   De igual manera, se tiene esta información en archivos excel, para su cargue, cuando se habilite el sistema SAP.</t>
  </si>
  <si>
    <t>Teniendo en cuenta que el sistema de inventarios SAP, se encuentra en proceso de implementación de la segunda etapa, para incluiir las  Normas Internacionales de Contabilidad Sector Públic-NICSP, se tomó la decision por parte de todas las áreas involucradas en el proceso,  de no realizar movimientos de inventario, para el primer trimestre del 2018.  Una vez se estabilice el sistema de información SAP, se procederá a correr la depreciación de los activos fijos</t>
  </si>
  <si>
    <t>Se realiza el cruce mensual entre las dos dependencias, se realiza la conciliación  se evidencian las diferencias, y se toman acciones para ubicar los bienes que se encuentran como partidas conciliatorias entre las áreas, la concialiación se encuentra con fecha diciembre de 2017, por la razón anteriormente expuesta.</t>
  </si>
  <si>
    <t>Se realizaron y verificaron las actividades operacionales ambientales programadas en el mes de febrero, seguimiento a los contratos con responsabilidad ambiental que perteneces a la Subdirección de Gestión Administrativa. En recolección de puntos ecológicos  se obtuvo un total de 3,660  kgrs de residuos, de los cuales 2.677 kgrs fueron residuos sólidos aprovechables los cuales fueron entregados a los recicladores de oficio EMRS.</t>
  </si>
  <si>
    <t>Verificacion mensual de los indicadores</t>
  </si>
  <si>
    <t>Hacer el seguimiento  mensual al cumplimiento de los indicodores SIG</t>
  </si>
  <si>
    <t>Se verifico el registro correspondiente en los indicadores del SIG a cargo de la Subdirección de Gestión Administrativa del mes de febrero;  Reducción de Fotocopias, Porcentaje de Residuos Peligrosos Dispuestos Adecuadamente, Aprovechamiento de Residuos Sólidos Reciclables, Consumo de Energía, Consumo de Agua, Reducción de Consumo de Papel, Cumplimiento en la Prestación de Servicios, Eficacia en la Prestación y Atención del Servicio, Eficacia en la Actualización de Inventarios por Servidor, Oportunidad y Cumplimiento en el Trámite de Comisiones de Servicio. Presentando un cumplimiento en las metas establecidas.</t>
  </si>
  <si>
    <t>Se ha cumplido con la meta del indicador, teniendo en cuanta que se realizaron las actividades programadas para el mes de febrero según lo establecido en el plan de trabajo del modelo unificado aprobado.</t>
  </si>
  <si>
    <t xml:space="preserve">Se realizo reunión con la SDO para establecer el diseño del modelo. Se envio comunicación a la Subdirección de Contratación con el radicado 2018IE007906, donde se solicita, informar cuántos contratos se encuentran vigentes, suscritos con actividades de logística y  tiquetes. A la fecha no se ha recibido respuesta.  </t>
  </si>
  <si>
    <t>La valoración de ambiente laboral se realizará en el mes de julio.</t>
  </si>
  <si>
    <t>Durante el mes de febrero se realizaron 29 divulgaciones de los resultados de la valoración previa de ambiente labora, de 34 divulgaciones programadas. Las divulgaciones se realizan a cada una de las áreas del Mnisterio y han participados líderes y colaboradores.
En relación con la implementación de estrategias para mantener y mejorar la valoración de ambiente laboral del Ministerio, se realizó lo siguiente: realización de 7 primeras sesiones con áreas para el plan de ambiente laboral de las mismas. Se estableció cronograma para la realización de las sesiones de coaching para directivos y encuentros con coordinares.</t>
  </si>
  <si>
    <t>Elaboración del mapa de servicios de la intranet e identificación de los bloques de la plantilla del home, definiendo qué cambios, ajustes, propuestas o posibilidades gráficas se puede implementar a nivel de diseño y contenido. Diseño y divulgación de la Encuesta para evaluar el horario de los viernes y del formulario de preinscripción al conversatorio “Aproximación a la organización y funcionamiento del sistema educativo en Colombia”. Así mismo se realizó gestión con la Universidad Nacional para la actualización del cronograma, ajustar las fechas y el número de encuentros presenciales, así como los requisitos de certificación publicados en la guía del participante.</t>
  </si>
  <si>
    <t>Se continuó con la revisión de los documentos migrados a la nueva estructura de procesos y al nuevo formato de procedimiento.  Se dio inicio por parte de los profesionales de la SDO en el diligenciamiento de la matriz de control de cambios de los procesos con respecto al anterior mapa de procesos. Se realizó el primer evento de lanzamiento del SIG con las dependencias en el cual se divulgó el nuevo mapa de procesos.
Se dio inicio por parte de los profesionales de la SDO al diligenciamiento de los planes de actualización documental, en los cuales se establece los documentos que requieren actualización para la vigencia 2018. 
Se actualizaron en el SIG un total de 29 documentos, 24 del SGSST, 1 de Gestión Administrativa, 2 de Contratación, 1 de Monitoreo y Aseguramiento y 1 de Planeación. Se socializaron documentos actualizados del mes de enero  mediante nota de interes a todo el MEN. Se desarrollaron mesas de trabajo para la identificación de brechas con respecto a la nueva versión de la aplicación, en estas mesas se realizó revisión de los módulos de administración, planes de mejoramiento, control de documentos, producto servicio no conforme y riesgos.</t>
  </si>
  <si>
    <t>Se inició la implementación del plan de trabajo para el cumplimiento de los requisitos que se encuentran en incumplimiento parcial o total, de acuerdo con el diagnóstico realizado. Entre otros, se realizó la guia de planificación, medición y seguimiento de los Objetivos SIG. La cual establece la metodologia para la alineación de los mismos con la planeación institucional y los indicadores de gestión y misionales.</t>
  </si>
  <si>
    <t>Se culminó la definición de la estrategia de apropiación de 2018,  en articulación con la OAC y compensar como facilitador de la estrategia formativa y pedagógica, y se llevó a cabo el primer evento de lanzamiento de los cuatro planeados,  con las dependencias de la Secretaria General con énfasis en el SGSI.
Se aprobó la Resolución 1760 del 9 de febrero de 2018, expedida por la Ministra, la cual actualiza el Sistema Integrado de Gestión -SIG- del Ministerio de Educación Nacional. De igual forma se genera mensaje de interés el 14 de febrero en la cual se da a conocer a los servidores y colaboradores del MEN la resolución y su relevancia para el Ministerio y el SIG.</t>
  </si>
  <si>
    <t>Se dio respuesta al informe anual consolidado, vigencia fiscal 2017, información correspondiente al formulario F8.1 sobre compromisos presupuestales en lavigencia para actividades ambientales solicitado por la CGR, se realizó la  preparación de la auditoria del PESV relacionado con los componentes del SGA con respecto al informe de auditoria interna recibido.</t>
  </si>
  <si>
    <t>Se caracterizó la información para los comités asociados al SGSST  junto con el soporte normativo que regula cada comité en el que tienen asiento y participa el sistema de SST.  Se cargaron en el SIG los documentos del SGSST ajustados en enero. Se dio continuidad a la preparación de la auditoria  del PESV  con respecto al informe de auditoria interna recibido.</t>
  </si>
  <si>
    <t>Se da continuidad a la actualización y construcción del documento de políticas del SGSI y a la actualización de los procedimientos del SGSI. Se llevó a cabo el primer evento de lanzamiento de la estrategia de apropiación del SIG de los cuatro planeados,  con las dependencias de la Secretaria General con énfasis en el SGSI. Se realizó seguimiento a controles de seguridad y se avanzó en la elaboración de los lineamientos de seguridad de la información y de atención a incidentes.</t>
  </si>
  <si>
    <t>A la fecha el Departamento Administrativo de la Función Pública no ha reportado los resultados de FURAG medidos en la vigencia 2017. No obtante, en el mes de febrero se inicio la ejecución del  plan de implementación de MIPG V2 a través de la realización de las capacitaciones a todas las áreas del  Ministerio acerca de los lineamientos generales sobre MIPG V2  y particularizada para cada una de las área participantes, identificando el impacto y productos específicos para ellas. Adicional se inicio el acompañamiento a las áreas para el diligenciamiento de los autodiagnósticos propuestos por Función Pública como herramienta para la implementación del Modelo, lo cual posibilita que cuando el sector sea medido en el FURAG cumpla con estos requisitos y mejore la puntuación</t>
  </si>
  <si>
    <t>Se realizarón dos mesas de trabajo para levantamiento de información, con la Subdirección de Contratación y con la Oficina Asesora Comunicaciones, para la actualización del Decreto de Funciones del Ministerio. De la misma forma se realizaron dos mesas de trabajo para continuar con la proyección del Decreto de reorganización funcional con el acompañamiento de Función Pública. Igualmente se dió inicio a la consolidación de la información orientada a unificar en una sola resolución los comités de orden legal en el Ministerio.</t>
  </si>
  <si>
    <t>Se establecio cronograma de asistencias técnicas a las EAV, iniciando la ejecución del mismo a través de la asistencia a INFOTEP San Andrés, INFOTEP San Juan, e INCI con la presentación del Plan de asistencia y levantamiento de temáticas y cronograma y a INTENALCO  con la asistencia técnica específica en Seguridad y Privacidad de la Información. Los compromisos generados se encuentran en la siguiente ruta: Z:\2018\2. FORTALECIMIENTO DE LA GESTIÓN SECTORIAL E INSTITUCIONAL\5. ASISTENCIA TECNICA. De otra parte se incio el diseño y preparación del primer encuentro de EAV del año 2018, en el cual se va a realizar adicional el Comité de Gestión y Desempeño Sectorial.</t>
  </si>
  <si>
    <t>Se inicio el ciclo de capacitaciones a las áreas del Ministerio acerca de los lineamientos generales sobre MIPG y particularizada para cada una de las área participantes, identificando el impacto y productos específicos para ellas. A la fecha ya se encuentran capacitadas las áreas de: Oficina Asesora de Planeación y Finanzas, Subdirección de Gestión Financiera, Oficina de Control Interno, Talento Humano, Oficina Asesora Jurídica y la Subdirección de Desarrollo Organizacional. lo cual fue ejecutado a través de 5 eventos específicos. De otra parte, se realizó el acompañamiento correspondiente para la realización del Comité de Gestión y Desempeño Institucional, cuya primera sesión se ejecutó el 27 de febrero.</t>
  </si>
  <si>
    <t>Durante el mes de febrero se inicio el diseño para el monitoreo de la ejecución del Plan Anticorrupción y de Atención al Ciudadano, con el fin de identificar los avances correspondientes.</t>
  </si>
  <si>
    <t>El mapa de riesgos de corrupción fue actualizado en el SIG. De un total de110 riesgos cargados en el SIG, esta pendiente la aprobación de 3 riesgos para la generación del versión final. 
Se realizaron dos talleres 7 y 14 de febrero, uno para PAE y otro para las demás gerencias y programas, mediante los cuales se presentó propuesta de riesgos  para gerencias y se tomó la información sobre los posibles ajustes. Se ha realizado acompañamiento a algunas dependencias respecto al monitoreo y reporte de los planes definidos para la mitigación.</t>
  </si>
  <si>
    <t>Se realizó reunión el 27 de febrero con Función Pública para que nos brinden acompañamiento en la impementación de la estrategia de racionalización de trámites a través de la metodología planteada por ellos para el trámite de "Redefinición para el Ofrecimiento de Programas por Ciclos Propedéuticos" con el fin de avanzar en las tareas planeadas. De otra parte se esta diseñando formato para establecer cronograma detallado de las actividades a realizar para la implementación de la estrategia completa y el monitoreo de las estrategias planteadas.</t>
  </si>
  <si>
    <t>Se realizó revisión y retroalimentación del plan de trabajo de accesibilidad web del Portal Colombia Aprende proyectado para el 2018. Se realizó ajuste al protocolo básico para la conformación de contenidos digitales accesibles, acorde con las observaciones de la OTSI.Se acompañó el análisis de Gobierno Digital, a través del reporte de las actividades realizadas en el cumplimiento de los criterios de Tic para servicios centrados en el usuario -Accesibilidad- a la Oficina de Tecnología y Sistemas de Información.</t>
  </si>
  <si>
    <t>Planeación cronológica, pedagógica y metodológica para la impartición de los 3 conversatorios de la Escuela Corporativa. Preparación del evento de lanzamiento de la Escuela Corporativa 2018 en coordinación con la Universidad Nacional y la Oficina Asesora de Comunicaciones. Benchmarking U. ECOPETROL.</t>
  </si>
  <si>
    <t>Sistema Electrónico de Contratación Pública (SECOP). https://www.contratos.gov.co/entidades/Auth</t>
  </si>
  <si>
    <t>En el mes de febrero de 2018 se publicaron 521 contratos con todos los documentos que soportan la contratación, de lo que restaba del mes de enero de 2018.
Adcionalmente se publicaron los avisos de convocatoria de una (1) selección abreviada y de una (1) licitación publica es decir que para febrero a traves del SECOP se publicaron 523 procesos de contratación. 
Para el mes de febrero se debía publicar 3 documentos y del mes de enero quedaban 521 para publicación. 
Este reporta refleja solo la información del mes de febrero de 2018 y el porcentaje proyectado corresponde igualmente para cada mes al 100%. Lo anterior, debido a que el reporte no es acumulativo.</t>
  </si>
  <si>
    <t>Durante el mes de enero de 2018 las diferentes dependencias del MEN requirieron un total de 13 contratos los cuales fueron tramitados en su totalidad por la Subdirección de Contratación.
Los 13 procesos de selección se encuentran en revisión y trámte de los abogados los 4 del mes anterior continuan en proceso. En total se tienen abiertos a la fecha 17 procesos de selección.</t>
  </si>
  <si>
    <t>Las actividades programadas para el mes de febrero fueron realizadas sin ningún tipo de inconveniente ni novedad.</t>
  </si>
  <si>
    <t>En el mes se realizaron 8 visitas domiciliarias las cuales en su totalidad resultaron efectivas. Así mismo se firmaron 7 acuerdos de voluntades para el grupo que inició la prueba piloto  y queda tan sólo 1 pendiente.</t>
  </si>
  <si>
    <t>Durante el mes se socializaron el Plan Anual de Bienestar Social Laboral y el Plan Institucional de Capacitación con la Comisión de Personal y en el marco del Comité de Gestión desarrollado el 27 de febrero, se socializó el Plan Estratégico de Talento Humano con todos sus componentes y se dió aprobación al Sistema de Gestión para la Seguridad y Salud en el Trabajo y al PIC. Todos los planes se encuentran publicados en la página de Internet del MEN en el link transparencia y acceso a la información pública enlace Planes e Informes de Talento Humano.</t>
  </si>
  <si>
    <t>Durante este mes se dejaron establecidos los cronogramas de capacitaciones para todo el año para los cursos con la Universidad Nacional de Colombia, se realizaron jornadas adicionales correspondientes a Inducciones (22 asistentes) y una capacitación de Colpensiones (15 asistentes).</t>
  </si>
  <si>
    <t>Ya se encuentran definidas las fechas y contenidos de las actividades a realizar en el programa de fortalecimiento de competencias, dichas actividades abordarán el 100% de la población de servidores y tendrán inicio en el mes de marzo.</t>
  </si>
  <si>
    <t>Durante el mes de febrero se llevaron a cabo un total de 6 exámenes ejecutivos para los directivos del Ministerio de Educación.</t>
  </si>
  <si>
    <t>Durante el mes de febrero se realizó el acompañamiento a 254 funcionarios vía correo electrónico y puesto de trabajo, haciendo los ajustes solicitados en el aplicativo y orientándolos en el manejo del mismo. A la fecha de este reporte se consolidan 168 evaluaciones de desempeño de la vigencia 2017-2018.</t>
  </si>
  <si>
    <t>Para el mes de febrero se encontraron diligenciadas un total de 393 encuestas lo que corresponde al 61% de la población. Dicha encuesta busca ser llevada a cabo por el 100% de los funcionarios y pretende seguir siendo el insumo principal del Plan de Bienestar Solcial Laboral de Ministerio.</t>
  </si>
  <si>
    <t>Se realizó publicación en la intranet de las vacantes de la planta de personal en las fechas 12 y 27 de febrero de 2018.</t>
  </si>
  <si>
    <t>Temática incluida en las actividades de inducción desarrolladas durante el mes.</t>
  </si>
  <si>
    <t>Hasta la fecha se han realizado actividades como lo han sido: stands de servicios de banca, salud y entretenimiento; tanto en la sede CAN como en San Cayetano. Las instalaciones del gimnasio mantienen una asistencia frecuente de colaboradores, tanto en su jornada de la mañana como en la tarde, incluyendo los martes de Yoga al mediodía.</t>
  </si>
  <si>
    <t>Documentación del Plan Anual de Bienestar Social Laboral vigencia 2018</t>
  </si>
  <si>
    <t>Informes de visitas. Acuerdos e informes de evaluaciones de los jefes</t>
  </si>
  <si>
    <t>Planes formulados y publicados</t>
  </si>
  <si>
    <t>Documentación del Plan Institucional de Capacitacion PIC vigencia 2018</t>
  </si>
  <si>
    <t>Contrato</t>
  </si>
  <si>
    <t>Documentación del SGSST vigencia 2018</t>
  </si>
  <si>
    <t xml:space="preserve">Documentación de las fases que componen la evaluación de Desempeño </t>
  </si>
  <si>
    <t>Base de datos encuestas</t>
  </si>
  <si>
    <t>Publicaciones en la intranet</t>
  </si>
  <si>
    <t>Documentación del Plan Institucional de Capacitacion PIC 2018, evidencias de capacitación</t>
  </si>
  <si>
    <t xml:space="preserve">• Se realizó la primera reunión de Gobierno Digital, con el fin de articular las diferentes áreas involucradas en la estrategia.
• Se participó en la sesión inicial para la interoperabilidad con el DAFP.
• Se participó en la sesión inicial para la interoperabilidad con el FODESEP.
• Se crea la carpeta compartida (a la cual tienen acceso los responsables de las diferentes áreas) para la carga de evidencias que demuestren los avances en cada uno de los criterios de Gobierno Digital para la vigencia 2017.
• Se hizo la revisión del estado de los compromisos para el dominio de sistemas de información, con el personal competente del grupo de aplicaciones.
• Se participó en la reunión para los ajustes y comentarios del protocolo de accesibilidad para los contenidos digitales.
• Se realizó la primera reunión de acercamiento con el ICETEX para abordar todo lo referente al plan de acción para 2018 en lo que concierne a Gobierno Digital en el sector educación.
• Se realizó la revisión de las evidencias de la implementación de GEL para la vigencia 2017, por cada uno de los criterios de la estrategia, específicamente para los componentes de TIC para Servicios, TIC para Gobierno Abierto y TIC para Gestión.
• Se realizó la proyección dentro del plan de comunicaciones de las necesidades de difusión y explotación de la estrategia de Gobierno Digital.
• Se realiza la delimitación de las responsabilidades de la OTSI y la SDO con relación al criterio de accesibilidad.
• Se participó en la primera sesión de “interoperabilidad” con la unidad de víctimas y MinTIC, que busca el intercambio de información en donde se encuentren los servicios que ofrece la Entidad con su respectiva ubicación geográfica.
• Se realiza la sesión de articulación con la SDO e innovación, con el fin de definir las acciones a seguir para el diseño, definición e implementación del protocolo de accesibilidad para los sistemas de información (en donde se incluye el portal Colombia aprende). Adicionalmente se trata el tema del criterio de usabilidad, los avances que ha tenido el portal en sus directrices y se establece el compromiso desde la OTSI de apoyar activamente la consecución de estos criterios.
• Se hizo la revisión del estado de los compromisos para el dominio de información, con el personal competente del grupo de aplicaciones.
• Se participó en la reunión para articular al grupo de servicios tecnológicos con los criterios que le aplican de gobierno digital y apalancar el uso y medición de la mesa de ayuda a través de la estrategia de uso y apropiación.
• Se realizó la revisión de las evidencias de arquitectura de sistemas de información y de información con el personal competente de la OTSI.
• Se realizó la planeación de la primera sesión de accesibilidad y usabilidad para la Entidad.
• Se hizo la validación del plan de trabajo de accesibilidad y usabilidad con las áreas que generan, administran y comparten contenidos digitales y hacen uso de las herramientas TIC como portales y páginas web.
• Se realizó la planeación de la primera asistencia técnica a INTENALCO.
•       Se hizo la validación del cambio entre Gobierno En Línea y Gobierno Digital.
•       Se revisó lo correspondiente a la apertura de datos en el portal del estado.
•       Se planificó el diseño para la actualización del inventario de sistemas de información de la Entidad.
•        Se realizó la primera asistencia técnica a la entidad INTENALCO de la ciudad de Cali, para conocer los avances significativos en la estrategia de Gobierno En Línea para la vigencia 2017. Se les indicó el plan de acción que se implementará desde el MEN como líder del sector educación. Se quedó con el compromiso de compartir el instrumento creado para medir la estrategia completamente (cada uno de los lineamientos). 
•        Se terminó la planeación de la logística del primer taller interno de accesibilidad y usabilidad.
•        Se hizo el acompañamiento para alinear el proyecto de conexión de 493 sedes educativas (con el operador Claro) con la estrategia de gobierno Digital.
•        Se revisó el plan de mejoramiento para los datos abiertos.
•        Se revisó el plan de trabajo para el tratamiento de datos personales.
</t>
  </si>
  <si>
    <t xml:space="preserve">Se culminaron los BBP de Finanzas para normas NICSP  los cuales estan en proceso de firmas, para el BBP de nómina se avanzó y se debe finalizar a 15 de Marzo de 2018.
Se definió el Plan de cuentas a utilizar de acuerdo con el nuevo marco normativo.
Se realizaron las reuniones de entendimiento entre la consultoría y la SGF, SGA, SGTH.
</t>
  </si>
  <si>
    <t xml:space="preserve">Estabilización técnologica de los Sistemas de Información:
CAPA MEDIA: 
* SIET - Consultas Públicas
* Defensa Jurídica
* LEY 21 REPORTE
* Nuevo SAE
BASE DE DATOS
* SSNN - Sistema de Seguimiento Niño a Niño
* HECAA
* SUBSIDIO A LA DEMANDA (ELIJO MI COLEGIO)
* LA VENTANA (Portal de Transparencia)
</t>
  </si>
  <si>
    <t xml:space="preserve">Generación Órdenes de Cambio (soporte Mesa de ayuda)y las acciones relacionadas a continuación:
SIET OC14201
SIMAT -
SIMAT BI - PLANEACION BASICA  OC13663,OC13798,OC13799,OC14028,OC14116,OC14129,OC14205,OC14218,OC14231,OC14353
SIMPADE -  OC13775,OC14206,OC14236
SINEB - 
Cargues SINEB -
SINEB - BI - OC14058,OC14219
SIPI -  Levantamiento de requerimientos de las mejoras del sistema (Correo Electronico)
Convalidaciones de Educación Básica y Media -  OC13736
NEON -  OC13684,OC13902,OC14040,OC14062,OC14354
SSNN - OC13887,OC14194,OC14224
HECAA -  OC13699,OC13742,OC13870,OC13894,OC14055,OC14199
BANCO EXCELENCIA -  OC14348
VUMEN - Reformas Estatutarias -  OC14084
VUMEN - Inscripción de Rectores -  OC14084
Concurso Nacional de Cuento -  Respuesta de copia de la evaluación realizada al cuento del estudiante (Correo electronico)
Sistema de Personal y Nomina - PERNO -  OC14166,OC14325
Evaluación del Desempeño - Acuerdos de Gestión - 
Evaluación del Desempeño -  OC13704,OC13816,OC13991,OC14128,OC14153
COMISIONES -  OC13686,OC14223
Convalidaciones de Educación Superior OC13817,OC13906,OC13992,OC14146
</t>
  </si>
  <si>
    <t>* CASOS CERRADOS LIDER FUNCIONAL DE SOPORTE DE APLICACIÓN NEON
* CASOS MESA DE AYUDA CERRADOS EN FEBRERO PARA EL PROVEEDOR TMS
* CASOS MESA DE AYUDA CERRADOS EN FEBRERO PARA EL PROVEEDOR NEWTEMBERG
* CERTIFICADO LICENCIA DE USO, PAGO 1 DEL CONTRATO EQUIVALENTE AL 33,3%</t>
  </si>
  <si>
    <t>1 - Se finaliza  la  Migración de MVS  de aplicaciones de los  Centro de  datos (CAN 139 MVs) y ( COLXVL3 128 MVs).
2 - Se finaliza la creación de 35  MVS  para  los  Cluster de ORACLE
3- Se finaliza  la creación de  9 CLOSTER DE ORACLE,  como  preparación  para la migración de las Bases de Datos Oracle.</t>
  </si>
  <si>
    <t>1- Se entrego  anexo tecnico  para  la adquirir  el software de impresión.
2- serealizó  estudio de Mercado para  a adquirir  el software de impresión.
3-  se inició  la gestión de estudios previos.</t>
  </si>
  <si>
    <t>1- Se entregó  anexo técnico para  adquirir el soporte  y derecho  a nueva versiones  de  CA.
2- se inició  la realización del estudio de mercado.</t>
  </si>
  <si>
    <t xml:space="preserve">
1- se entrego el  borrador  del anexo  técnico  para ampliar capacidad del hiper-convengencia fase II </t>
  </si>
  <si>
    <t>Reuniones de entendimiento con diferentes  proveedores.</t>
  </si>
  <si>
    <t>1. Gestión con cada secretaria de educación para la presentación de sus proyectos 
2. Acompañamiento y asesoria con consultas acerca de las posibilidades de contratación
3. Emisión de conceptos técnicos de los proyectos presentados para viabilidad del MEN
4. Solicitud de reportes de conectividad de las secretarías de educación
5.  Consolidación de la información y generación del reporte del indicador de conectividad de las sedes educativas con FSE</t>
  </si>
  <si>
    <t>1. Gestión con cada secretaria de educación para la presentación de sus proyectos 
2. Acompañamiento y asesoria con consultas acerca de las posibilidades de contratación
3. Emisión de conceptos técnicos de los proyectos presentados para viabilidad del MEN
4. Solicitud de reportes de conectividad de las secretarías de educación
5.  Consolidación de la información y generación del reporte del indicador del porcentaje de matricula con conexión a internet</t>
  </si>
  <si>
    <t xml:space="preserve">
1 - Se finaliza  la  Migración de MVS  de aplicaciones de los  Centro de  datos (CAN 139 MVs) y ( COLXVL3 128 MVs).
2 - Se finaliza la creación de 35  MVS  para  los  Cluster de ORACLE
3- Se finaliza  la creación de  9 CLOSTER DE ORACLE,  como  preparación  para la migración de las Bases de Datos Oracle</t>
  </si>
  <si>
    <t xml:space="preserve">1- se entrego el  borrador  del anexo  técnico 
 para ampliar capacidad del hiper-convengencia fase II </t>
  </si>
  <si>
    <t>"1. Gestión con cada secretaria de educación para la presentación de sus proyectos 
2. Acompañamiento y asesoria con consultas acerca de las posibilidades de contratación
3. Emisión de conceptos técnicos de los proyectos presentados para viabilidad del MEN
4. Solicitud de reportes de conectividad de las secretarías de educación
5.  Consolidación de la información y generación del reporte del indicador de conectividad de las sedes educativas con FSE"</t>
  </si>
  <si>
    <t>Documento de identificación de aliados y/o actas y/o fichas  y/o asistencias a reuniones.
Intrumentos de formalización (convenios, cartas de intención, MoU, acuerdos, estrategia, etc)</t>
  </si>
  <si>
    <t>Durante el mes de febrero llevó a cabo 16 reuniones para genestionar alianzas con:  Global CRC Online, British Council, Embajadas: Británica, Portugal, Finlancia, Austria, Suecia, Noruega y Suiza,  CERLALC, CEO Coschool, Fundación Caicedo, Comfandi, Fundación Carvajal, Fundación Manuelita, Save the Children.</t>
  </si>
  <si>
    <t xml:space="preserve">A corte  28 de febrero se  recibió y formalizó  cooperación técnica y financiera por un valor de  $399.930.240
Se está esperando el reporte de recursos para la presente vigencia, por parte del Gobierno Canadiense los cuales han sido ejecutados con Save the Children, Consejo Noruego, War Child y Marcy Corps.
</t>
  </si>
  <si>
    <t>Durante el mes de febrero se llevó a cabo 16 importantes reuniones de relacionamiento con aliados como:   Global CRC Online, British Council, Embajadas: Británica, Portugal, Finlandia, Austria y Suecia, Noruega y Suiza, CERLALC, CEO Coschool, Fundación Caicedo, Comfandi, Fundación Carvajal, Fundación Manuelita, Save the Children.</t>
  </si>
  <si>
    <t>A corte 28 de febrero  se ha logrado un importante relacionamiento con aliados.
Se formalizó una estrategia de mejoramiento de la calidad de la educación media con la OEI.</t>
  </si>
  <si>
    <t>Actas de reunión y/o listas de asistencia y/o correos, y/o presentaciones y/o documentos preparatorios como insumos.</t>
  </si>
  <si>
    <t>* 2 - Ferias: 
El día 28 de febrero se llevó a cabo reunión en torno al tema NAFSA y EAIE - Articulación interinstitucional para la consolidación de la estrategia país con el fin de participar en escenarios internacionales de Educación Superior.</t>
  </si>
  <si>
    <t>Acta y listado de asitencia de la reunión en torno al tema NAFSA y EAIE.</t>
  </si>
  <si>
    <t>En el mes de febrero se llevó a cabo una reunión de articulación en torno al tema NAFSA y EAIE para la consolidación de la estrategia país.</t>
  </si>
  <si>
    <t>El resultado de este espacio se encuentra documentado en  acta y lista de asistencia.</t>
  </si>
  <si>
    <t>Informe de comisión y/o contrucción de agendas  y/o memorias y/o presentaciones y/o notas virtuales y/o correos</t>
  </si>
  <si>
    <t>Durante el mes de febrero  se coordinó la participación del Ministerio en tres espacios de carácter multilateral y bilateral:
* 5 al 7 de febrero:  Taller de Diseño herramienta de Diagnóstico Estratégica Integración Educativa del CAB, realizado en Bogotá.
* 14 y 15 de febrero: Participación en el Gabinete Binacional Ecuador - Colombia, realizado en la ciudad de Pereira.
*26 y 27 de febrero: Participación en el Gabinete Binacional Perú - Colombia, realizado en la ciudad de Cartagena.</t>
  </si>
  <si>
    <t xml:space="preserve">Los espacios de carácter multilateral realizado en enero y  febrero se han socializado así:                          * En Comité de la Dirección de Calidad de Educación PBM del día viernes 16 de febrero                                    En el Pregonero así:              
* Edición No. 91 martes 13 de febrero.
* Ultima Hora de fecha 14 de febero.
</t>
  </si>
  <si>
    <t>Durante el mes de febrero se  coordinó la participación en tres de los 15 espacios programados durante el año.</t>
  </si>
  <si>
    <t>Los espacios de carácter multilateral realizados en enero y febrero se han socializado así:
* Taller CAB en Comité de la Dirección de Calidad de Educación PBM del día viernes 16 de febrero.
*Participación foro discusión de los retos y oportunidades para mejorar la calidad de la educación realizado en Londres 20 al 24 enero, en el Pregonero  Edición No. 91 martes 13 de febrero.
*Gabinente binacional Colombia - Ecuador en el Pregonero Ultima Hora de fecha 14 de febero.</t>
  </si>
  <si>
    <t>A corte febrero el equipo OCAI se encuentra revisando información que servirá como insumo para presentación de la estrategia de alianzas con énfasis en posconflicto.</t>
  </si>
  <si>
    <t>Aún no se ha programado fecha de socialización de la estrategia de cooperación.</t>
  </si>
  <si>
    <t>La Jefe de la Oficina de Cooperación en reunión de fechas 1 y 9 de febrero, dio los lineamientos a seguir  para la presentación de dicha estrategia.</t>
  </si>
  <si>
    <t>1 Proyecto de regalías de Campoalegre - Huila, Código BPIN 2018004410007.</t>
  </si>
  <si>
    <t>Se realizó la planeación del evento "Hora del Código" y  la ecomunicación a la ETC Caldas sobre TV White Spaces</t>
  </si>
  <si>
    <t>Se diseñaron y desarrollaron los siguientes espacios virtuales:
1. Experiencias TIC.
2. Hora del Código.
3. Sección Chat ETDH
4. Videoteca Alfabetización para adultos</t>
  </si>
  <si>
    <t>El portal Educativo Colombia Aprende durante los meses de enero y febrero obtuvo 4.921.929 de visitas a sus productos y servicios.</t>
  </si>
  <si>
    <t>Se realizó seguimiento técnico a la sedes educativas de la Secretaria de Educación de Soledad Atlántico</t>
  </si>
  <si>
    <t>Dentro de la propuesta técnico-económica recibida del DANE, se definen los Informes del avance del operativo de campo 2018; como instrumento de medición del indicador propuesto.  Las fechas de reporte se estiman el 3 de
Septiembre de 2018 como avance preliminar y  avance final del operativo: 3 de Diciembre de 2018.</t>
  </si>
  <si>
    <t>No aplica</t>
  </si>
  <si>
    <t>Se realizaron los comités técnicos de los contratos con la Universidad del Valle (CIER Sur) y la Institución Universitaria de Envigado (CIER Occidente).</t>
  </si>
  <si>
    <t>Se realiza seguimiento mensual a las actividades desarrolladas bajo el Convenio MEN-Colciencias sobre: 
1.Seguimiento a proyectos en ejecución
2.Balance de Supervisión del Convenio 344-2010
3.Actividad de cierre del Convenio
El detalle de las actividades se encuentran en el acta de comité técnico del 26-02-2018
No se han presentando obstáculos para el cumplimiento de la actividad.</t>
  </si>
  <si>
    <t>Se realizó la primera reunIón del Comité Técnico del Convenio 869 de 2019 donde se definieron los diferentes participantes por cada entidad. De igual forma, CPE realizó la presentación del borrador de la malla curricular del diplomado de formación docente.  Asi mismo el MEN revisó la malla en detalle y generó observaciones a la misma.</t>
  </si>
  <si>
    <t>Se realizó Adenda 3 correspondiente a ampliación del periodo de inscripciones hasta el 14 de febrero; se realizó difusión de esta ampliación de tiempo para inscripciones; se realizaron reuniones con jurados para evaluar las Experiencias postuladas seleccionando los 24 mejores puntajes para ser enviados a entrevistas en inglés; se cita a profesores a entrevista para el 26 de febrero; para finalizar se consolidan calificaciones de jurados para identificar los preseleccionados.
Además se han resuelto 231 consultas realizadas por el SGD y el correo de innovación educativa.</t>
  </si>
  <si>
    <t>Se revisó y analizó el proyecto presentado por el municipio de Campoalegre(Huila), en el cual se pretende dotar 8 aulas de una Institución educativa con herramientas tecnológicas que incentiven la innovación en las prácticas de aula. Una vez revisada se da viabilidad al proyecto.</t>
  </si>
  <si>
    <r>
      <rPr>
        <b/>
        <i/>
        <u/>
        <sz val="9"/>
        <rFont val="Arial"/>
        <family val="2"/>
      </rPr>
      <t>TV White Spaces:</t>
    </r>
    <r>
      <rPr>
        <sz val="9"/>
        <rFont val="Arial"/>
        <family val="2"/>
      </rPr>
      <t xml:space="preserve">Se realizó y se envío documento de acuerdo a la Secretaria de Educación de Caldas, con el fin que la Gobernador responda positivamente la intensión de recibir los equipos donados para implementar Piloto de Conectividad escolar.
</t>
    </r>
    <r>
      <rPr>
        <b/>
        <i/>
        <u/>
        <sz val="9"/>
        <rFont val="Arial"/>
        <family val="2"/>
      </rPr>
      <t>Hora del Código:</t>
    </r>
    <r>
      <rPr>
        <sz val="9"/>
        <rFont val="Arial"/>
        <family val="2"/>
      </rPr>
      <t xml:space="preserve"> Se adelantaron acciones con 900 Instituciones educativas para que se conectaran virtualmente, al evento de programación, el cual se realizará el dia 7 de marzo de 2018 en el colegio Ciudad de Bogotá.</t>
    </r>
  </si>
  <si>
    <t>Durante el mes de febrero se realizaron las siguientes actividades:
1. Reunión con los responsables de las áreas.
2. Realización del plan de trabajo.
3. Realización del diseño gráfico y desarrollo de los espacios virtuales.
4. Implementación de los espacios virtuales.</t>
  </si>
  <si>
    <t>Se dio respuesta a las inquietudes presentadas por las siguientes empresas: Maefloresta,  minci,  relacionadas con la convocatoria de donación de contenidos.</t>
  </si>
  <si>
    <t>El equipo de trabajo del Grupo de Gestion de Contenidos Educativos y Portal Educativo realizó administración, soporte y actualización del Portal de acuerdo a los requerimientos de las áreas del MEN, también se realizó movilización por redes sociales de los nuevos servicios y contenidos del Portal..  Se dió inicio al proceso  precontractual para adquirir los servicios de soporte del Portal en la modalidad de licitación pública, con la elaboración del insumo y  los ajustes solicitados por la Subdirección de Contratación.</t>
  </si>
  <si>
    <t xml:space="preserve">Se realizaron sesiones de trabajo de seguimiento técnico al convenio 256 de 2013, donde participaron funcionarios del Grupo de Gestión de Contenidos y Portal Educativo  y de DIRECTV. </t>
  </si>
  <si>
    <t xml:space="preserve">Durante el mes de febrero se realizaron las siguientes actividades:
* Desarrollo de la propuesta técnico-económica por parte del DANE.
*  Revisión de la propuesta, por parte del MEN para  posterior desarrollo del insumo de contratación.
*  En reunion técnica llevada a cabo el 26 de febrero, se hizo la revisión de las reglas de validación de las 13 preguntas propuestas en el capitulo VIII del formulario C600 .  </t>
  </si>
  <si>
    <t>Durante el mes de febrero se realizaron las siguientes actividades:
* Actualización de cronograma de actividades para realizar invitación para el fortalecimiento del Observatorio.
* Revisión y ajuste del documento de requerimientos técnicos para el desarrollo e implementación del Observatorio.
* Diligenciamiento y revisión interna y con Colciencias de formatos requeridos para realizar invitación.
* Seguimiento al levantamiento de documentación de la Red Universitaria para la Educación con Tecnología (Redunete), a fin de contar con soportes que den cuenta de la experiencia y compromiso de las Universidades que hacen parte de la misma y que sirvan como soporte para  el proceso de invitación directa a realizar con Colciencias.</t>
  </si>
  <si>
    <t xml:space="preserve">Con el fin de realizar un acompañamiento pertinente a  la formulación de los semilleros de investigación, se elaboró un documento que contiene: específicaciones conceptuales, objetivos,  la propuesta de estructura básica de los documentos que darán cuenta de la formulación de los semilleros,  </t>
  </si>
  <si>
    <t>En el marco del proceso de contratación de la entidad que realizará la formulación, implementación de semilleros  y escritura de los documentos de investigación aplicada se realizó la escritura del  anexo técnico  para la invitación a  universidades a presentar propuesta económica para análisis del sector.  Se proyectaron y enviaron las invitaciones a las universidades a participar en la elaboración de propuesta económica que servirá de insumo para el análisis del sector y se proyecto la primera versión del insumo para contratación de entidad para formular e implementar los semilleros de investigación.</t>
  </si>
  <si>
    <t>Se realizaron los comités técnicos de los dos contratos con la Universidad del Valle (Sur) y la Institución Universitaria de Envigado (Occidente). Se dio alcance a las obligaciones del contrato y se resolvieron inquietudes.Se discutió sobre la selección de las instituciones educativas a beneficiar, se revisó el plan de acción propuesto, el cual será presentado en el primer informe a finales del mes de marzo.</t>
  </si>
  <si>
    <t>14.78%</t>
  </si>
  <si>
    <t xml:space="preserve">En este mes se supera la meta con 212 productos de este ítem.  Se cierra el ciclo del Pregonero a través de PDF's y nos preparamos para dar inicio a la nueva era de la página virtual que se tendrá para El Pregonero.
Igualmente, para el mes de febrero se ha  alcanzado un acumulado de 327 piezas, a través de los diferentes canales de comunicación interna, logrando un nivel de cumplimiento del 14.78% con corte a 28 de febrero de 2018. 
</t>
  </si>
  <si>
    <t xml:space="preserve">Durante el mes de febrero de 2018  se han realizado  8  estrategías y asesorías de comunicación interna, alcanzando un acumulado de 13 estrategias con corte a 28 de febrero de 2018, logrando un nivel de cumplimiento del 14.78%.
Se toman los formatos de necesidades que las áreas entregaron y se comienza a trabajar en las estrategias que se liderarán con cada área. </t>
  </si>
  <si>
    <t xml:space="preserve">
Se coordina una posible agenda y actividades a trabajar con La Ministra y las Vices, entre ellos el lanzamiento de la página de El Pregonero y la emisora Radio MEN, en donde se espera contar con la participación de la Ministra y los colaboradores del Ministerio.
</t>
  </si>
  <si>
    <t>16.5%</t>
  </si>
  <si>
    <t>Con el ánimo de divulgar y tener un impacto en los medios de comunicación a nivel nacional, regional y local, se han desarrollado acciones en las que se incluyen artículos y comunicados emitidos como fuente Oficina Asesora de Comunicaciones, noticias y entrevistas presenciales, telefónicas y escritas con delegados del MEN.
Durante el mes de febrero se realizaron 91 noticias y entrevistas, relacionados con acciones de divulgación de la gestión del Ministerio de Educación Nacional,  alcanzando con corte a 28 de febrero de 2018, un acumulado de  155 contactos  con medios de comunicación, lo que significa un nivel de cumplimiento  del  16.5%.</t>
  </si>
  <si>
    <t>Para atender temas de gran relevancia e importancia para Colombia y sus regiones, durante el mes de febrero de 2018 la Oficina Asesora de Comunicaciones ha realizado 28 ruedas de prensa, alcanzando un acumulado con corte a 28 de febrero de 2018 de 43 ruedas de prensa, lo que significa el  16.5%  del nivel de cumplimiento</t>
  </si>
  <si>
    <t>0.21%</t>
  </si>
  <si>
    <t>15.9%</t>
  </si>
  <si>
    <t>Para la vigencia 2018, contamos con un acumulado de 38 planeaciones y realizaciones de eventos institucionales.
Para el mes de febrero se asesoraron  2 áreas responsables de la realización de eventos y/o reuniones, para el efectivo desarrollo del mismo, alcanzando un acumulado para la vigencia 2018 de 3 asesorías para un nivel de cumplimiento del 15.9% con corte a 28 de febrero de 2018.
La primera  asesoría se brindó  al área de Bilingüismo para el evento de recibimento de los nativos extranjeros, evento que tendrá lugar a comienzos del mes de marzo. A través de esta asesoría buscamos cambiarle el formato a dicho evento, con el objetivo de hacerlo más atractivo para los participantes y más llamativo para los medios de comunicación.</t>
  </si>
  <si>
    <t>Durante el mes de febrero se realizaron con efectividad 21 eventos,  tanto locales como regionales, los cuales tuvieron la aceptación de los públicos invitados y la difusión esperada por los diferentes medios de comunicación.
Durante el mes de febrero se registraron 21 eventos, logrando un acumulado para la vigencia 2018 de  35 eventos realizados, alcanzando un nivel de cumplimiento del 15.9%, con corte a 28 de febrero de 2018.</t>
  </si>
  <si>
    <t>18.56%</t>
  </si>
  <si>
    <t>Al terminar el mes de febrero de 2018, el indicador de la página web del Ministerio de Educación Nacional cerró con 1.749.808 millones de personas que accedieron a la información y servicios disponibles en el sitio web institucional, alcanzando un cumplimiento de 18,56%</t>
  </si>
  <si>
    <t xml:space="preserve">La información en las redes sociales del Ministerio (Fan Page de Facebook, Twitter e Instagram) es nuestra herramienta para visibilizar de forma inmediata a todos los interesados la información institucional que genera la Entidad a través de contenidos informativos y entretenidos.
Al terminar el mes de febrero, cerramos con 266.723 seguidores de Facebook, 560.208 seguidores de Twitter, 6.261.441 reproducciones de los videos disponibles en el canal YouTube y 10.100 seguidores de Instagram. Con este comportamiento alcanzamos un cumplimiento de 82,8, este porcentaje es acumulado con el cierre del año anterior.
</t>
  </si>
  <si>
    <t xml:space="preserve">En el mes de febrero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t>
  </si>
  <si>
    <t>Para el mes de febrero este indicador tuvo un comportamiento favorable,se relizaron mesas de trabajo para la revisión y ajustes al documento que contiene lineamientos para emitir conceptos jurídicos y normas del sector educativo.</t>
  </si>
  <si>
    <t>Para el mes de febrero el indicador de tasa de éxito procesal,  presentó  un comportamiento favorable, obteniendo una tasa de éxito del 98,85%</t>
  </si>
  <si>
    <t>Para el mes de febrero este indicador tuvo un comportamiento favorable, se recibieron 45 solicitudes de revisión a proyectos normativos, incluidos proyectos de Ley y se gestionaron en su totalidad.</t>
  </si>
  <si>
    <t>Para el mes de febrero se avanzó en el cumplimiento del indicador realizando una revisión de las pretensiones de los procesos en contra del MEN, sin encontrar nuevas demandas que agrupen pretenciones iguales.</t>
  </si>
  <si>
    <t xml:space="preserve">Para el mes de febrero se avanzó en el cumplimiento del indicador  revisando 11 informes presentados por las firmas verificando la oportunidad de las actuaciones. </t>
  </si>
  <si>
    <t xml:space="preserve">Para el mes de febrero se avanzo en el cumplimiento del indicador  revisaron 11 informes presentados por la firma verificando la oportunidad de las actuaciones. </t>
  </si>
  <si>
    <t xml:space="preserve">Para el mes de febrero se avanzó en el cumplimiento del indicador,  revisando  la bases de datos de banco Agrario y verificando  los procesos en los cuales existen titulos pendientes de cobro, adicionalmente se expidieron 25 poderes para la recuperación de los titulos y remanentes y se revisó la informacion pendiente sobre las cuentas de 2012 a la fecha y se informo registro a favor del Men por valor de 99 mil millones de pesos. </t>
  </si>
  <si>
    <t>Para el mes de febrero este indicador tuvo un comportamiento favorable, presentando un cumplimiento del 100% de la meta proyectada, ya que  se atendieron todas las consultas allegadas a la OAJ con oportunidad dentro de los términos establecidos.</t>
  </si>
  <si>
    <t>Para el mes de febrero este indicador tuvo un comportamiento favorable, presentando un cumplimiento del 100% de las acciones adelantadas sobre las acciones programadas para la recuperación de la cartera por
jurisdicción coactiva.</t>
  </si>
  <si>
    <t>Para el mes de febrero este indicador tuvo un comportamiento favorable, presentando un cumplimiento del 100% de las acciones adelantadas sobre las actuaciones notificadas para atender acciones de tutela en las que el MEN tenga la calidad de demandante o
demandado.</t>
  </si>
  <si>
    <t>Para el mes de febrero este  indicador, presentó  un comportamiento favorable, adelantando el  total de acciones administrativas sobre las tareas asignadas</t>
  </si>
  <si>
    <t>En febrero se relizaron mesas de trabajo para la revisión y ajustes al documento que contiene lineamientos para emitir conceptos jurídicos y normas del sector educativo.</t>
  </si>
  <si>
    <t>En el mes de febrero se midio el indicador de "tasa de exito procesal", lo cual evidenció que de los 174 procesos terminadosen enero en contra del MEN, 172  fallaron a favor del  Ministerio,, lo que indica que se obtuvo una tasa de exito procesal del 98,85%,</t>
  </si>
  <si>
    <t xml:space="preserve">En el mes de febrero se efectuó la revisión y seguimiento de 25 proyectos normativos, emitiendo concepto sobre: i) 12 proyectos de decreto; ii) 11 proyectos de resolución; iii) 2  a directivas y circulares </t>
  </si>
  <si>
    <t xml:space="preserve">
Durante el mes de febrero se recibieron 20 solicitudes de revisión a proyectos de Ley,  de los cuales se emitió concepto de quince proyectos de Ley y se radicaron al Despacho, los demás se encuentran en revisión y ajustes por las áreas técnicas.</t>
  </si>
  <si>
    <t>Durante el mes de febrero se revisaron las pretensiones de los procesos judiciales activos, sin encontrar nuevas demandas que agrupen pretenciones iguales.</t>
  </si>
  <si>
    <t>Durante el mes de febrero se adelantaron las acciones pertinentes para determinar los temas replicables y socializar a quienes ejercen la representación judicial, una vez se identifique pretensiones comunes en primera medida se proyectara modelo  de contestación</t>
  </si>
  <si>
    <t>Durante el mes de febrero se revisaron 11 informes presentados por la firma verificando la oportunidad de las actuaciones.</t>
  </si>
  <si>
    <t>Durante el mes de febrero se verficó la oportunidad en la entrega de los poderes y se definierón tablas de control.</t>
  </si>
  <si>
    <t>Esta actividad iniciará en mayo</t>
  </si>
  <si>
    <t>Durante el mes de febrero se revisó la bases de datos de banco Agrario, verificando  los procesos en los cuales existen titulos pendientes de cobro.</t>
  </si>
  <si>
    <t>Durante el mes de febrero se expedierón 25 poderes para la recuperación de los titulos y remananentes.</t>
  </si>
  <si>
    <t xml:space="preserve">Durante el mes de febrero se desarrollaron mesas de embargos, se reviso la informacion pendientes sobre las cuentas de 2012 a la fecha y se informo regusitro a favor del Men por valor de 99 mil millones de pesos. </t>
  </si>
  <si>
    <t>Durante el mes de febrero de 2018 se atendieron 226  solicitudes de concepto, de las cuales 14 fueron internas, con promedio de oportunidad del 100%, toda vez que se adoptaron las medidas correctivas necesarias, mejorando el seguimiento al estado de los trámites asignados en el Sistema de Gestión Documental. * Se ha continuado con la reasignación de derechos de petición a las áreas técnicas cuando las consultas elevadas no requieren concepto jurídico. * Se continua solicitando la concurrencia de las áreas técnicas o misionales, cuando la proyección de conceptos requiere de su soporte. No obstante, durante el mes de febrero se realizaron solicitudes de Tarea Relacionada, toda vez que el Sistema de Gestión Documental estuvo generando error; hecho que se informó a T&amp;MS y que fue recientemente solucionado. * Se realizaron reuniones con el grupo de conceptos, con el proposito de unificar la forma en que se proyectan las respuestas y, se adoptó un formato con contenidos mínimos.</t>
  </si>
  <si>
    <t>* En el mes de febrero de 2018 se revisó la totalidad de conceptos proyectados.</t>
  </si>
  <si>
    <t xml:space="preserve">Durante el mes de febrero de 2018 se aprobó la totalidad de los conceptos proyectados y revisados. </t>
  </si>
  <si>
    <t>Durante el mes de febrero de 2018 se revisaron y proyectaron 66 autos por el grupo de cobro coactivo, entre los cuales 23 están relacionados con el proceso de cobro persuasivo, 11 autos que decretan medidas cautelares, 14 autos para archivo de proceso y 18 autos entre los cuales se da impulso procesal por medio de pagos parciales, fraccionamiento, acumulación y liquidación de procesos.</t>
  </si>
  <si>
    <t xml:space="preserve">Durante el mes de febrero de 2018 Se proyectaron  un total de 66 autos los cuales permitieron recaudar un total de    $ 70.985.114,00.  </t>
  </si>
  <si>
    <t xml:space="preserve">Durante el mes de febrero de 2018 se enviaron 192 oficios a alcaldes y bancos, 31 notificaciones internas, 126 correos interno y externos, y un total de 31 asignaciones del sistema de gestión documental. 
</t>
  </si>
  <si>
    <t>Durante el mes de febrero se solicitaron 159 insumos</t>
  </si>
  <si>
    <t xml:space="preserve">Durante el mes de febrero se contestaron 620 acciones de tutela </t>
  </si>
  <si>
    <t>Durante el mes de febrero se presentaron 55 impugnaciones; 27 cumplimientos; 22 respuestas a requerimientos, entre otros, para un total de 1793 trámites</t>
  </si>
  <si>
    <t xml:space="preserve"> 'Durante el mes de febrero se registro en la base de datos las actuaciones correspondientes de las acciones de tutela y se realizó seguimiento a cada una de estas.</t>
  </si>
  <si>
    <t>Durante el mes de febrero se realizó seguimiento a cada una de las actividades asignadas a los profesionales de la OAJ.</t>
  </si>
  <si>
    <t>Durante el mes de febrero se creo el procedimiento "gestión de proyectos normativos" y se encuentra para revisión, igualmente se inicio con la creación de los procedimientos de "arbitramiento" y "pago de sentencias y conciliaciones".</t>
  </si>
  <si>
    <t>Durante el mes de febrero se apoyo en la revisión de informes de ejecución de los contratos de prestación de servicios de la OAJ, para realizar trámite de pago, así mismo se apoyo en la proyección del PAC del correspondiente mes.</t>
  </si>
  <si>
    <t>El porcentaje de PAC no utilizado acumulado hasta mes de febrero fue de 0,37%</t>
  </si>
  <si>
    <t xml:space="preserve">se realizo el comité de PAC,  (evaluar solicitud de marzo) realizado el viernes 09/02/2018 </t>
  </si>
  <si>
    <t xml:space="preserve">se realizaron 7 mesas  de trabajo en el mes de febrero para el levantamiento de infomracion con 1 caso de uso firmado y 12 en revision por el grupo central de cuentas.. </t>
  </si>
  <si>
    <t>Se transmitieron los estados financieros a 31 de diciembre de 2017</t>
  </si>
  <si>
    <t>Se oficio a los supervisores de los contratos y convenio solicitando informacion de la gestion, con corte a 31 de enero, teniendo en cuenta que febrero esta pendiente de la entrega de informacion por parte de los supervisores.</t>
  </si>
  <si>
    <t xml:space="preserve">Se enviaron oficios a los Viceministros y correos electronicos a los supervisores solicitando la legalizacion de los REA. </t>
  </si>
  <si>
    <t>El Recaudo real para el mes de enero fue de 22.659.840.305, cumpliendo con la meta.
A corte 28 de febrero 2018, no se evidencia recaudo del mes de febrero de 2018 toda vez que la verificación del ingreso frente a extractos bancarios se realiza més vencido (Corte 14 de marzo de 2018), previa realización de conciliación del registro contable.</t>
  </si>
  <si>
    <t>El Recaudo real para el mes de febrero fue de $ 382.119.039
Se  hace pertinente mencionar, que se verificará mensualmente el recaudo como estrategía de control del plan de acción, pero el vencimiento real de la obligación de pago de las Entidades Obligadas es semestral (01 de enero al 30 de junio y 01 de julio a 31 de diciembre de 2017).</t>
  </si>
  <si>
    <t>Recuperacion Cartera Ley 21: Se estimó la linea base de deuda vigencia 2017, con base al proceso de identificación de ingresos para el cierre de la vigencia 2017; asi mismo como parte de la gestión de recuperación se realizó el III llamado a prevención vigencia 2017, como actividad fundamental para iniciar el proceso de cobro y recuperación. DEUDA $ 268.357.034.
Recuperacion Cartera Ley 1697: Se estimó línea base de los valores adeudados para la vigencia 2016, con base al proceso de imputación de pagos y ajuste de bases gravables de los contratos fiscalizados vigencia 2016 DEUDA $ 2.758.313.303</t>
  </si>
  <si>
    <t>Se realizaron 3 (tres)  giros, cumpliendo con la meta establecida.</t>
  </si>
  <si>
    <t>Se envia informe de Ejecucion de Reservas  vigencia 2017.</t>
  </si>
  <si>
    <t>En el mes de febrero no se realizó mesa de trabajo con SDO.</t>
  </si>
  <si>
    <t>Esta actividad no se adelantó durante el mes de febrero.</t>
  </si>
  <si>
    <t>Los seguimientos a las acciones de mejoramiento se realizan trimestralmente, durante el mes de febrero no se realizó seguimiento.</t>
  </si>
  <si>
    <t>Durante el mes de febrero no sesionó el Comité Institucional de Control Interno.</t>
  </si>
  <si>
    <t>Se rindieron los informes de Ley correspondientes al  seguimiento del mes de febrero: Informe de Control Interno Contable, austeridad del gasto</t>
  </si>
  <si>
    <t>Porcentaje de documentos de procesos y actos administrativos de procesos de contratación publicados a través del SECOP.</t>
  </si>
  <si>
    <t>Porcentaje de procesos de contratación adelantados por el área.</t>
  </si>
  <si>
    <t>Número de publicaciones mensuales realizadas en la página web.</t>
  </si>
  <si>
    <t>Porcentaje de procesos de liquidación adelantados.</t>
  </si>
  <si>
    <t>Número de capacitaciones realizadas en el año.</t>
  </si>
  <si>
    <t>Número de actualizaciones realizadas en el año sobre la plataforma virtual de capacitación en contratación estatal.</t>
  </si>
  <si>
    <t>Porcentaje de procesos de incumplimiento adelantados</t>
  </si>
  <si>
    <t>Porcentaje de Definición, consolidación, actualización y seguimiento plan anual de adquisiciones.</t>
  </si>
  <si>
    <t xml:space="preserve">Número de documentos de procesos y actos administrativos de procesos de contratación publicados en SECOP/ Total documentos de procesos y actos administrativos de procesos de contratación adelantados. </t>
  </si>
  <si>
    <t>Número de Procesos de Contratación Adelantados/Total de Procesos de Contratación solicitados por las áreas</t>
  </si>
  <si>
    <t>Número de Publicaciones Realizadas en la Página Web/ Total Publicaciones a realizar en la Página Web.</t>
  </si>
  <si>
    <t>Número de procesos de liquidación adelantados a la fecha/Número de informes finales requeridos para la liquidación hasta el mes anterior.</t>
  </si>
  <si>
    <t xml:space="preserve">Capacitaciones programadas/capacitaciones realizadas.  </t>
  </si>
  <si>
    <t>Número de procesos de incumplimiento adelantados a la fecha/Número de informes de presunto incumplimiento radicados por las áreas.</t>
  </si>
  <si>
    <t xml:space="preserve">Para el Convenio 1461-2017, se realizó el análisis técnico con las universidades para validar los potenciales beneficiarios, el comité operativo inició la verificación de requisitos. De acuerdo con la disponibilidad de recursos de definió que se entregarán unicamente 109 créditos. </t>
  </si>
  <si>
    <t xml:space="preserve">Se actualizó la estrategia virtual del programa y se define que se deben priorizar docentes de áreas que no han sido beneficiadas por el programa. 
Se realizó una revisión al presupuesto disponible en el convenio 1461 y a la adición de recursos del programa y se estructuró un propuesta para presentar a la Viceministra durante el mes de marzo. </t>
  </si>
  <si>
    <t>Se realizó la selección de becarios nuevos y confirmados con las universidades.</t>
  </si>
  <si>
    <t>Avance en dos frentes: seguimiento a egresados y acompañamiento a las universidades a través de las SE.</t>
  </si>
  <si>
    <t>Boyacá tiente interés en asignar 150 becas, se espera gestionar y Bolívar se aprobó por 14.000 millones  para garantizar la asignación de 300 becas. Priorizamos Cundinamarca y estamos explorando Huila.</t>
  </si>
  <si>
    <t>En cada una de las gobernaciones donde se han realizado gestiones hay un equipo de trabajo encargado que trabaja conjuntamente con el equpo del MEN.</t>
  </si>
  <si>
    <t xml:space="preserve">Se consolidó el equipo interno de becas y a partir de la aprobación de la Viceministra de la Estrategia Virtual se definirán las personas que participarán de las demás áreas. </t>
  </si>
  <si>
    <t>Se realizó el proceso de identificación de los departamentos de Huila, Cundinamarca, Sucre y Meta.</t>
  </si>
  <si>
    <t xml:space="preserve">Ya se cuenta con la segunda versión de la estrategia de becas en modalidad virtual. Está sujeto a aprobación de la estrategia por parte de la Viceministra. </t>
  </si>
  <si>
    <t xml:space="preserve">A la fecha han llegado al país 241 FNE, quienes ya se encuentran en región. Para la primera semana de marzo se espera la llegada de 219 Formadores Nativos Extranjeros para completar la meta de 460. </t>
  </si>
  <si>
    <t>Se elaboró los documentos: - “Plan Operativo” (cronograma del Programa y el presupuesto). 
- Metodología de trabajo para el Reclutamiento y Selección de los FNE.
 -Promoción del programa en el Exterior
- Contextualización previa a la llegada al País.
-Soportes del proceso de compra y legalización para todos los pagos
-Reserva del Hotel para la Orientación del Primer Grupo
Para el mes de febrero se cuenta con el  243 nativos que equivalen al 53,4% de los nativos proyectados.</t>
  </si>
  <si>
    <t>Se realizó las comunicaciones a las Secretarías de Educación convocadas para participar en la estrategia de diagnóstico.</t>
  </si>
  <si>
    <t>Se aprueba llevar a cabo convenio de cooperación con British Council, bajo comité de contratación de fecha  24 de enero de 2018.</t>
  </si>
  <si>
    <t>Se realizó las comunicaciones a las Secretarias de Educación convocadas para participar en la estrategia de diagnóstico.</t>
  </si>
  <si>
    <t>Formación presencial: Se elaboró la propuesta académica para desarrollar en las sesiones presenciales y en la formación virtual que recibiran los docentes beneficiarios.
Se elaboró documentos para invitar a SE a participar en los talleres de formación en Currículo Sugerido de Inglés para Transición y Primaria.
Formación virtual: focalización docentes beneficiados Learn English Pathway y MOOC
Plan de incentivos: Selección de docentes que participarán en congreso de Chile. La formación iniciará en marzo.</t>
  </si>
  <si>
    <t>Se aprueba llevar a cabo convenio de cooperación con British Council, bajo comité de contratación de fecha 24 de enero de 2018.</t>
  </si>
  <si>
    <t>Formación presencial: Se elaboró la propuesta académica que se desarrollará tanto en las sesiones presenciales como en la formación virtual que recibiran los docentes beneficiarios.
Elaboración de documentos para invitar a SE a participar en los talleres de formación en Currículo Sugerido de Inglés para Transición y Primaria.
Formación virtual: focalización docentes beneficiados Learn English Pathway y MOOC
Plan de incentivos: Selección de docentes que participarán en congreso de Chile.</t>
  </si>
  <si>
    <t>Teniendo en cuenta que el indicador de estudiantes evaluados es un reporte que se brinda anual, indicamos las acciones que han permitido ayudar o preparar a los estudiantes para las pruebas:  Con los 243 Formadores Nativos Extranjeros, se ha logrado dar un contexto real del entorno a los estudiantes y vivenciales de la práctica del inglés.</t>
  </si>
  <si>
    <t>Se seleccionó a la Corporación Unificada Nacional CUN luego de proceso competitivo bajo el decreto 092 de 2017, quien efectuará, dentro de otras acciones, un contexto real del inglés  a los estudiantes.</t>
  </si>
  <si>
    <t xml:space="preserve">Con los 243 Formadores Nativos Extranjeros, se ha logrado dar un contexto real del inglés a los estudiantes, las cuales se veran reforzadas en la inmersión.  
</t>
  </si>
  <si>
    <t>Número de asistencias técnicas presenciales a secretarías de educación virtuales o grupales para la articulación del PIAR, PMI e índice de inclusión</t>
  </si>
  <si>
    <t>Realización de asistencias técnicas a las SE de Boyacá, Tunja, Sogamoso, Chía, Sucre y Sincelejo.</t>
  </si>
  <si>
    <t xml:space="preserve">El protocolo ya se encuentra diseñado, revisado y aprobado. </t>
  </si>
  <si>
    <t>Logística y cronograma elaborado</t>
  </si>
  <si>
    <t xml:space="preserve">Realización de asistencias técnicas a las SE de Boyacá, Tunja, Sogamoso, Chía, Sucre, Sincelejo, Mosquera. Se coordinó con INCI e INSOR. </t>
  </si>
  <si>
    <t xml:space="preserve">Se realizará la evaluación conjuntamente con el grupo de discapacidad de las diferentes dependencias, cuando se termine el primer ciclo de asistencias técnicas que se extentederá hasta el mes de abril. </t>
  </si>
  <si>
    <t>Se realizará conjuntamente con el grupo de discapacidad de las diferentes dependencias una vez se tenga información suficiente sobre el proceso de asistencias técnicas que se está realizando actualmente.</t>
  </si>
  <si>
    <t>Número de establecimientos educativos oficiales que implementan estrategias de formación para la ciudadanía (promoción de la convivencia pacífica, la participación democrática y la valoración de la diversidad)</t>
  </si>
  <si>
    <t xml:space="preserve">Con la implementación del convenio de USAID,  el equipo hizo el primer proceso de acompañamiento a 26 establecimientos educativos. En el marco del convenio con OIM se continúa el proceso de implementación del Modelo de Formación para la Ciudadanía en los 88 establecimietnos educativos focalizados. </t>
  </si>
  <si>
    <t xml:space="preserve">Con la implementación del convenio de USAID  el equipo  hizo el primer proceso de acompañamiento a 26 establecimientos educativos. En el marco del convenio con OIM se continúa el proceso de implementación del Modelo de Formación para la Ciudadanía en los 88 establecimietnos educativos focalizados. También se desarrollaron 8 encuentros de formación en Santa Marta, Valledupar, Cúcuta, Puerto Asís, San José del Guaviare, Florencia, La Macarena, San José del Guaviare y Arauca. </t>
  </si>
  <si>
    <t xml:space="preserve">Se realizó la mesa técnica con los referentes de las entidades miembros del Comité Nacional de Convivencia,  programada para el 7 de febrero en la cual se realizó la versión preliminar del plan de acción del Comité Nacional de Convivencia Escolar para el 2018. El 28 de febrero se realizó la primera sesión del Comité Nacional de Convivencia Escolar con representantes de las entidades en la que se presentó el balance de la implementación del plan 2017 y se aprobó el plan de acción para el 2018. </t>
  </si>
  <si>
    <t xml:space="preserve">Se cuenta con agendas nacionales y regionales aprobadas por la Dirección de Calidad y la Subdirección de Fomento de Competencias. Se abrió convocatoria para que los estudiantes se postulen, con corte al 28 de febrero hay 1370 inscritos. </t>
  </si>
  <si>
    <t xml:space="preserve">Se avanzó en la nueva versión del anexo técnico, para que en la primera semana de marzo se envíe a posibles oferentes. </t>
  </si>
  <si>
    <t xml:space="preserve">Se hizo la asistencia técnica en Cauca para el cumplimiento de la Sentencia que ordena acciones en ese departamento. A través del trabajo que se ralizará con Sholas se dará cumplimientos a los compromisos adquiridos en Turbo. </t>
  </si>
  <si>
    <t>Número de estudiantes matriculados en el sector oficial reportados en SIMAT como Jornada Única</t>
  </si>
  <si>
    <t>El reporte extra oficial de SIMAT con corte a 02 de marzo representa un avance del 10,46%. Durante el mes de febrero se realizaron 17 visitas de asistencia técnica por parte de la coordinación regional de jornada única del MEN, estas visitas tenían tres objetivos: 1. Definir el plan de acción de la ETC para el año 2018; 2. Actualizar el plan de implementación de jornada única; 3. Socializar las modificaciones que trajo el decreto 2105 de 2017.</t>
  </si>
  <si>
    <t>Se logró culminar la entrega de materiales en el 100% de los colegios focalizados.</t>
  </si>
  <si>
    <t>El reporte extra oficial de SIMAT con corte a 02 de marzo representa un avance del 10,46% (760.605 estudiantes matriculados). Durante el mes de febrero se realizaron 17 visitas de asistencia técnica por parte de la coordinación regional de jornada única del MEN, estas visitas tenían tres objetivos: 1. Definir el plan de acción de la ETC para el año 2018; 2. Actualizar el plan de implementación de jornada única; 3. Socializar las modificaciones que trajo el decreto 2105 de 2017.</t>
  </si>
  <si>
    <t>En el marco de la ruta de acompañamiento pedagógico realizada por el MEN, para el mes de enero de 2018 se han realizado 577 visitas de acompañamiento pedagógico en 445 establecimientos educativos, de los cuales la mayoria continuarán con el ciclo de acopañamiento durante todo el primer semestre.</t>
  </si>
  <si>
    <t>Número de docentes capacitados de media técnica en municipios de posconflicto</t>
  </si>
  <si>
    <t>Ya se construyó el anexo técnico para avanzar en los procesos de contratación, el cual permitirá capacitar a docentes en media ténica.</t>
  </si>
  <si>
    <t>Se realizó el análisis del sector y estudio de mercado de acuerdo a las cotizaciones recibidas. Con estos documentos realizados se construyó el insumo del proceso para su cargue en Neón 28-02-2018</t>
  </si>
  <si>
    <t>Número de créditos educativos condonables adjudicados a maestros con recursos MEN</t>
  </si>
  <si>
    <t>Número de creditos condonables adjudicados a maestros con recursos MEN</t>
  </si>
  <si>
    <t>Número de créditos educativos condonables adjudicados a maestros con recursos del Sistema General de Regalías</t>
  </si>
  <si>
    <t>Número de créditos virtuales condonables adjudicados a maestros</t>
  </si>
  <si>
    <t>No. de Nativos Extranjeros proyectados para desarrollar procesos de coenseñanza en las IE focalizadas por el programa Colombia Bilingüe/No. de FNE desarrollando procesos de coenseñanza en la sIE focalizadas.</t>
  </si>
  <si>
    <t>No.docentes proyectados en formados en Inglés/No. de docentes formados</t>
  </si>
  <si>
    <t xml:space="preserve">(Número de docentes de inglés evaluados del sector oficial con nivel de desempeño B2 o superior/Docentes sector oficial evaluados)*100      
</t>
  </si>
  <si>
    <t xml:space="preserve">(Número de estudiantes evaluados del grado 11 del sector oficial con nivel de desempeño B1 o superior / estudiantes del sector oficial evaluados]*100
</t>
  </si>
  <si>
    <t>Número de mediadores formados en competencias comunicativas</t>
  </si>
  <si>
    <t>Número de secretarías de educación que implementan la ruta para la gestión educativa por medio del SIGCE</t>
  </si>
  <si>
    <t>Número de documentos de orientaciones para la articulación entre el PIAR, el PMI y el índice de inclusión</t>
  </si>
  <si>
    <t>Número de documentos que contienen un programa intersectorial dirigido a familias de estudiantes con discapacidad</t>
  </si>
  <si>
    <t>Número de documentos de actualización de las orientaciones para los planes territoriales de formación docente, sobre la formación en educación inclusiva, desarollado</t>
  </si>
  <si>
    <t>Número de redes de familias conformadas en los establecimientos educativos</t>
  </si>
  <si>
    <t>Número de estudiantes beneficiados por cursos de nivelación en competencias básicas, socioemocionales y con orientación socio ocupacional</t>
  </si>
  <si>
    <t>Número de ETC's con Planes de Permanencia para Media para focalizar instituciones educativas y estudiantes beneficiarios de la estrategia</t>
  </si>
  <si>
    <t>Número de campañas de comunicaciones que permiten disminuir deserción a través de focalización de las estrategias de calidad</t>
  </si>
  <si>
    <t>Número de secretarías de educación acompañadas en el aruta de acomnpañamiento pedagógico.</t>
  </si>
  <si>
    <t>Número de encuentros de formación a líderes JU, PTA, Bilingüismo y otros programas</t>
  </si>
  <si>
    <t>Número de temáticas del foro diseñadas</t>
  </si>
  <si>
    <t>Número de componentes de comunicaciones y edusitio de Foro en el portal Colombia Aprende</t>
  </si>
  <si>
    <t xml:space="preserve">Número de acompañamientos a Foros Educativos Territoriales </t>
  </si>
  <si>
    <t>Número de definiciones de operador logístico para Foro Educativo Nacional</t>
  </si>
  <si>
    <t>Número de eventos centrales del Foro Educativo Nacional realizados</t>
  </si>
  <si>
    <t>Número de establecimientos educativos focalizados que implementan acciones de educación para la sexualidad y construcción de ciudadanía/Número de establecimientos educativos focalidados*100</t>
  </si>
  <si>
    <t>Número de secretarías de educación certificadas beneficiadas con acciones del programa de educación para la sexualidad y construcción de ciudadanía</t>
  </si>
  <si>
    <t>Número de secretarías de educación acompañadas</t>
  </si>
  <si>
    <t>Número de documentos de lineamientos en formación inicial y formación continua para educadores rurales desarrollados</t>
  </si>
  <si>
    <t>Número de educadorese realizando el curso de actulización pedagógica</t>
  </si>
  <si>
    <t>Número de educadores realizando el curso  actualización en el marco de la Evaluación con Carácter Diagnóstico Formativa -ECDF/Número de educadores inscritos a la Evaluación con Carácter Diagnóstico Formativa -ECDF*100</t>
  </si>
  <si>
    <t>Número de educadores realizando el curso  actualización en el marco de la Evaluación con Carácter Diagnóstico Formativa -ECDF/Número de educadores rscigre c a la Evaluación con Carácter Diagnóstico Formativa -ECDF*100</t>
  </si>
  <si>
    <t>Número de educadores realizando el curso de actualización a educadores</t>
  </si>
  <si>
    <t>Número de educadores realizando el curso Audio Aula de Pensamiento Crítico OEA-RIED</t>
  </si>
  <si>
    <t>Número de ENS acompañadas</t>
  </si>
  <si>
    <t>No. de IE focalizadas proyectadas con distribución de materiales en inglés/No. de IE focalizadas con materiales distribuidos.</t>
  </si>
  <si>
    <t>Total de alianzas proyectadas/No. de Alianzas logradas.</t>
  </si>
  <si>
    <t>No Estudiantes aplicación 1+ N estudiantes aplicación 2</t>
  </si>
  <si>
    <t xml:space="preserve">Número de EE acompañados </t>
  </si>
  <si>
    <t>Número de mesas realizadas para la actualicación de instrumentos de la evalaución del ECDF</t>
  </si>
  <si>
    <t>Número de ETCs formadas en el uso y apropiación de los materiales Día E y Siempre Día E 2018.</t>
  </si>
  <si>
    <t>(Total Cajas de materiales entregadas a satisfacción a EE y SE/Total Cajas de materiales Día E Y Siempre Día E producidas)*100</t>
  </si>
  <si>
    <t>Número de documentos elaborados</t>
  </si>
  <si>
    <t>No de encuentro de apoyo al uso realizado</t>
  </si>
  <si>
    <t>No de sedes educativas dotas de material educativo por parte d elos programas de la dirección de Calidad</t>
  </si>
  <si>
    <t>No. De documentos de lineamientos de política de recursos educativos elaborados</t>
  </si>
  <si>
    <t>No de asistencias tecnicas de ETC sobre implementación  de recursos educativos</t>
  </si>
  <si>
    <t>Número de guías diseñadas y diagramadas de la estrategia aulas sin fronteras</t>
  </si>
  <si>
    <t>Número de docentes formados y particpando de la estrategia ASF</t>
  </si>
  <si>
    <t>Numero de EE ejecutando la nueva versión de la evaluación institucional</t>
  </si>
  <si>
    <t>No. de borradores de resolución de incrementos de tarifas.</t>
  </si>
  <si>
    <t>No de actualizaciones de cursos virtuales</t>
  </si>
  <si>
    <t>1.Realización del taller "Caminos hacia la lectura y la escritura" en el marco de la premiación de Maratones de lectura a los EE Santa María de La Antigua (30 docentes) y San Francisco de Asís (45 docentes) en Apartadó. 
2. Encuentro de formación de PBE con cinco (5) tutores de la Fundación Global Humanitaria.  Convenio 885 de 2018.</t>
  </si>
  <si>
    <t xml:space="preserve">Para la implemenatación del SIGCE que tiene como componentes la formación a rectores, las asistencias técnicas a las SE y el seguimiento al la implementación, se cuenta con el anexo técnico  y el insumo para avanzar en los procesos de contratación. </t>
  </si>
  <si>
    <t>Se avanzó en la revisión del marco conceptual y metodológico que incluye a la Guía para la implementación del Decreto 1421 de 2017, y la nueva guía para la gestión educativa que reemplazará la Guía 34 para el mejoramiento institucional.</t>
  </si>
  <si>
    <t xml:space="preserve">En comité técnico del convenio marco MEN - ICBF se validó la lista de participantes y se estableció un cronograma de trabajo conjunto con un grupo gestor, que posteriormente construirá la ruta con las diferentes entidades públicas participantes en la mesa de política nacional de familias. </t>
  </si>
  <si>
    <t xml:space="preserve">Se  elaboró el anexo técnico e insumo de contratación para el desarrollo del proceso de actualización de la guía PTFD en el marco de la educación inclusiva </t>
  </si>
  <si>
    <t>Se focalizaron las secretarías de educación, municipios y establecimientos educativos en los cuales se desarrollaran las redes de familia.</t>
  </si>
  <si>
    <t>Ya se construyó el anexo técnico para avanzar en los procesos de contratación, el cual permitira beneficiar a los estudiantes con cursos de nivelación en competencias básicas.</t>
  </si>
  <si>
    <t>Se realizaron asistencias técnicas en Antioquia, Apartadó, Turbo y Nariño para asesorar la construcción de los planes de permanencia.</t>
  </si>
  <si>
    <t>Se realizó el envío de insumos para el diseño de la propuesta por parte de la Oficina Asesora de Comunicaciones.</t>
  </si>
  <si>
    <t>Realizado el macrodiseño correspondiente al primer encuentro de acompañamiento pedagógico.</t>
  </si>
  <si>
    <t>Relizado el primer encuentro de formación de líderes de Jornada Única los días 14, 15 y 16 de febrero.</t>
  </si>
  <si>
    <t xml:space="preserve">Se cuenta con la segunda versión del documento orientador que será remitido a la Subdirección de Fomento y la Dirección de Calidad para su revisión. </t>
  </si>
  <si>
    <t>Logo aprobado por la Ministra. Arquitectura de Edusitio en desarrollo. Requerimiento para aplicativo de inscripciones fue entregado a Tecnología.</t>
  </si>
  <si>
    <t>Según cronograma la realización y acompañmiento a los Foros Territoriales se realizará a partir de abril.</t>
  </si>
  <si>
    <t>Orden de servicios se radicará en el mes de mayo según los tiempos estimados desde la Dirección de Calidad.
Telecafe informará en su momento cual es el operador seleccionado</t>
  </si>
  <si>
    <t xml:space="preserve">Agenda preliminar proyectada. Propuesta preliminar de conferencistas nacionales e internacionales. Propuesta preliminar de actividades y de espacios requeridos. Se espera en marzo avanzar en la revisión por parte de la Subdirección de Fomento y la Dirección de Calidad. </t>
  </si>
  <si>
    <t xml:space="preserve">En febrero se inicia acompañamiento a los establecimientos educativos que no han diligenciado la encuesta sobre su implementación de acciones o estrategias para la prevención del embarazo adolescente. Se cuenta con registros nuevos de EE de los municipios de Medellin, Villavicencio, Córdoba y  Barranquilla. Se inicia apoyo por parte del equipo de  Jornada Única  seguimiento  en terreno de la  implementación de educación para la sexualidad. </t>
  </si>
  <si>
    <t>En el mes de febrero se realiza asistencia técnica  a secretarías de educación de Tumaco y Barranquilla como parte de la priorización en el marco del Plan de Nacional de Convivencia, se realiza  acompañamiento y se dan orientaciones referente a comité de convivencia territorial y promocion de derechos sexuales y reproductivos.</t>
  </si>
  <si>
    <t xml:space="preserve">Se hizo retroalimentación del PTFD de las SE de Santa Marta y se hizo reunión en Bogotá con el secretario de educación. Se hizo asistencia técnica a la SE de Buenaventura para el formulación del PTFD. Se definió anexo técnico que se encuentra en revisión de los asesores de la Dirección de Calidad. 
Se definieron temas, agenda y presentación para desarrollar las asistencias técnicas a las SE. </t>
  </si>
  <si>
    <t>Se ha avanzado en la construcción del anexo técnico para avanzar en los procesos de contratación que permitirá la construcción del Documento de lineamiento en formación inicial y formación continua a partir del borrador ya realizado.</t>
  </si>
  <si>
    <t xml:space="preserve">Se decidió no adicionar al fondo de ICETEX existente, por riesgo de baja convocatoria, por lo cual se realizará proceso contractual competitivo liderado técnicamente por el equipo de Educación Rural de la Subdirección de Fomento de Competencias. </t>
  </si>
  <si>
    <t>Está pendiente por parte de la Subdirección de Referentes, la expedición del fundamento jurídico (Decreto) que se requiere para sustentar las gestiones que conlleven al desarrollo de los procesos administrativos en la realización de los cursos.</t>
  </si>
  <si>
    <t>Se realizó ajuste al reglamento operativo del contrato 1400 de 2016,  y se convocó la junta administradora para avalar el reglamento y la convocatoria.</t>
  </si>
  <si>
    <t xml:space="preserve">Se encuentra en proceso  la gestión del contrato con la OEA y Corpoeducación. Este proceso contractual lo lidera la Oficina de Cooperación Internacional. </t>
  </si>
  <si>
    <t>La estrategia de acompañamiento  aún no se está implementando. El proceso contractual está en proceso. 
Los documentos constitutivos del proceso contractual están alojados en la plataforma NEON (No.1076).</t>
  </si>
  <si>
    <t>Se distribuyó en 370 Establecimiento Educativos, el work book del material educativo "Way to Go!" para grados 6, 7 y 8.
para la impresión del English Kit para transición  y primaria, se efectuó solicitud de cotización a 8 entidades y se esta en análisis del estudio de mercado del sector, tan pronto se culmine dicho análisis tendremos como resultado la tipologia de proceso contratual por el cual se regirá la impresión del Kit y la capacitación a los docentes.</t>
  </si>
  <si>
    <t>Se realizó el envío de convocatoria a las 20 Escuelas Normales Superiores seleccionadas por el programa, todas confimaron su participación en la estrategia Aliados 10.  En marzo iniciaran las acciones directamente con los aliados.</t>
  </si>
  <si>
    <t xml:space="preserve">Se definió la estructura de las fases y se organizaron las SE entre cinco zonas según los desempeños en las evaluaciones externas. </t>
  </si>
  <si>
    <t xml:space="preserve">El área definió la estructura y la agenda de las mesas para realizar la actualización de instrumentos.. </t>
  </si>
  <si>
    <t>En febrero la formación continua en cero, a la fecha se ha hecho la definición del listado de 66 facilitadores de  la Dirección de Calidad que desarrollan la ruta integrada y harán las formaciones y acompañamientos en Día E y Siempre Día E  en la 95 ETC.</t>
  </si>
  <si>
    <t>A febrero aún no hay avance en la meta de indicador, dado que el área se encuentra realizando el proceso contractual  de solicitud de cotización formal para la selección del proveedor de distribución de los materiales Día E - Siempre Día E.</t>
  </si>
  <si>
    <t xml:space="preserve">Se han llevado a cabo reuniones  para la estructuración del documento (orientaciones para el diseño, evaluación e implementación de MEF) </t>
  </si>
  <si>
    <t xml:space="preserve">Se realizaron 6 encuentros de apoyo al uso de mallas de aprendizaje destacando las partes integrantes de la malla y sus utilidades en los planes de área, aula, su lugar en el PEI,  y sus posibles usos. </t>
  </si>
  <si>
    <t xml:space="preserve">El avance a febrero reporta un cumplimiento aproximado del 60% de establecimientos educativos en los cuales se a entregado materiales en todos los programas de la dirección de calidad, sin perjuicio del proceso posterior de revisión y aprobación de actas. </t>
  </si>
  <si>
    <t>Se consolidaron los instrumentos de recolección de información para estructurar el modelo de materiales, no obstante se encuentra pendiente su envío a los actores a consultar</t>
  </si>
  <si>
    <t>La actividad relacionada con este indicador, esta programado para dar inicio en el mes de abril.</t>
  </si>
  <si>
    <t>Ya se encuentran diagramadas las 8 guías corresposdiente al segundo bimestre del  grado 9º, de las cuales ya la oficina de comunicaciones dío el aval de 4 guías para su impresión y generación de ISBN, las otras se encuentran en proceso de revisión.</t>
  </si>
  <si>
    <t xml:space="preserve">En el mes de febrero se realizaron las ordenes de servicio de la formación de los 480 docentes, que se realizan en el mes de abril en dos jornadas </t>
  </si>
  <si>
    <t>Se encuentra en etapa de ejecución del diseño de la nueva aplicación, la meta de los 9.095 establecimientos educativos privados se cumplirá y reportará en el 2do semestre.</t>
  </si>
  <si>
    <t>A la fecha no hay avance del indicador, la actividad relacionada con este inidicador inicia en el mes de julio.</t>
  </si>
  <si>
    <t>Se avanza en la actualización de dos de los cursos virtuales: "Colegios nuevos" e "Inducción a secretarías".</t>
  </si>
  <si>
    <t>1.Realización del taller "Caminos hacia la lectura y la escritura" en el marco de la premiación de Maratones de lectura a los EE Santa María de La Antigua y San Francisco de Asís en Apartadó. 
2. Encuentro de formación de PBE con tutores de la Fundación Global Humanitaria.  Convenio 885 de 2018. 
3. Realización de estudios previos para implementación del PNLE.</t>
  </si>
  <si>
    <t>Esta actividad se cumplió en el mes de enero. Se realizaron 4 encuentros de socialización en las ciudadades de Cali, Medellín, Bogotá, y Barranquilla. El quinto encuentro que estaba proyectado para realizarse en Bucaramanga, se fusionó con el encuentro de Medellín.</t>
  </si>
  <si>
    <t xml:space="preserve">La nueva versión de la guía fue remitida para comentarios y validación  a las SE de Norte de Santander, Medellín, Valle del Cauca, Sucre, Manizales y Chocó. Se realizarán ajustes para la versión definitiva  </t>
  </si>
  <si>
    <t>Los profesiones del  grupo de Gestión Institucional apoyarán la implementación en secretarías de educación, una vez se contrate al operador que estará en territorios para hacer un trabajo a la par, con el mismo enfoque. Se cuenta con el anexo técnico para el avance en el proceso de contratación.</t>
  </si>
  <si>
    <t xml:space="preserve">Elaborado el anexo técnico y el insumo de contratación para llevar a cabo este proceso. </t>
  </si>
  <si>
    <t xml:space="preserve">Actualmente se cuenta con el anexo técnico para iniciar el proceso de contratación que permita realizar seguimiento a la ruta para la gestión educativa. 
</t>
  </si>
  <si>
    <t xml:space="preserve">Ya se cuenta con el marco conceptual y metodológico del documento. Se está gestionando la consecución de apoyo para su diagramación. </t>
  </si>
  <si>
    <t xml:space="preserve">El documento fue compartido inicialmente con los coordinadores de la Subdirección de Fomento. Ya contamos con los aportes del grupo de formación de docentes y directivos y, durante la segunda semana de marzo se contará con los comentarios del resto de los equipos. </t>
  </si>
  <si>
    <t>Se continúa con el ejercicio de revisión de los contenidos del Edusitio Ambientes de aprendizaje inclusivos para que el documento armonice con éstos. El proceso de publicación se realizará una vez el documento esté validado internamente.</t>
  </si>
  <si>
    <t>No ha comenzado a desarrollarse la ruta, pero se están construyendo los protocolos  con la cual se realizarán la formación.</t>
  </si>
  <si>
    <t xml:space="preserve">Ya se realizó un encuentro con los referentes técnicos de ICBF, MinSalud y MinCultura para retomar los compromisos y establecer acuerdos previos frente al enfoque y a las tres línaeas estratégicas que se trabajaran conjuntamente: formación a familias, empoderamiento para la participación en los espacios escolares y conformación de redes. </t>
  </si>
  <si>
    <t xml:space="preserve">Se programó reunión para el 12 de marzo con la Subdirección de Permanencia, Primera Infancia y Fortalecimiento para unificar criterios y generar una sola propuesta como Ministerio. </t>
  </si>
  <si>
    <t xml:space="preserve">Actualmente se está realizando la definición de las organizaciones de familias que pueden hacer parte del proceso. </t>
  </si>
  <si>
    <t xml:space="preserve">Este proceso se llevará a cabo a través de un proceso de contratación. Ya se cuenta con el anexo técnico en el que se incluye el enfoque  de diseño universal. </t>
  </si>
  <si>
    <t>Ya se cuenta con la última versión de la guía para la gestión educativa y se realizó una segunda revisión de los componentes que harán parte del documento orientador para la construcción de planes territoriales para la formación docente con enfasis en educación inclusiva.</t>
  </si>
  <si>
    <t xml:space="preserve">Se continúa en el reconocimiento e identificación de los grupos de interés para la realización de la consulta cuando esté listo el documento. </t>
  </si>
  <si>
    <t>Se han realizado las reuniones de socialización de la propuesta con el equipo que coordina la ruta pedagógica integrada para definir el alcance de la formación.</t>
  </si>
  <si>
    <t>Se cuenta con el anexo técnico y el insumo de contratación elaborado</t>
  </si>
  <si>
    <t>Ya se realizó el ejercicio de focalización de municipios, secretarías de educación y establecimientos educativos</t>
  </si>
  <si>
    <t xml:space="preserve">Ya se cuenta con el anexo técnico en donde se refleja la propuesta que se implementará para la conformación de redes de familias. </t>
  </si>
  <si>
    <t>Se incluyó el componente y la estrategia de seguimiento en el anexo técnico que ya está listo.</t>
  </si>
  <si>
    <t>Se desarrollaron el análisis del sector y estudio de mercado de acuerdo a las cotizaciones recibidas. Con estos documentos realizados se hizo el insumo del proceso para su cargue en neón.</t>
  </si>
  <si>
    <t>En enero se focalizaron las SE priorizadas para el acompañamiento de la Ruta pedagógica integrada.</t>
  </si>
  <si>
    <t>Desde enero se diseñaron los protocolos que empezarán a implementar en 15 Secretarías: Caquetá, Florencia, Córdoba, Chocó, Cauca, Turbo, Apartadó, Bolívar, Putumayo, Antioquia, Santa Marta, Arauca, Nariño,Valledupar y Tumaco.</t>
  </si>
  <si>
    <t>Se realizaron asistencias técnicas para construcción del plan de permanencia en 4 ETCs: Antioquia, Turbo, Apartadó y Nariño</t>
  </si>
  <si>
    <t>Se enviaron todos los insumos solicitados por Oficina Asesora de Comunicaciones y ésta se encuentra formulando la campaña.</t>
  </si>
  <si>
    <t>Realizado el macrodiseño del primer encuentro de acompañamiento pedagógico a SE</t>
  </si>
  <si>
    <t>Realizada la primera formación a líderes de jornada única. En proceso de diseño la primera formación integrada.</t>
  </si>
  <si>
    <t>El documento orientador del Foro  fue revisado por expertos y se cuenta con una versión para aprobación de la Dirección de Calidad.</t>
  </si>
  <si>
    <t>La Oficina de Innovación entrego un plan de trabajo para arquitectura y desarrollo  del EDUSITIO del  Foro y se encuentran trabajando en el mismo. Logo aprobado por la Ministra y en consideración slogan. Formulario de requerimientos de inscripciones diligenciado.</t>
  </si>
  <si>
    <t xml:space="preserve">Acompañamiento a EE merecedoras del reconocimiento UNESCO - Foro 2017 en las SE: Apartadó, Caldas, Duitama y Cesar. </t>
  </si>
  <si>
    <t>Operador Logiístico seleccionado. Orden de Servicios diligenciada por radicar según Dirección en Mayo. Identificados posibles escenarios de realización Foro 2018. Piezas y elementos comunicativos a desarrollar con operador.</t>
  </si>
  <si>
    <t xml:space="preserve">Primera versión de agenda proyectada que incluye propuesta de actividades y requerimientos de espacios físicos. Listado de posibles conferencistas propuestos según encuesta interna MEN. </t>
  </si>
  <si>
    <t xml:space="preserve">Se articularon acciones con JU para hacerle seguimiento a las entidades territoriales que aún no diligencian la encuesta sobre sus acciones y estrategias en prevención del embarazo adolescente. Se realizó asistencia técnica en Barranquilla y Tumaco, entidades priorizadas para el proceso de fortalecimiento de sus comités territoriales. </t>
  </si>
  <si>
    <t xml:space="preserve">Se realizó asistencia técnica a Barranquilla y Tumaco pues estas secretarías de educación han sido priorizadas en el marco de la Estrategia de prevención del embarazo en adolescentes. </t>
  </si>
  <si>
    <t xml:space="preserve">El Comité Nacional aprobó el plan de acción 2018 en la que se planteaba la realización de tres eventos regionales. </t>
  </si>
  <si>
    <t xml:space="preserve">Se hizo retroalimentación del PTFD de las SE de Santa Marta y se hizo reunión en Bogotá con el secretario de educación.
Se hizo asistencia técnica a la SE de Buenaventura para el formulación del PTFD
Se definió anexo técnico que se encuentra en revisión de los asesores de la Dirección de Calidad. 
Se definieron temas, agenda y presentación para desarrollar las asistencias técnicas a las SE. </t>
  </si>
  <si>
    <t xml:space="preserve">Ya se definió la ruta de construcción del lineamiento de formación para docentes rurales. </t>
  </si>
  <si>
    <t xml:space="preserve">Se avanzó en la construcción del anexo técnico que se espera subir en NEON aproximadamente la tercera semana de marzo. </t>
  </si>
  <si>
    <t>Está pendiente por parte de la Subdirección de Referentes, la expedición del fundamento jurídico (Decreto) para sustentar las gestiones que conlleven al desarrollo de los procesos contractuales, administrativos y técnicos que se requieren para  la realización de los cursos .</t>
  </si>
  <si>
    <t xml:space="preserve">Para el desarrollo de este proyecto se requiere la constitución de un convenio entre OEA - MEN que está liderando la Oficina de Cooperación Internacional. El área técnica ha acompañado en las definiciones téncicas del proyecto a la OEA y a la Oficina de Cooperación para al consecusión del mismo. El proyecto presentado por el área téncia fue avalado por la OEA.   </t>
  </si>
  <si>
    <t xml:space="preserve">La estrategia de acompañamiento  aún no se está implementando. El proceso contractual está en proceso. 
Los documentos constitutivos del proceso contractual están alojados en la plataforma NEON (No.1076). </t>
  </si>
  <si>
    <t>Se seleccionó a la UNIÓN TEMPORAL PRINTER-EL TIEMPO como operador del proceso de impresión, alistamiento y distribución del material Way To Go! Libro de trabajo para grados 6, 7 y 8.</t>
  </si>
  <si>
    <t>Se efectuó la entrega del 100% de los work book, que equivalen a 201.626.</t>
  </si>
  <si>
    <t xml:space="preserve">Envío de convocatoria a las 20 Escuelas Normales Superiores seleccionadas por el programa, de las cuales confimaron todas su participación en la estrategia Aliados 10. </t>
  </si>
  <si>
    <t>Se efectuó solicitud de cotización a 8 entidades y se esta en análisis del estudio de mercado del sector, para la impresión del English Kit para Transición  y primaria y la formación a docentes de primaria, tan pronto se culmine dicho análisis , tendremos como resultado la tipologia de proceso contratual por el cual se regirá la impresión del Kit y la capacitación a los docentes.</t>
  </si>
  <si>
    <t xml:space="preserve">Se entregaron las preguntas para cargue en la plataforma de Superate con el saber para la primera aplicación. </t>
  </si>
  <si>
    <t xml:space="preserve">Se definieron las ciudades de encuentro de trabajo y se contrató el equipo que visitará todos los EE en región para fortalecerlos en la prueba T. </t>
  </si>
  <si>
    <t xml:space="preserve">Se avanzó en la construcción del protocolo y la agenda de cada mesa técnica que se llevará a cabo. </t>
  </si>
  <si>
    <t>Definición del listado de 66 facilitadores de la Dirección de Calidad que desarrollan la ruta integrada y harán las formaciones  y acompañamientos en Día E y Siempre Día E  en la 95 ETC.</t>
  </si>
  <si>
    <t>El área se encuentra realizando el proceso contractual  de solicitud de cotización formal para la selección del proveedor de distribución de los materiales Día E - Siempre Día E.</t>
  </si>
  <si>
    <t>El equipo encargado de generar el documento ha realizado varias reuniones en las que se demuestran avances en las discusiones para la construcción del mismo.</t>
  </si>
  <si>
    <t>Se entregó el concepto del MEF Escuela Global</t>
  </si>
  <si>
    <t>Durante el mes de febrero se desarrollaron talleres de  reconocimiento y uso de las Mallas de aprendizaje en el marco  de los PEI,  con líderes de Jornada Única, formadores PTA y líderes de calidad de las secretarías de educación del país. Estos espacios permitieron a los participantes la  apropiación  de las Mallas, lo que favorecerá la llegada a los docentes y directivos docentes de los diferentes  territorios  con orientaciones claras para el uso.</t>
  </si>
  <si>
    <t xml:space="preserve">El proceso de entrega de materiales educativos a las sedes focalizadas en  los programas JU, Colegios Pioneros, Aulas Sin Fronteras, Colombia Bilingüe y Estrategia de Entidades Precursoras se logró el 100% de la distribución. Con respecto al programa PTA 2.0 se requirio actualizar algunas de las direcciones incluidas en la matriz de distribución. </t>
  </si>
  <si>
    <t>Actualmente se encuentran en la produción de las tres primeras semanas del material  corresposnietne al tercer bimestre del grado 9º</t>
  </si>
  <si>
    <t xml:space="preserve">En el mes de febrero se realizaron las ordenes de servicio de la formación de los 480 docentes, la cual se realiza en el mes de abril en dos jornadas </t>
  </si>
  <si>
    <t>Implementación: 
Servicio REST que permite consultar el resultado de las autoevaluaciones anteriores al 2018. 
y consultar la matricula del SIMAT. 
Cliente SOAP que permite consultar las novedades del DUE. 
Script de sincronización diaria del DUE con EVI. 
Inicio:
Integración de la aplicación EVI con el SIA3.</t>
  </si>
  <si>
    <t>Se actualizaron las preguntas frecuentes en los cursos "Inducción en educación privada a secretarías de educación" a febrero de 2018. Se generaron módulos 0, 1 y 2 en PDF del curso "Colegios Nuevos", incluyendo material de apoyo descargable.</t>
  </si>
  <si>
    <t>Número de beneficiarios de matrícula oficial con JU / Total de beneficiarios de matrícula oficial con JU proyectados</t>
  </si>
  <si>
    <t>Aun no se tiene reporte de beneficiarios, se encuentra en proceso de definición de los mismos. 
Se han realizado proyecciones en sesiones de trabajo con la Gerencia de Jornada Única  para  determinar la distribución de recursos y para generar resolución durante el mes de marzo, una vez se cuente con el reporte total de contratación de estas 91 ETC a las que se tenía programada cofinanciación.</t>
  </si>
  <si>
    <t>Se han realizado proyecciones en sesiones de trabajo con la Gerencia de Jornada Única para determinar la distribución de recursos e iniciar con la distribución vía resolución en el mes de marzo.  El no cumplimiento de avance para el mes de febrero se da porque no se contaba con la información de raciones realmente contratadas para Jornada Única de las 91 ETC a las que se tenía programada cofinanciación. Adicionalmente, se está proyectando sobre la ejecución real, es decir, la fecha de inicio de la implementación de la estrategia JU hasta finalizar el calendario escolar de cada ETC y a corte 28 de febrero se tenía pendiente el reporte de calendario escolar de 27 ETC.
Para solucionar esto, se solicitó a la Dirección de Calidad la relación de los calendarios escolares y a los equipos de cobertura de la ETC la información real de raciones JU y calendario escolar, lo que ha generado un retraso en la asignación.
La asignación iniciará en el mes de marzo y finalizará siempre y cuando se cuente con el reporte total de contratación de estas 91 ETC.</t>
  </si>
  <si>
    <t>Número de excombatientes atendidos/Número de excomabtientes focalizados</t>
  </si>
  <si>
    <t>Número de excombatientes registrados en SIMAT/ Número total de excombatientes focalizados</t>
  </si>
  <si>
    <t>Ya se inició la atención de 1870 excombatientes con MEF. Este valor de beneficiarios es superior a la meta propuesta, debido a que la tasa de deserción se calcula entre el 25% y el 35%, por esto se inicia con un número superior de beneficiarios.</t>
  </si>
  <si>
    <t xml:space="preserve">El 27 de febrero se retomó la operación en los espacios territoriales de capacitación, con excepción de Montañita, Caquetá en donde la población ha hecho demandas para permitir el inicio de las actividades, estas serán evaluadas por parte del Comité Directivo del Proyecto. </t>
  </si>
  <si>
    <t>Número de nuevos jóvenes y adultos alfabetizados en zonas urbanas / Total de nuevos jóvenes y adultos alfabetizados en zonas urbanas programados</t>
  </si>
  <si>
    <t xml:space="preserve">Se encuentra en el proceso contractual. A la fecha se cuenta con los estudios previos (insumo) aprobado en Comité de Contratación. </t>
  </si>
  <si>
    <t>Número de planes de implmentación progresiva entrgados / Total entidades territoriales certificadas</t>
  </si>
  <si>
    <t>A la fecha se han recibido 8 planes de implementación progresiva por parte de las ETC</t>
  </si>
  <si>
    <t xml:space="preserve">A corte del mes de febrero se han realizado 2 comités técnicos para planear el desarrollo del convenio y acordar acciones de su inicio. La Fundación participó en las mesas de articulación con INCI e INSOR. </t>
  </si>
  <si>
    <t>Se realizó acompañamiento a 25 ETC: Boyacá, Cartagena, Cartago, Cesar, Chía, Dosquebradas, Duitama, Envigado, Girardot, Ibagué, La Guajira, Maicao, Medellín, Mosquera, Pereira, Riohacha, Rionegro, Risaralda, Sincelejo, Sogamoso, Sucre, Tolima, Tunja, Uribia y Valledupar. El avance logrado es superior al proyectado, debido a que en el momento en que se realizó la proyección del avance se presentaban inconvenientes con el contrato que disponia del presupuesto para las comisiones, lo cual podría generar inconvenientes a la hora de programar las asistencias técnicas, y por esto se estimó un avance menor, que se superá en el mes de febrero..</t>
  </si>
  <si>
    <t>Número de sedes educativas fortalecidas con MEF / Total de sedes educativas fortalecidas con MEF programadas</t>
  </si>
  <si>
    <t xml:space="preserve">Se encuentra en el proceso contractual. Ya se cuenta con el estudio previo (insumo) con los ajustes sugeridos por la abogada, financiero y asesora de la Subdirección de Contratación y con el sudirector de la Subdirección de Gestión Financiera. </t>
  </si>
  <si>
    <t xml:space="preserve">Se cuenta con el estudio previo (insumo) con los ajustes sugeridos por la abogada, financiero y asesora de la Subdirección de Contratación y con el sudirector de la Subdirección de Gestión Financiera. </t>
  </si>
  <si>
    <t>Número de sedes rurales contruidas y mejoradas / Total de sedes rurales contruidas y mejoradas programadas</t>
  </si>
  <si>
    <t xml:space="preserve">1. Se ha adelantado la contratación de personal para la ejecución del contrato con OIM para la segunda fase de manos a la escuela.
2. Se gestionó la distribución y contratación para la compra de mobiliario escolar con Colombia Compra Eficiente. </t>
  </si>
  <si>
    <t>Número de internados escolares fortalecidos en formación del uso del tiempo libre / Total de internados escolares fortalecidos en formación del uso del tiempo libre programados</t>
  </si>
  <si>
    <t>Se encuentra en el proceso contractual. Ya se cuenta con el estudio previo (insumo) con los ajustes sugeridos por la abogada y asesora de la Subdirección de Contratación.</t>
  </si>
  <si>
    <t>Se cuenta con el estudio previo (insumo) con los ajustes sugeridos por la abogada y asesora de la Subdirección de Contratación.</t>
  </si>
  <si>
    <t>(Total entidades territoriales certificadas acompañadas y asistidas / Total entidades territoriales certificadas)*100</t>
  </si>
  <si>
    <t xml:space="preserve">Se realizó asistencia técnicas a las ETC Malambo, Soledad, Soacha, Cali, Villavicencio, Pasto, Barranquilla, Bello, Cartagena,  Bogotá, Vaupés, Ciénaga, Cauca, Duitama, Barrancabermeja, Valledupar, Cesar, Riohacha, Caquetá, Antioquia, Bolívar, Cúcuta, Guainía, Huila, Nariño, Tunja e Ipiales. </t>
  </si>
  <si>
    <t>Se realizó visita a las ETC Malambo y Soledad. Atención en el MEN a la ETC Soacha. Atención telefonica y por correo a las ETC Cali, Villavicencio, Pasto, Barranquilla, Bello, Cartagena y Bogotá. </t>
  </si>
  <si>
    <t>Se realizó atención a las ETC Vaupés y Ciénaga en el MEN y vía telefónica a Cauca, Duitama, Barrancabermeja, Valledupar, Cesar, Riohacha, Caquetá, Antioquia, Bolívar, Cúcuta, Guainía y Huila. Via correo electrónico a Nariño, Tunja e Ipiales. </t>
  </si>
  <si>
    <t xml:space="preserve">Total aulas entregadas y/o contratadas con recursos de Ley 21-MEN / Total proyección de aulas entregadas y/o contratadas con recursos de Ley 21 -MEN </t>
  </si>
  <si>
    <t xml:space="preserve">9 aulas terminadas en 2 obras en el departamento de Chocó y Entrega de 18 Aulas nuevas de la I.E Armando Luna Roa, en el marco del Plan Pacífico suscrito con FINDETER.
</t>
  </si>
  <si>
    <t>83 aulas en 2 proyectos, evidencias contrato de obra. En el mes de Febrero no se realizaron nuevas contrataciones.</t>
  </si>
  <si>
    <t>El reporte inicia en agosto de 2018.</t>
  </si>
  <si>
    <t>Entrega de 18 Aulas nuevas de la I.E Armando Luna Roa en el Municipio de Quibdó en el marco del proyecto Plan Pacífico. El avance estuvo por debajo de lo proyectado debido a que los proyectos I.E.T.A. Y ORFEBRERIA TOMASA NAJERA (9 Aulas) e I.E. DE BALLESTAS (14 aulas), que se ejecutan en el marco del convenio 1098 con la ETC Bolivar, aún no cuentan con acta de recibo, la cual se tiene proyectada para el 15 de marzo.</t>
  </si>
  <si>
    <t>Durante ese periodo no se realizaron nuevas contrataciones de aulas.</t>
  </si>
  <si>
    <t>Número de entidades territoriales certificadas con asitencia técnica / Total de entidades territoriales certificadas</t>
  </si>
  <si>
    <t>En el mes de febrero se realizaron 56 asistencias técnica, 53 de manera presencial y 3 de manera virtual; las cuales se encuentran distribuidas en los siguientes componentes:_x000D_
Financiero: 17 asistencias técnicas_x000D_
Jurídico: 3 asistencias técnicas_x000D_
Sistemas de Información 2 asistencias técnicas_x000D_
Técnico Alimentario: 2 asistencias técnicas_x000D_
Proyectos Estratégicos: 7 asistencias técnicas_x000D_
Monitoreo y control: 25 asistencias técnicas</t>
  </si>
  <si>
    <t>Desde el mes de enero se cuenta con el  Modelo de Asistencia Técnica.</t>
  </si>
  <si>
    <t>Desde el mes de enero se estructuraron los siguentes documentos y formatos:_x000D_
1. Plan de asistencia técnica_x000D_
2. Anexo instrumento de captura de información de AT_x000D_
3. Actas de reunión_x000D_
4. Formato de evaluación_x000D_
5. Instructivo para el cargue de información de AT_x000D_
6. Política de nombramiento de soportes de AT.</t>
  </si>
  <si>
    <t>En el mes de febrero se realizaron 56 asistencias técnicas, 53 de manera presencial y 3 de manera virtual.
Por otra parte se realizó asistencia técnica a contralores regionales mediante el Seminario "Control Territorial al PAE", realizado el 27 y 28 de febrero en la ciudad de Bogotá, en articulación con la Auditoría General de la República.</t>
  </si>
  <si>
    <t>Número de proyectos de infraestructura educativa formulados para la construcción de 3.915 aulas bajo esquema de APPs / Total proyectos de infraestructura educativa formulados para la construcción de 3.915 aulas bajo esquema de APPs programados</t>
  </si>
  <si>
    <t>No se realiza reporte porque se solicitó la eliminación de este indicador, debido a que el cupo que inicialmente estaba asignado para APPs ya fue cubierto y MinHacienda no ha generado más presupuesto disponible para este tema, es decir, no se cuenta con recursos para contratar más aulas. </t>
  </si>
  <si>
    <t>Se solicitará por medio de Oficio a la Oficina de Planeación la eliminación de esta actividad, debido a que el cupo que inicialmente estaba asignado para APPs ya fue cubierto y MinHacienda no ha generado más presupuesto disponible para este tema, es decir, no se cuenta con recursos para contratar más aulas. </t>
  </si>
  <si>
    <t>Número comités y seguimientos realizados/ Total comités y seguimientos programados </t>
  </si>
  <si>
    <t>Se realizó un comité, en el cual se logró avanzar en el desarrollo de la apropiación de recursos del proyecto aprobado en OCAD como ejecutor MEN en Chocó._x000D_
Se generó la base de aulas entregadas y contratadas con recursos de Regalías.</t>
  </si>
  <si>
    <t>Se ha realizado seguimiento a la base entregada por DNP-Regalias, para monitorear los avances de los proyectos en ejecución a partir de un ejercicio de comparación del reporte del mes anterior contra la base de reporte del MEN, con el objeto de identificar avances, para ajustar en la base porcertajes de ejecución y terminados para el reporte de aulas del mes. De este ejercicio se entregaron 21 Aulas basicas y 6 mas especializadas.</t>
  </si>
  <si>
    <t>En enero: Se desarrolló una auditoria a la informacion presentada por las ETC, y se planteó el plan de acción para identificar e implementar la estrategia de levantamiento y seguimiento de información. 
En febrero: Se realizó un comité donde se elaboró la metodologia y el formato de reporte de informacion en ambiente WEB, igualmente,  se preparó la estrategia de gestión para el encuentro de secretarios a realizar en marzo 2018.</t>
  </si>
  <si>
    <t>a. Se elaboró la metodologia y el formato de reporte de informacion en ambiente WEB
b- Se capacitaron a los profesionales de Sub. Acceso para el seguimiento de la información.
c- Se han recibido reportes de Caldas, que se encuentran en validación y se ha recibido información de reporte de responsables de los territorios a quienes se han asignado claves para el cargue de información.
d- Se preparó la estrategia de gestión para el encuentro de secretarios en Marzo 2018</t>
  </si>
  <si>
    <t>En febrero: Se realiza un comité donde se ajusta la propuesta de gestión de aulas, y se estima que las aulas seran 4.723. 325 se han gestionado, de las cuales 318 se encuentran aprobadas y 7 en ejecución.</t>
  </si>
  <si>
    <t>Con corte a febrero la propuesta ajustada de gestión es de 4.723 aulas estimadas, de estas 325 se han gestionado, de las cuales 318 se encuentran aprobadas y 7 en ejecución. Las 325 equivales al 6,9% de aulas gestionadas.</t>
  </si>
  <si>
    <t>Número de asistencias técnicas realizadas / Total asistencias técnicas programadas</t>
  </si>
  <si>
    <t>Se prestó la asesoria a los planes de compra en dotación de mobiliario escolar en la Isla de San Andres, en el Colegio Bolivariano y en la ETC  La Guajira.</t>
  </si>
  <si>
    <t>Se presto la asesoria a los planes de compra en dotación de mobiliario escolar en Guajira y en los proyectos presentados en la estrategia de Obras x Impuestos (Barbacoas, Tumaco y Postobon).</t>
  </si>
  <si>
    <t>Número de ruedas de negocios de compras locales realizadas / Total ruedas de negocios de compras locales programadas</t>
  </si>
  <si>
    <t>Se han realizado reuniones preliminares y convocatorias, en el mes de abril comienzan las ruedas de negocaios.</t>
  </si>
  <si>
    <t>Se realizó conformación de 3 mesas departamentales de Compras Locales: La Guajira, Chocó y Tolima, para las ETC La Guajira, Riohacha, Maicao, Chocó, Quibdó, Tolima e Ibagué. El avance logrado en esta actividad es superior al proyectado, ya que inicialmente se había indicado un porcentaje mínimo de avance debido a que no es facíl convocar a las ETC a las mesas departamentales y que éstas acepten rapidamente, afortunadamente, se logró la aceptación de 3 de las 5 entidades y por esto se da un avance mayor .</t>
  </si>
  <si>
    <t>Documentos sobre estrategia PAE en SIMAT entregados / Total de documentos sobre estrategia PAE en SIMAT programados</t>
  </si>
  <si>
    <t>A la fecha no se han realizado reportes sobre esta estrategia, ya que se realizaran de manera trimestral</t>
  </si>
  <si>
    <t>El Programa de Alimentación Escolar cuenta con un plan de monitoreo de reporte del  Sistema Integrado de Matrícula.</t>
  </si>
  <si>
    <t>Documentos sobre recursos invertidos en el PAE entregados / Total de documentos sobre recursos invertidos programados</t>
  </si>
  <si>
    <t>Se han realizado visitas y se cuenta con la estructura del Plan,  se proyecta para el mes de marzo tener el Plan de monitoreo de recursos estructurado. A la fecha no se han generado reportes.</t>
  </si>
  <si>
    <t>El Programa de Alimentación Escolar PAE, cuenta con un Plan de monitoreo de recursos para la vigencia del 2018, el cual se encuentra en revisión y ajustes finales  por parte del grupo del PAE. Se proyecta para el mes de marzo tener el Plan de monitoreo de recursos estructurado.</t>
  </si>
  <si>
    <t>En el mes de febrero se realizarón 15 visitas de monitoreo de recursos  a las ETC: Arauca, Armenia, Caquetá, Chocó, Florencia, La Guajira, Magdalena, Maicao, Quibdó, Quindío, Riohacha, Santa Marta, Sincelejo, Sucre y Uribia. El avance logrado es superior al proyectado, debido a  que en la fecha de proyectar el porcentaje se estaban presentando dificultades con el contrato que maneja el presupuesto para las comisiones y no se tenia certeza si se lograría viajar en el mes de febrero.</t>
  </si>
  <si>
    <t>Total entidades territoriales certificadas con seguimiento al reporte del SIMAT/ Total de entidades territoriales certificadas</t>
  </si>
  <si>
    <t xml:space="preserve">Aún no ha iniciado. </t>
  </si>
  <si>
    <t>Total entidades territoriales certificadas acompañadas y asistida para gestión de cobertura 2019/ Total entidades territoriales certificadas</t>
  </si>
  <si>
    <t>Total  entidades territoriales certificadas  con análisis de información de cobertura/Total entidades territoriales certificadas</t>
  </si>
  <si>
    <t>Total entidades territoriales certificadas evaluadas en proceso de gestión de cobertura/Total entidades territoriales certificadas</t>
  </si>
  <si>
    <t>Total entidades territoriales certificadas apoyadas con material para campaña de matrícula/Total de entidades territoriales certificadas</t>
  </si>
  <si>
    <t>(Total entidades territoriales certificadas con seguimiento a la contratación del servicio Educativo/ Total entidades territoriales certificadas)*100</t>
  </si>
  <si>
    <t>Documento de implementación de la normatividad entregado/ Documento de implementación de la normatividad programado</t>
  </si>
  <si>
    <t>Se ha realizado seguimiento a la información enviada por de 35 ETC que contratan servicio educativo.</t>
  </si>
  <si>
    <t>Se cuenta con avances del documento con lineamientos que responden a las inquietudes de las comunidades indígenas frente a la implementación del Decreto 2500 de 2010. Y se cuenta con el Primer borrador de resolución de reporte de matrícula atendida mediante contratación del servicio educativo.</t>
  </si>
  <si>
    <t>Desde el mes de enero se adecuaron (modificaron con respecto a 2017 y se incluyó la información DUE actualizada de cada ETC) y remitieron los archivos con el FUC 2018 a cada ETC.</t>
  </si>
  <si>
    <t>Se recibió y analizó la Información parcial de 35 ETC que contratan servicio educativo.</t>
  </si>
  <si>
    <t>Se cuenta con importantes avances del documento con lineamientos que responden a las inquietudes de las comunidades indígenas frente a la implementación del Decreto 2500 de 2010.</t>
  </si>
  <si>
    <t>Se cuenta con el Primer borrador de  resolución de reporte de matrícula atendida mediante contratación del servicio educativo.</t>
  </si>
  <si>
    <t xml:space="preserve">Se recibieron y socializaron las observaciones del MHCP a los modelos financieros de los proyectos de Barranquilla y Medellín. _x000D_
</t>
  </si>
  <si>
    <t>1. Se recibieron y socializaron, las observaciones del MHCP a los modelos financieros de los proyectos de Barranquilla y Medellín. 
2. Se socializo ante la ETC Medellín los posibles cambios a los pliegos y convenios interadministrativos.  
3. Se solicitaron los documentos necesarios para el soporte y revisión de la modificación de la comisión de éxito del contrato 857.
4. Se remitió al área jurídica, consulta al concejo de estado para revisión del “presunto conflicto de intereses” de la IFC, para financiar oferentes en los procesos de Licitación Pública.</t>
  </si>
  <si>
    <t>Número de normas técnicas actualizadas, publicadas y divulgadas / Total normas técnicas actualizadas, publicadas y divulgadas programadas</t>
  </si>
  <si>
    <t>Documento de lineamientos actualizado y publicado entregado / Documento de lineamientos actualizado y publicado programado</t>
  </si>
  <si>
    <t>Se consolidaron y estan en ajuste las observaciones presentadas en las etapas de consulta pública con ICONTEC.</t>
  </si>
  <si>
    <t>Al corte de febrero se consolidó el documento, el cual se encuentra en producción previa a su publicación.</t>
  </si>
  <si>
    <t>Al corte de febrero se consolidó el documento, el cual se encuentra en producción previo a su publicación.</t>
  </si>
  <si>
    <t>Se prestó la asesoria a los planes de compra en dotación de mobiliario escolar en Guajira y en los proyectos presentados en la estrategia de Obras x Impuestos (Barbacoas, Tumaco y Postobon).</t>
  </si>
  <si>
    <t xml:space="preserve">Número de entidades territoriales certificadas capacitadas o soportadas en CIER / Total entidades territoriales certificadas capacitadas o soportadas en CIER programadas. </t>
  </si>
  <si>
    <t>En enero se capacitó a la ETC Medellín y en Febrero a la ETC Chocó.</t>
  </si>
  <si>
    <t>Se realizó asistencia ténica a la ETC Chocó para avanzar en el manejo de la Plataforma CIER</t>
  </si>
  <si>
    <t>Número de IE monitoreadas con la prestación del servicio / Total IE programadas</t>
  </si>
  <si>
    <t>Se realizaron 36 visitas a Instituciones Educativas: IE Marco Fidel Suarez Sede Nazareth, Centro Etnoeducativo #5  Anaralito Nuevo, IE Anna Vitelo, IE Antonio Ricaurte, IE Baldomero Sanin Cano, IE Carrusel, IE Departamental, IE Domingo Sabio Sede Chipre, IE Enrique Olaya Herrera Sede  Camelias, IE Envigado, IE Escuela Normal Leonor Alvarez Pinzon  Sede Maria Cristina, IE Eusebio Séptimo Sede Madre Verónica, IE Gabriel García Marquez Sedealberto Galindo, IE Gilberto Echeverry Mejia, IE Gimnasio De Quibdó Sede Jardín Infantil, IE Gustavo Rojas Pinilla Sede Club De Leones, IE Iefem, IE Iraca Sede Principal, IE Jaime Duque Grisales - Sede Rafael Pombo, IE Jaime Duque Grisales – Sedeprincipal, IE Jos María Córdoba, IE Jose Eustasio Rivera, IE Julius Sieber Sede Asis, IE Liceo León De Greiff, IE Municipal Sede Pisarreal, IE Nuestra Señora Del Rosario, IE Pablo Vi Sede Barrios Unidos, IE Pablo Vi Sede C Simón Bolívar, IE Sede Patio Centro 1, IE Simón Bolívar - Sede Centro, IE Simón Bolívar - Sede Cruz Blanca, IE Simón Bolívar - Sede El Rosal, Joselin Castillo Y Mariscal Sucre.</t>
  </si>
  <si>
    <t>Desde el mes de enero se cuenta con el documento de Modelo de Monitoreo y Control actualizado.</t>
  </si>
  <si>
    <t>Se proyectaron las comisiones para el mes de marzo, las cuales se encuentran aprobadas por la subdirección de Permanencia.</t>
  </si>
  <si>
    <t>Se realizaron 36 visitas a Instituciones Educativas de las ETC: Bello, Boyacá, Caldas, Envigado, Manizales, Meta, Neiva, Norte De Santander, Quibdó, Riohacha, Rionegro, Tunja y Zipaquirá.</t>
  </si>
  <si>
    <t>Número de ETC con procesos de formación situada realizados y dotados entregados / Total ETC con procesos de formación situada realizados y dotados programados</t>
  </si>
  <si>
    <t>Número de ETC con plan de implementación progresiva presentado al Ministerio / Total de entidades territoriales certificadas programadas</t>
  </si>
  <si>
    <t>Documento preliminar de implementación del JEC entregado / Documento preliminar de implementación del JEC programado</t>
  </si>
  <si>
    <t>Número de secretarias de educación con documento de lineamientos de JEC socializado /total secretarias de educación</t>
  </si>
  <si>
    <t xml:space="preserve">Número  de secretarias de educación con planes de permanencia elaborados / Total Secretarias de educación con planes de permanencia proyectadas </t>
  </si>
  <si>
    <t>Se encuentra en proceso contractual</t>
  </si>
  <si>
    <t>Se realizó acompañamiento a 29 ETC: Atlántico, Boyacá, Cartagena, Cartago, Cesar, Chía, Dosquebradas, Duitama, Envigado, Girardot, Ibagué, La Guajira, Maicao, Malambo, Medellín, Mosquera, Pereira, Riohacha, Rionegro, Risaralda, Sincelejo, Sogamoso, Soledad, Sucre, Tolima, Tunja, Uribia, Valledupar, Yumbo</t>
  </si>
  <si>
    <t>El documento borrador se encuentra en revisisón por parte de la Superintendencia de Subdsido Familiar.</t>
  </si>
  <si>
    <t>Se inició el proceso de focalización de las ETC</t>
  </si>
  <si>
    <t>Se realizaron todos los ajustes pertinentes y el insumo IN-2018-0617 fue programado para presentar al Comité de Contratación.</t>
  </si>
  <si>
    <t>Se realizó la priorización de las ETC para realizar el acompañamiento de los planes de permanencia que se inciaran en el mes de marzo, se realizaron la matrices de planes de permanencia.</t>
  </si>
  <si>
    <t xml:space="preserve">Se cuenta con los estudios previos (insumo) aprobado en Comité de Contratación. </t>
  </si>
  <si>
    <t>Número de víctimas del conflicto armado atendidas en ciclo VI en las ETC focalizadas / Total de víctimas proyectadas del conflicto armado atendidas en ciclo VI en las ETC focalizadas</t>
  </si>
  <si>
    <t>Se dio inicio a la atención con el ciclo VI a la población víctima del conflicto armado, sin embargo, en este momento se encuentra realizando la verificación de la información para cargar en el SIMAT, no se tiene certeza de la cantidad de estudiantes que iniciaron.</t>
  </si>
  <si>
    <t xml:space="preserve">Se dio inicio a la atención con el ciclo VI a la población víctima del conflicto armado. </t>
  </si>
  <si>
    <t xml:space="preserve">Se ha realizado la verificaciòn dentro del proceso de  matrícula de los estudiantes, lo cual ha permitido obtener la información para dar inicio al proceso de subir la información al SIMAT  </t>
  </si>
  <si>
    <t>Las 95 Entidades Territoriales Certificadas en Educación con seguimiento en la Administración del recurso humano</t>
  </si>
  <si>
    <t>ETC incluidas en el concurso de méritos especial, decreto 882/17 con reorganización de planta.</t>
  </si>
  <si>
    <t>Acuerdos de convocatoria de las ETC incluidas en el concurso de méritos especial, decreto 882/17</t>
  </si>
  <si>
    <t>Las 95 Entidades Territoriales Certificadas en Educación valoradas con Planes de asistencia técnica</t>
  </si>
  <si>
    <t># de evaluaciones cargadas en sistema/ # docentes a evaluar</t>
  </si>
  <si>
    <t>Las 40 ETC priorizadas para acompañamiento de audiencias publicas</t>
  </si>
  <si>
    <t>95 ETC  participantes en los juegos y encuentros folkloricos</t>
  </si>
  <si>
    <t>95 ETC  particpantes en los juegos y encuentros folkloricos</t>
  </si>
  <si>
    <t xml:space="preserve">indicadores formulados para el seguimiento y valoración del desempeño </t>
  </si>
  <si>
    <t>Un Documento eleborado</t>
  </si>
  <si>
    <t xml:space="preserve">Una campaña de relanzamiento </t>
  </si>
  <si>
    <t>Un tablero de indicaores actualizado</t>
  </si>
  <si>
    <t>No. Talleres realizados / No. de talleres programados</t>
  </si>
  <si>
    <t>N° Actualizacionbes del Tablero/N° DDSGP Educación</t>
  </si>
  <si>
    <t>N° ETC con informe Cierre Fiscal  217/ N° ETC</t>
  </si>
  <si>
    <t>N° ETC con informe 1er semestre 218/ N° ETC</t>
  </si>
  <si>
    <t>N° Viisitas realizadas/N° visitas programadas</t>
  </si>
  <si>
    <t>Informe Anual MC elaborado</t>
  </si>
  <si>
    <t>N° de ETC con seguimiento/22 ETC con medida</t>
  </si>
  <si>
    <t>N° requerimientos atendidos/N° requerimientos recibidos</t>
  </si>
  <si>
    <t>N° reportes validados /N° reportes generados</t>
  </si>
  <si>
    <t>N°parametrizaciones y procedimientos aprobados/ N° parametrizaciones y procedimientos entregadas</t>
  </si>
  <si>
    <t>N° solicitudes consolidadas/ N° de solcitudes allegadas</t>
  </si>
  <si>
    <t xml:space="preserve">Diagnosticos territoriales elaborados/ Diagnosticos territoriales programados </t>
  </si>
  <si>
    <t xml:space="preserve">Planes de asistencia tecnica consolidados  /  Planes de asitencia técnica priorizados  </t>
  </si>
  <si>
    <t>Informes de Avance por departamento elaborados / Informes de avance programados</t>
  </si>
  <si>
    <t>Cursos virtuales implementados / Cursos virtuales programados</t>
  </si>
  <si>
    <t>No. de POAIV revisados / No. de POAIV programados</t>
  </si>
  <si>
    <t xml:space="preserve">No. de PQRS atendidas / No. de PQRS presentadas </t>
  </si>
  <si>
    <t>No. de encuentros de secretrios realizados / No. de encuentros programados.</t>
  </si>
  <si>
    <t xml:space="preserve">No. de concertaciones realizadas / No. de concertaciones programadas </t>
  </si>
  <si>
    <t xml:space="preserve">No. de Pilotajes realizados / No. de Pilotajes programadas </t>
  </si>
  <si>
    <t>No de articulaciones realizadas / No de articulación programadas en las ETC</t>
  </si>
  <si>
    <t>No. de concertaciones realizadas / No. de concertaciones del estatuto programado</t>
  </si>
  <si>
    <t xml:space="preserve">No. de maestros Formados / No. de maestros programados para formación </t>
  </si>
  <si>
    <t>No. de asistencias realizadas / No. de asistencias técnicas programdas</t>
  </si>
  <si>
    <t>En el mes de mayo se elaborará un primer documento parcial de análisis de la administración del recurso humano. El avance cuantitativo corresponde a las mismas ETC visitadas durante el mes de enero.</t>
  </si>
  <si>
    <t>Para este indicador, su cumplimiento se reportará en el mes de abril. En el mes de febrero se avanzó con el analisis de insuficiencia de las 23 ETC incluidas en el decreto 882 de 2017.</t>
  </si>
  <si>
    <t>Para el mes de abril se proyecta realizar la expedición de los acuerdos de convocatoria por parte de la CNSC. Con corte al mes de febrero, se realizaron dos reuniones con la CNSC para iniciar la revisión del proyecto del acuerdo de convocatoria.</t>
  </si>
  <si>
    <t>Se proyecta consolidar la valoración de los cortes del plan de asistencia técnica para los meses de mayo, sepriembre y enero de 2019.</t>
  </si>
  <si>
    <t>Para el mes de febrero se realizaron las consultas de las bases de datos a Tecnología para efectuar el analisis de la información reportada por las ETC respecto de la evaluación de desempeño.</t>
  </si>
  <si>
    <t>Los acompañamientos en las audiencias públicas inciaran en el mes de marzo. En el mes de febrero se hizo seguimiento a la programación de audiencias públicas se selección de IE programadas por al CNSC</t>
  </si>
  <si>
    <t>Se proyecta ejecutar la celebración de los juegos nacionales del magisterio para el mes de octubre de 2018.</t>
  </si>
  <si>
    <t>En el mes de febrero se formularon dos indicadores corespondinetes a la oportunidad en la afiliacion y en la atención al usuario en temas de cesantías.</t>
  </si>
  <si>
    <t>El documento indicativo de gestión se obtendrá para el final de la vigencia de 2018. En el mes de febrero se han realizado mesas de trabajo para verificar la prestación del servicio de salud y prestaciones económicas. Adicionalmente, Se ha realizado el análisis al informe del anexo técnico presentado por Fiduprevisora en cuanto a las 8 obligaciones contractuales acargo de la Subdiorección de Recursos Humanos del Sector.</t>
  </si>
  <si>
    <t>Se proyecta reportar el cumplimiento de este indicador en el mes de junio. Para el mes de febrero se avanzó con el análisis del impacto preliminar con variables de perfil de los docentes de las ETC.</t>
  </si>
  <si>
    <t>El aplicativo del trablero de indicadores se proyecta su entrega en el mes de junio. En el mes de febrero se avanzó en la construcción de la metodología de 10 inidcadores adheridos al Plan de Asistencia Técnica</t>
  </si>
  <si>
    <t>Se definió una estructura preeliminar para el taller de capacitación financiero.</t>
  </si>
  <si>
    <t xml:space="preserve">Tablero actualizado con el documento de distribución 24 de 2018. 
</t>
  </si>
  <si>
    <t>Se recopilaron observaciones y sugerencias para ser incluidas en la elaboración del informe, en el marco de las presentaciones internas sobre el estado financiero de las entidades territoriales.</t>
  </si>
  <si>
    <t>Se definió el cronograma de las visitas de levantamiento de informacion financiera que iniciarán en el mes de marzo. Igualmente se comunicó dicho cronograma a las ETC .</t>
  </si>
  <si>
    <t xml:space="preserve">Se definió la estructura del documento y se acordó el tipo de fuentes de infomación necesarias a utilizar. Actualmente, se están proyectando los oficios para realizar la solicitud de manera formal. </t>
  </si>
  <si>
    <t>Se realizaron mesas de trabajo con la Fiduprevisora y el Departamento de Chocó orientadas a la conciliación de recursos SSF y a la verificación de temas pendientes para el cierre del encargo fiduciario No. 1000 de 2014 de la Subcuenta Chocó.</t>
  </si>
  <si>
    <t xml:space="preserve">Se realizó soporte funcional y técnico a las 94 ETC en el funcionamiento del Sistema de Gestión de Recursos Humanos -HUMANO-.  A la fecha de corte, se gestionaron  299 incidencias. De este total, 193 se solucionaron en segundo nivel, 43 se encuentran esperando trámite de cliente, 30 se asignaron a primer nivel  y 33  se escalaron  a Ingeniero de Soporte. </t>
  </si>
  <si>
    <t>Durante el mes de febrero se realizaron las siguientes actividades: actualización SINEB- PLANTAS en ambiente de producción, extracción de archivos y Procesamiento de la nómina  del mes de enero 2018, asistencia técnica a 36 entidades en el Directorio Único de Establecimientos Educativos (DUE) y descarga, actualización y pruebas  Versión Humano 10.10  en ambientes de certificación y producción.</t>
  </si>
  <si>
    <t>Se finalizó la cuarta etapa de cargue de la información reportada por los  FSE en SIFSE .  A la fecha del presente informe, se tiene un reporte total de 6.581  FSE.</t>
  </si>
  <si>
    <t xml:space="preserve">Se elaboraron las parametrizaciones para revisar las solicitudes de deudas laborales por concepto de ascenso y zonas de difícil acceso, tomando como referencia los ajustes y observaciones realizadas por la Oficina Asesora de Planeación.   </t>
  </si>
  <si>
    <t xml:space="preserve">Se actualizó la base de datos del proceso de saneamiento de deudas laborales en lo referente a deudas por concepto de ascenso, bonificación por zonas de díficil acceso y primas. Dicha actualización consistió en la revisión de carpetas, solicitud de la información pendiente a las entidades territoriales certificadas y revisión de las formatos de liquidación diligenciados por las entidades.  </t>
  </si>
  <si>
    <t>Se realizaron reuniones  con primera infancia el 6 de febrero, con acceso y permanencia el 7 y 21 de febrero. El dia 28 de febrero en reunión con la Viceministra de EPBM se ajustó la estrategia y se dieron orientaciones para preparar la reunión a realizar en el depacho de la señora Ministra el dia 5 de marzo.</t>
  </si>
  <si>
    <t>Se avanzó en el primero borador de lo que será la herramienta para consolidar la prestación de la AT.. La primera medición de indicadores y la elaboración de los planes  de asistencia técnica se proyectan para  finales del mes de marzo.</t>
  </si>
  <si>
    <t>El indicador  iniciará  reporte desde el mes de julio. La primera medición de indicadores y la elaboración de los planes  de asistencia técnica se proyectan para hacia finales del mes de marzo.</t>
  </si>
  <si>
    <t>Se inició con la revisión de los cursos ya montados en la plataforma, se programaran las reuniones con las areas para revisar, cargar nuevos contenidos, materiales y realizar la actualización en la plataforma.</t>
  </si>
  <si>
    <t>Con corte al mes de febrero se han recibido 38 seguimientos al POAIV de la vigencia 2017, se procedió a su estudio y realimentación. Igualmente, se han recibido9 formulaciones del POAIV 2018.</t>
  </si>
  <si>
    <t>Se han atendido y tramitado la totalidad de PQRS que se  radicaron en el mes de febrero.</t>
  </si>
  <si>
    <t>Se encuentra en etapa de planeación el primer encuentro nacional de secretarios de Educación, el cual se ha programado ejecutar en el mes de marzo.</t>
  </si>
  <si>
    <t>En este mes se avanzó en la concertación de la norma de forma autónoma por parte de los delegados indígenas, quienes entregarán la propuesta final de norma SEIP el 2 de marzo. Posteriormente el MEN iniciara el respectivo análisis de la propuesta en el mes de marzo con el fin de generar observaciones a la misma.
En el mes de febrero se realizaron dos (2) sesiones CONTCEPI. La sesión 34 celebrada del 12 al 16 de febrero y la sesión 35 celebrada del 26 febrero al 02 de marzo.</t>
  </si>
  <si>
    <t>Dicho indicador se comenzará a reportar en el mes de marzo, cuyo avance depende directamente de la realizacion de las  proximas CONTCEPI.</t>
  </si>
  <si>
    <t>Se avanza en el cumplimiento de los compromisos que se establecieron en el marco de la minga del pacto social por buenaventura, en relación a la política publica de buenaventura.
Se han realizado dos mesas de trabajo en el marco del paro cívico de Buenaventura : del 6 al 7 de febrero y del 26 al 27 de febrero.</t>
  </si>
  <si>
    <t>Se encuentra en construcción un documento borrador de propuesta de estatuto profesionalización docente. Este documento está siendo alimentando con los insumos que se recogieron en las 33 asambleas departamentales  de 2017 para un posterior análisis y concertación con el Ministerio de Educación.
En el mes de febrero se realizaron dos subcomisiones Técnicas de expertos (autonomas), en las siguientes fechas: del 2 al 5 de febrero en Guajira  y del 22 al 25 de febrero en Tumaco,</t>
  </si>
  <si>
    <t>Se realizó la mesa de trabajo en Barbacoas, Nariño para concertar con las Autoridades Representativas, los Directivos y docentes, la formulación del diseño e implementación de una ruta del Plan de Formación en Competencias Básicas e Interculturales en el nivel de educación media (9º a 11º), en las I.E. Normal Superior la Inmaculada y I.E. Luis Irizar Salazar. En estas sesiones se logro formar a 16 maestros.</t>
  </si>
  <si>
    <t>Se avanza con el  cronograma de las asistencias técnicas a las Entidades Territoriales Certificadas, el cual está en proceso de validación por las Entidades y comenzar su ejecución a partir del mes de marzo.</t>
  </si>
  <si>
    <t>Se realizó seguimiento a la administración del recurso humano a 85  ETC que han disminuido su matrícula de referencia, mediante oficios que solcitan acciones correctivas. En el mes de mayo, se elaborara un primer documento parcial de analisis de la administración del recurso humano. El avance cuantitativo corresponde a las mismas ETC visitadas durante el mes de enero.</t>
  </si>
  <si>
    <t>Se realizó el analisis de insuficiencia  de las 23 ETC  incluidas en los Planes de Desarrollo con Enfoque Territorial.</t>
  </si>
  <si>
    <t>En el mes de febrero se realizó el análisis de eficiencia de las 23 ETC, para determinar a cuales de ellas se requiere la solicitud de viabilidad financiera y técnica. Esta actividad se completará en el mes de marzo.</t>
  </si>
  <si>
    <t>Se realizaron dos reuniones con la CNSC para iniciar la revisión del proyecto del acuerdo de convocatoria.</t>
  </si>
  <si>
    <t>Se han adelantando diferentes reuniones para capacitar a los asesores de las diferentes ETC que participarán en el concurso especial de méritos, con el propósito de adelantar los estudios técnicos que permitirán la creación de las plantas requeridas para tal fin.</t>
  </si>
  <si>
    <t>Se solicitaron las consultas de bases de datos a Tecnología para efectuar el analisis de la información reportada por las ETC respecto de la evaluación de desempeño.</t>
  </si>
  <si>
    <t>Se hizo seguimiento a la programación de audiencias públicas se selección de IE programadas por al CNSC</t>
  </si>
  <si>
    <t>En el mes de febrero se realizó la formulación del plan de acción para el desarrollo de la fase Nacional. Adicionalmente, se coordinó con la Subdirección Administrativa y el operador logístico, la celebración de los juegos zonales en Pasto a llevarse a cabo en el mes de marzo 2018.</t>
  </si>
  <si>
    <t xml:space="preserve">Para el mes de febrero se formalizó el contrato con el operador logístico para la celebración de los juegos zonales en Pasto. </t>
  </si>
  <si>
    <t>Se han realizado mesas de trabajo para verificar la prestación del servicio de salud y prestaciones económicas. Se ha realizado el análisis al informe del anexo técnico presentado por Fiduprevisora en cuanto las 8 obligaciones contractuales.</t>
  </si>
  <si>
    <t>Se ha participado en el comité de veedores en Cali, Valle del Cauca y en 2 sesiones de Consejo Directivo.</t>
  </si>
  <si>
    <t>Mensualmente se realiza el análisis al informe del anexo técnico presentado por Fiduprevisora en cuanto a las 8 obligaciones contractuales, y al informe de observaciones presentadas por la firma de apoyo a la supervisión.</t>
  </si>
  <si>
    <t>Se ha realizado  el análisis a dos informes del anexo técnico presentado por Fiduprevisora en cuanto a las 8 obligaciones contractuales, y al informe de observaciones presentadas por la firma de apoyo a la supervisión.</t>
  </si>
  <si>
    <t>Se realiza análisis de impacto preliminar con variables de perfil de los docentes de las distintas ETC.</t>
  </si>
  <si>
    <t>Se realizó la formulación de la metodología de los indicadores de medición, obteniendo alrededor de 10 indicadores adheridos al Plan de Asistencia Técnica.</t>
  </si>
  <si>
    <t>Se evalúan plataformas de visualización del tablero de control.</t>
  </si>
  <si>
    <t>Tablero actualizado con el documento de distribución  No. 24 del 31 de enero de 2018. 
El tablero de informacion financiera reposa en la carpeta compartida de la Subdirección de Monitoreo y Control.</t>
  </si>
  <si>
    <t>Se realizaron mesas de trabajo con la Fiduprevisora y el Departamento de Chocó orientadas a la conciliación de recursos SSF y a la verificación de temas pendientes para el cierre del encargo fiduciario No.1000 de 2014 de la Subcuenta Chocó.</t>
  </si>
  <si>
    <t>Durante el mes de febrero se realizaron las siguientes actividades: actualización SINEB- PLANTAS en ambiente de producción, extracción de archivos y Procesamiento de la nómina  del mes de enero 2018, asistencia técnica a 36 entidades en el Directorio Único de Establecimientos Educativos (DUE) y descarga, actualización y pruebas Versión Humano 10.10  en ambientes de certificación y producción.</t>
  </si>
  <si>
    <t>Se finalizó la cuarta etapa de cargue de la información reportada por los  FSE en SIFSE .  A la fecha del presente informe, se tiene un reporte total de 6581 FSE.</t>
  </si>
  <si>
    <t xml:space="preserve">Se elaboraron las parametrizaciones para revisar las solicitudes de deudas laborales por concepto de ascenso y zonas de difícil acceso, tomando como referencia las observaciones de mejora realizadas por la Oficina Asesora de Planeación.   </t>
  </si>
  <si>
    <t>Se inicio con la elaboración del primer borrador de la herramienta que servirá para consolidar los resultados de la AT en el Viceministerio</t>
  </si>
  <si>
    <t>Se iniciaron los acercamientos con las áreas para la revisión de sus cursos  en la plataforma y estudiar la conveniencia o no, de agregar o quitar contenidos. Tambien se orienta para la incusión de nuevos temas y hacer actualizaciones.</t>
  </si>
  <si>
    <t>La escuela para secretarios cuenta para el mes de febrero con 13 cursos cargados. Estos se encuentran alojados en el campus virtual de colombia aprende, que se encuentra en plena operatividad.</t>
  </si>
  <si>
    <t>Se han recibido 38 seguimientos al POAIV de la vigencia 2017, se procedió a su estudio y realimentación.</t>
  </si>
  <si>
    <t>Se han recibido 9 formulaciones del POAIV 2018.</t>
  </si>
  <si>
    <t>Se ha tramitado y dado respuesta oportuna a las PQRS  radicadas en la Subdirección de Fortalecimiento, adicionalmente por medio del correo electrónico se han tramitado 30 solicitudes de útiles inutiles.</t>
  </si>
  <si>
    <t>En el mes de febrero se elaboró la versión 11 de la agenda, se cuenta con el hotel para el evento y hospedaje, se enviaron las cartas de invitación generales y de experiencias exitosas.</t>
  </si>
  <si>
    <t>En el mes de febrero se realizaron dos (2) sesiones CONTCEPI. La sesión 34 celebrada del 12 al 16 de febrero y la sesión 35 celebrada del 26 de febrero al 02 de marzo. Estas sesiones se ejecutaron de forma autónoma con el fín de que los delegados indígenas consolidaran la totalidad de propuesta de  norma SEIP que será presentada al MEN para su revisión interna en el mes de marzo.</t>
  </si>
  <si>
    <t>Se han realizado dos mesas de trabajo en el marco del paro cívico de Buenaventura ( del 6 al 7 de febrero y del 26 al 27 de febrero), en las cuales se han revisado los avances al cumplimiento de los compromisos establecidos por el Ministerio de Educación Nacional, así como la revisión de la propuesta de ruta metodológica para la construcción del documento de Política Publica de Buenaventura.</t>
  </si>
  <si>
    <t>Se han realizdo dos subcomisiones Tecnicas de expertos (autonomas), en las siguientes fechas: del 2 al 5 de febrero en Guajira  y del 22 al 25 de febrero en Tumaco, en las mismas se ha avanzado en la revision, consolidación y analisis por parte  de los expertos, de los insumos recogidos de las 33 Asambleas Departamentales de 2017, que se incorporarán en el documento borrador de Estatuto de Profesionalización Docente.</t>
  </si>
  <si>
    <t>Se realizó la mesa de trabajo en Barbacoas, Nariño para concertar con las Autoridades Representativas, los Directivos y docentes. Esta en proceso de concertación. Por temas de seguridad en la zona de cañaveral-Cordiba ha sido complicado que las autoridades indigenas puedan movilizarse.</t>
  </si>
  <si>
    <t>Se realizó cronograma de las asistencias técnicas a las Entidades Territoriales Certificadas, el cual está en proceso de validación por las Entidades y comenzar su ejecución a partir del mes de marzo.</t>
  </si>
  <si>
    <t xml:space="preserve">No. de maestros acompañados / No. de maestros proyectados </t>
  </si>
  <si>
    <t xml:space="preserve">No. de sesiones realizadas / 7 sesiones proyectadas </t>
  </si>
  <si>
    <t>No. de jornadas de seguimiento desarrolladas/ 2 jornadas  de seguimiento</t>
  </si>
  <si>
    <t>No. de cajas de herrramientas del MAS producidas </t>
  </si>
  <si>
    <t>No. de cajas de herramientas distribuidas </t>
  </si>
  <si>
    <t>No. de contratos firmados y perfeccionados </t>
  </si>
  <si>
    <t>Número de docentes cualificados </t>
  </si>
  <si>
    <t xml:space="preserve">No. de jornadas de seguimiento/ 2 jornadas de seguimiento </t>
  </si>
  <si>
    <t xml:space="preserve">No. de contratos firmados y perfeccionados </t>
  </si>
  <si>
    <t>Numero de requerimientos recibidos a satisfaccion vs. número de requerimientos solicitados para desarrollo.</t>
  </si>
  <si>
    <t xml:space="preserve">Número de agentes educativos involucrados en estrategias de promoción de la lectura y la literatura. </t>
  </si>
  <si>
    <t xml:space="preserve">% avance en el análisis de resultados de _x000D_acuerdo a las fases del plan analítico
</t>
  </si>
  <si>
    <t xml:space="preserve">	Número de eventos realizados para difusión de resultados de medición de la calidad </t>
  </si>
  <si>
    <t>Número de instrumentos validados</t>
  </si>
  <si>
    <t>% de avance en el ajuste de los instrumentos para Transición</t>
  </si>
  <si>
    <t>Número de instrumentos piloteados</t>
  </si>
  <si>
    <t>% de avance en el análisis de los resultados</t>
  </si>
  <si>
    <t xml:space="preserve">Número de referentes técnicos en educación inicial y preecolar revisados, ajustados y socializados. </t>
  </si>
  <si>
    <t xml:space="preserve">1 Guía con orientaciones para DUA en educación inicial y preescolar </t>
  </si>
  <si>
    <t xml:space="preserve">Número de secretarías de educación certificadas en educación acompañadas en la articulación, implementación o seguimiento del Modelo de Gestión de la Educación Inicial. </t>
  </si>
  <si>
    <t>Número de documentos para inspección y vigilancia de la educación inicial desarrollados.</t>
  </si>
  <si>
    <t>Número de entidades territoriales que implementan la ruta de tránsito armónico</t>
  </si>
  <si>
    <t>Número de niños y niñas atendidos en preescolar integral en entidades territoriales con procesos de fortalecimiento para la implementación del servicio.</t>
  </si>
  <si>
    <t xml:space="preserve">Reportaremos avances en el número de docentes formados al finalizar el acompañamiento pedagógico situado por medio de los diferentes procesos (convenio con Fundación Carvajal, licitación y acompañamiento a entidades territoriales que implementan con recursos propios) </t>
  </si>
  <si>
    <t>Se está avanzando en el diseño de diplomados, el proceso de cualificación se proyecta iniciar en el mes de junio,  los docentes a cualificar se reportarán al finalizar el proceso de cualificación.</t>
  </si>
  <si>
    <t>Se avanzó en la fase 2 identificacion de experiencias nacionales e internacionales y se definieron categorias de análisis, asi mismo se avanzó en la concreción de la cooperación técnica de UNESCO, en este proceso tanto en cronograma como en la financiación de un consultor internacional.</t>
  </si>
  <si>
    <t>Se culminó el levantamiento, se cruzó con problemas detectados en la entrega final de la fábrica 2017, se validaron y entregaron a la Oficina de Tecnología los requerimientos del Sistema de Seguimiento Niño a Niño y del Sistema de Información de primera infancia.</t>
  </si>
  <si>
    <t>Gestión con líderes de educación inicial para la realización de los eventos de marzo, inicio de la implementación de la estrategia de seguimiento a la entrega de las colecciones de libros aula por aula y concertación con Ministerio de Cultura pra la definición de la estrategia a implementar con cada territorio. </t>
  </si>
  <si>
    <t>Avance a la fecha: se fijó la fecha para el evento en 27 de junio teniendo en cuenta las fechas de elecciones y la agenda de la Ministra. Se envió a los asesores extranjeros para que ellos vengan al evento y un correo para reservar la fecha entre las personas de gobierno y fundaciones.</t>
  </si>
  <si>
    <t>Se realizó la sensibilización en los 5 departamentos para la validación y el día 26 de febrero inició el operativo de campo para el proceso.</t>
  </si>
  <si>
    <t xml:space="preserve"> - Se avanzó en dos de los tres lineamientos asi: la identificación de avances y experiencias en los temas de familia y educación inicial y preescolar. 
 - Se avanzó en la conformación del equipo, se realizaron dos mesas técnicas para la identificación de avances y documentos base de la dirección para la definición de las orientaciones pedagógicas.</t>
  </si>
  <si>
    <t xml:space="preserve">Se avanzó en dos de los tres lineamientos asi: la identificación de avances y experiencias en los temas de familia y educación inicial y preescolar. </t>
  </si>
  <si>
    <t>Se avanzó en la conformación del equipo, se realizaron dos mesas técnicas para la identificación de avances y documentos base de la dirección para la definición de las orientaciones pedagógicas.</t>
  </si>
  <si>
    <t>Se conformó el equipo de trabajo, se envío comunicación a las secretarías de educación para la identificación de prácticas significativas en el aula sobre diseño universal y frente a las 2 entidades focalziadas se realizó reunión con Bogotá para hacer acuerdos sobre el proceso a desarrollar, con Manizales se envió comunicación presentando el convenio y sus fases, se proyecta visita para el siguiente mes.</t>
  </si>
  <si>
    <t>Acompañamiento a  secretarías en la elaboración de su plan de acción 2018, con las cuales se estableció nuevo contacto. Acompañamiento a secretarías de educación con rediseño entregado en 2017,  en la implementación de su plan de acción a través de reuniones de reapertura, e inicio de las aperturas con 6 secretarías de educación nuevas en el proceso, con las cuales se logró firmar el acuerdo de voluntades.</t>
  </si>
  <si>
    <t>Se culminó la validación de los verificables, y se estableció la estructura para el desarrollo de los documentos para prestador del servicio y verificador. Se realizó el análisis para viabilidad y alcance del estudio de cargas. </t>
  </si>
  <si>
    <t xml:space="preserve">Costeo de eventos nacionales de tránsito armónico y elaboración de cronograma de trabajo. </t>
  </si>
  <si>
    <t xml:space="preserve">Si bien los niños y niñas en preescolar integral ya están siendo atendidos, en lo relacionado con la estrategia de fortalecimiento se avanzó en la definición del alcance, objetivos y costeo. </t>
  </si>
  <si>
    <t xml:space="preserve">Inducción a tutores 
Base de datos de maestros acompañados
</t>
  </si>
  <si>
    <t>Caja de herramientas con guías y miniclips</t>
  </si>
  <si>
    <t xml:space="preserve">Base de datos de docentes cualificados </t>
  </si>
  <si>
    <t>Listas asistencia y documento de sistematización de los encuentros</t>
  </si>
  <si>
    <t>Actas de Mesas de trabajo con la Oficina de Tecnologías y con la fábrica de software 2017.
Correos electrónicos y oficios enviados a la Oficina de Tecnología. 
Actas de la Mesa de Sistemas de Información de la CIPI.</t>
  </si>
  <si>
    <t>Mesas de trabajo con la Oficina de Tecnología y  con la fábrica de software 2017.
Correos electrónicos y oficios enviados a la Oficina de Tecnología. </t>
  </si>
  <si>
    <t xml:space="preserve">Mesas de trabajo con la Oficina de Tecnología y con la fábrica de software 2018.
Correos electrónicos y oficios enviados a la Oficina de Tecnología. 
Actas de sesiones de trabajo de validación de requerimientos. </t>
  </si>
  <si>
    <t xml:space="preserve">Actas y listas de asistencia de reuniones con representantes de Ministerio de Cultura, Secretarías de Educación, equipo interno MEN. 
Documento de estrategia de promoción de la lectura y la literatura. </t>
  </si>
  <si>
    <t>Solicitudes de eventos a Bolsa Logística y correos y actas de seguimiento a la realización de los mismos</t>
  </si>
  <si>
    <t xml:space="preserve">Listados de asistencia a eventos de promoción de la lectura y la literatura.
Registro fotográfico de cada evento.
Actas de entrega de colecciones por aula y evidencia fotográfica. </t>
  </si>
  <si>
    <t xml:space="preserve">Actas de mesas de trabajo de equipo interno y con entidades externas.
Guía de la Ruta de Tránsito Armónico.
Incorporación en el MGEI de la Guía. </t>
  </si>
  <si>
    <t>Listados de asistencia a eventos con Secretarías de Educación.
Evidencias de socialización por medios virtuales. </t>
  </si>
  <si>
    <t>Actas y listas de asistencia a reuniones con equipo de campo de convenio OEI.
Planes de trabajo.</t>
  </si>
  <si>
    <t>Actas y listas de asistencia a reuniones con equipo de campo de convenio OEI.
Planes de trabajo.
Propuesta de rediseño</t>
  </si>
  <si>
    <t>Actas y listas de asistencia de reuniones internas, reuniones con equipo de trabajo consultor y con entidades de la CIPI. 
Matriz de fuentes de información y matriz de verificables.
Documentos para la inspección y vigilancia en educación inicial para la totalidad de componentes de la modalidad institucional.</t>
  </si>
  <si>
    <t>Documento de definición de requerimiento técnico que delimita el alcance del estudio de cargas.
Insumo de contratación de estudio de cargas</t>
  </si>
  <si>
    <t>Documento de definición de requerimiento técnico que delimita el alcance del desarrollo técnico del componente Talento humano. 
Insumo de contratación para desarrollo de componente talento humano</t>
  </si>
  <si>
    <t>Actas y listas de asistencia de reuniones internas, reuniones con equipo de trabajo consultor y con entidades de la CIPI. 
Documento de estudio de cargas.</t>
  </si>
  <si>
    <t xml:space="preserve">Actas y listas de asistencia de reuniones internas, reuniones con equipo de trabajo consultor y con entidades de la CIPI. 
Documentos para la inspección y vigilancia en educación inicial para la totalidad de componentes de la modalidad institucional, ajustados, con corrección de estilo y diagramados. </t>
  </si>
  <si>
    <t>Actas y listas de asistencia de reuniones internas, reuniones con equipo de trabajo consultor y con entidades de la CIPI. 
Documento con descripción de requerimientos para sistemas de información que soporten necesidades de proceos de inspección y vigilancia.</t>
  </si>
  <si>
    <t>Solicitud de los eventos a la bolsa logística
Listados de asistencia, agenda de trabajo y registro fotográfico de los eventos.</t>
  </si>
  <si>
    <t xml:space="preserve">Actas de mesas de trabajo de equipo interno.
Correos electrónicos. </t>
  </si>
  <si>
    <t>Insumo de contratación: pliegos de condiciones técnicas, costeo y demás soportes que requiera la oficina de contratación.</t>
  </si>
  <si>
    <t xml:space="preserve">Contrato suscrito.
Actas y listados de asistencia de trabajo con secretarías de educacción y establecimientos educativos para el fortalecimiento de la implementación de preescolar integral. </t>
  </si>
  <si>
    <t>Se elaboró  insumo para proceso de licitación para implementar el MAS con 504 maestras y se realizó proceso de cotización para elaboración de estudio de mercado.</t>
  </si>
  <si>
    <t>Se realizo plan de trabajo y cronograma detallado de actividades, se conformo equipo de trabajo en las 4 entidades territoriales focalizadas para el proceso y se construyo metodología para formación a tutores.</t>
  </si>
  <si>
    <t>En el marco del proceso en compra eficiente con Panamericana se imprimió la caja de herramientas para nuevos docentes acompañados.</t>
  </si>
  <si>
    <t>Se realizó cronograma y plan de trabajo detallado, se conformo equipo de trabajo y se entregó a la universidad todos los documentos base para la definición de los módulos de los dos diplomados en bases curriculares uno para directivos y otro para maestras.</t>
  </si>
  <si>
    <t>Se realizó plan de trabajo y cronograma detallado y se avanzó en la conformación del equipo de trabajo</t>
  </si>
  <si>
    <t>Se realizó el levantamiento de los requerimientos de mejora a los sistemas de información de primera infancia, se realizó la revisión correspondiente con la oficina de tecnología.</t>
  </si>
  <si>
    <t xml:space="preserve">Se remiteron los requerimientos de mejora para el Sistema de Seguimiento Niño a Niño y del Sistema de Información de primera infancia a la oficina de tecnología, junto con el CDP de los recursos disponibles para estos desarrollos. </t>
  </si>
  <si>
    <t xml:space="preserve">Establecimiento de acuerdos con comunidad Wayuu sobre evento de promoción de la lectura. Reunión de Planeación con la SED Bogota para organización de eventos de promoción de la lectura y la literatura. </t>
  </si>
  <si>
    <t>Se inició la verificación de la entrega de las colecciones de libros a cada una de las aulas de Preescolar Integral en Quibdó, Ocaña y  Pereira. Y se realizó evento de promoción de la lectura y la literatura con comunidad Wayuu en el Cabo de la Vela (Uribia, La Guajira).</t>
  </si>
  <si>
    <t>Se fijó la fecha para el evento en 27 de junio teniendo en cuenta las fechas de elecciones y la agenda de la Ministra. Se envió a los asesores extranjeros para que ellos vengan al evento y un correo para reservar la fecha entre las personas de gobierno y fundaciones.</t>
  </si>
  <si>
    <t>Se suscribió Convenio con la Fundación Carvajal en el marco del cual se consolidará el lineamiento para el fortalecimiento a familias. Se avanzó en la identificación de avances y experiencias en los temas de familia y educación inicial y preescolar.</t>
  </si>
  <si>
    <t>Se suscribió Convenio con la OEI  en el marco del cual se revisaran los avances del MEN y se definirán las orientaciones pedagógicas . Se avanzó en la conformación del equipo, se realizaron dos mesas técnicas para la identificación de avances y documentos base de la dirección para la definición de las orientaciones pedagógicas.</t>
  </si>
  <si>
    <t>Se conformó el equipo de trabajo , se envío comunicación a las secretarías de educación para la identificación de prácticas significativas en el aula sobre diseño universal y frente a las 2 entidades focalziadas se realizó reunión con Bogotá para hacer acuerdos sobre el proceso a desarrollar, con Manizales se envió comunicación presentando el convenio y sus fases, se proyecta visita para el siguiente mes.</t>
  </si>
  <si>
    <t>Se estableció el contacto con las secretarías de educaicón que iniciaron proceso en 2016, para hacer seguimiento a su plan de implementación. Igualmente se  y se retomó el proceso con las 38 secretarías que ya cuentan con el rediseño desde 2017 para iniciar su implementación. </t>
  </si>
  <si>
    <t>Se realizó el proceso pre-contractual antes del  tiempo determinado para tal fin. Como resultado se suscribio el Convenio de Cooperación 489 de 2018, entre la OEI y el MEN, para acompañar a nuevas SE en la implementación del Modelo de Gestión para la Educación Inicial. La OEI avanza en el proceso de contratación del equipo de trabajo. </t>
  </si>
  <si>
    <t>Se suscribieron los 20 acuerdos para la implementación del MGEI con nuevas sercretarías de educación.</t>
  </si>
  <si>
    <t xml:space="preserve">A través del Contrato 1446 de 2017, sucrito entre el MEN y CEINTE, se avanza en la fase 2 para lo cual se  estableció la estructura para el desarrollo de los documentos para prestador del servicio y verificador. </t>
  </si>
  <si>
    <t>Dado que el antecedente para el desarrollo de los documentos de inspección y vigilancia es un acuerdo y validación de los estándares con la Comisión Intersectorial para la atención Integral de la Primera Infancia, se ha avanzado en la definición del alcance del estudio de cargas para la modalidad institucional.</t>
  </si>
  <si>
    <t>Dado que el antecedente para el desarrollo de los documentos de inspección y vigilancia es un acuerdo y validación de los estándares con la Comisión Intersectorial para la atención Integral de la Primera Infancia, se requiere como prerequisito los resultados del estudio de cargas para avanzar en desarrollo técnico del componente talento humano. Por lo cual, se está estudiando la viabilidad jurídica de una posible estrategia para avanzar al menos parcialmente en el desarrollo de este componente.</t>
  </si>
  <si>
    <t>Se estableció el alcance del proceso, los objetivos del proceso, los sujetos del proceso de fortalecimiento y se elaboró un primer costeo.</t>
  </si>
  <si>
    <t>No. EE Acompañados Ruta PTA 2.0</t>
  </si>
  <si>
    <t>No. EE Acompañados Ruta PTA Pioneros</t>
  </si>
  <si>
    <t>No. Sedes educativas Acompañados Ruta PTA Media</t>
  </si>
  <si>
    <t>No. De entidades territoriales en las que se realiza cierre pedagógico y operativo</t>
  </si>
  <si>
    <t>No. De Documento de recomendaciones para la implementación tercera versión PTA elaborado</t>
  </si>
  <si>
    <t>Al 28 de febrero  se registró formación y acompañamiento en 2.981 colegios. Este importante avance se da gracias a que se cuenta con el 97,3% de los tutores del Programa disponibles para la ejecución de los acompañamientos a docentes. Igualmente, se ha iniciado la normalización del proceso de agendas retroactivas en la Plataforma SIPTA.</t>
  </si>
  <si>
    <t>Al 28 de febrero  se registró formación y acompañamiento en 401 colegios. Este importante avance se da gracias a que se cuenta con el 97,3% de los tutores del Programa disponibles para la ejecución de los acompañamientos a docentes. Igualmente, se ha iniciado la normalización del proceso de agendas retroactivas en la Plataforma SIPTA.</t>
  </si>
  <si>
    <t>Se registra acompañamiento a 8 de 27 sedes. Se cuenta con 26 de 27 tutores disponiblee para la realización de acompañamientos. Se han realizado visitas por lo menos una vez a cada EE, se espera se normalice las agendas retroactivas en la primera semana de marzo con el fin de  estimar en la Plataforma del Programa los datos de sedes acompañadas.</t>
  </si>
  <si>
    <t>El diseño preliminar de la ruta de transferencia se iteró con formadores PTA  y coordinación regional. 96 formadores realimentaron el ejercicio en el marco de eventos de formación. Se establecieron líneas de fortalecimiento al diseño de la ruta con el fin de dejar el primer borrador en firme.</t>
  </si>
  <si>
    <t xml:space="preserve">Avances en la compilación de información que da cuenta de la ejecución del programa para el cuatrienio 2014-2018. </t>
  </si>
  <si>
    <t>Los tutores continuan con los acompañamientos a los establecimientos educativos a partir de las orientaciones dadas en la Guia General de acompañamiento: Sesiones de Trabajo Situado, Seguimiento a Comunidades de Aprendizaje, Seguimiento a Equipo PICC-HME y Seguimiento a Aplicación de Caracterizaciones. 
Se iniciaron dos eventos de formación a tutores y directivos docentes en  la zona 5 .Así mismo,  se desarrolló el evento de formación a formadores del ciclo I del 19 al 23 de febrero.</t>
  </si>
  <si>
    <t>Los tutores continuan con los acompañamientos a los establecimientos educativos a partir de las orientaciones dadas en la Guia General de acompañamiento: Sesiones de Trabajo Situado, Seguimiento a Comunidades de Aprendizaje, Seguimiento a Equipo PICC-HME y Seguimiento a aplicación de caracterizaciones. 
Se dió inicio al evento de formación a tutores y directivos docentes en la zona 5. Así mismo,  se desarrolló el evento de formación a formadores del ciclo I del 19 al 23 de febrero.</t>
  </si>
  <si>
    <t xml:space="preserve">Se registra acompañamiento a 8 de 27 sedes de la ruta PTA Media. Existe un subregistro por dificultades en la activación de tutores en el sistema de información. Sin embargo, al finalizar el mes, todos los tutores, excepto 1 de Sonsón, Antioquia, habían iniciado visitas de acompañamiento.  </t>
  </si>
  <si>
    <t xml:space="preserve">Se consolidó una primera versión del documento de experiencias en competencias socioemocionales con Proantioquia, y una primera versión del documento de prácticas de aula, que incluye la compilación de protocolos y actividades desarrolladas para este piloto.  </t>
  </si>
  <si>
    <t>Avance: el diseño preliminar de la ruta de transferencia se iteró con formadores PTA  y coordinación regional. 96 formadores realimentaron el ejercicio en el marco de eventos de formación. Se establecieron líneas de fortalecimiento al diseño de la ruta con el fin de dejar el primer borrador en firme.</t>
  </si>
  <si>
    <t>Se avanza sin novedad en la compilación de información que da cuenta de la ejecución del programa para el cuatrienio 2014-2018. </t>
  </si>
  <si>
    <t>Sumatoria de obras contratadas en la vigencia 2018</t>
  </si>
  <si>
    <t>Sumatoria de aulas nuevas y mejoradas contratadas en la vigencia 2018</t>
  </si>
  <si>
    <t>Sumatoria de aulas en fase de estudios y diseños y aulas en trámite de licencias y aulas en fase de obra negra</t>
  </si>
  <si>
    <t>Sumatoria de aulas en fase de obra gris, aulas en fase de obra blanca y aulas terminadas</t>
  </si>
  <si>
    <t>32 Obras contratadas</t>
  </si>
  <si>
    <t>A febrero de 2018 se han suscrito 32 acuerdos para la ejecución de obras priorizadas. Por los tiempos con los que se dieron las aprobaciones y priorizaciones de proyectos, las suscripciones correspondientes no lograron darse en el mes de febrero, sin embargo para el mes de marzo se tendrán y se logrará el cumplimiento proyectado.</t>
  </si>
  <si>
    <t>609 Aulas nuevas y mejoradas contratadas</t>
  </si>
  <si>
    <t>Las 32 obras suscritas al mes de febrero de 2018 permiten la construcción y mejoramiento de 609 aulas. Por los tiempos con los que se dieron las aprobaciones y priorizaciones de proyectos, las suscripciones correspondientes no lograron darse en el mes de febrero, sin embargo para el mes de marzo se tendrán y se logrará el cumplimiento proyectado.</t>
  </si>
  <si>
    <t>629 aulas en fase de estudios y diseños y trámite de licencia, y 1.268 aulas con obra iniciada</t>
  </si>
  <si>
    <t>A febrero de 2018 se iniciaron Estudios y Diseños y Trámites de Licencias para la construcción y mejoramiento de 629 aulas y se inició la construcción a nivel  de Obra Negra (aulas nuevas hasta nivel de estructura) y el mejoramiento de aulas existentes para un total de  1.268 aulas.</t>
  </si>
  <si>
    <t>271 Aulas obra gris, 131 Aulas obra blanca, 92 Aulas terminadas</t>
  </si>
  <si>
    <t>A  febrero de 2018 se terminó la construcción de 92 aulas nuevas y mejoradas y se cuenta con 271 aulas en obra a nivel de obra gris y 131 aulas a nivel de obra  blanca. No se logró el porcentaje proyectado en la meta, considerando que varios de los proyectos se encuentran aún en fase de obra negra, gris y blanca en razón a retrasos establecidos desde su fase de inicio de obra por la ejecución de obras complementarias (demoliciones, cimentaciones especiales, entre otras), también se han presentado retrasos por afectaciones de lluvias y problemas por operaciones logísitcas de aprovisionamiento de materiales de construcción. Se han realizado mesas de trabajo con los contratistas para lograr identificar y subsanar las diferentes situaciones a fin de que puedan continuarse las actividades correspondientes. Se espera para el mes de mazo avanzar sobre el cumplimeinto de la meta establecida.</t>
  </si>
  <si>
    <t>A febrero de 2018 se han presentado y aprobado 19 obras en Comité Fiduciario.</t>
  </si>
  <si>
    <t>A febrero de 2018 se han priorizado 19 obras en la Junta Administradora.</t>
  </si>
  <si>
    <t>Las 25 obras presentadas a Comité Fiduciario al mes de febrero de 2018 permiten la construcción y mejoramiento de 620 aulas.</t>
  </si>
  <si>
    <t>Las 19 obras priorizadas por Junta Administradora al mes de febrero de 2018, permiten la construcción y mejoramiento de 459 aulas.</t>
  </si>
  <si>
    <t>Las 32 obras suscritas al mes de febrero de 2018, permiten la construcción y mejoramiento de 609 aulas. Por los tiempos con los que se dieron las aprobaciones y priorizaciones de proyectos, las suscripciones correspondientes no lograron darse en el mes de febrero, sin embargo para el mes de marzo se tendrán y se logrará el cumplimiento proyectado.</t>
  </si>
  <si>
    <t>A febrero de 2018 se iniciaron Estudios y Diseños y Trámites de Licencias para la construcción y mejoramiento de 629 aulas.</t>
  </si>
  <si>
    <t>A febrero  de 2018 se inicio la construcción a nivel  de Obra Negra (aulas nuevas hasta nivel de estructura) y el mejoramiento de aulas existentes a un total de  1.268 aulas.</t>
  </si>
  <si>
    <t>A febrero  de 2018 se inició la construcción a nivel  de Obra Gris y el mejoramiento de aulas existentes a un total de 271 aulas. No se logró el porcentaje proyectado en la meta, considerando que varios de los proyectos se encuentran aún en fase de obra negra en razón a retrasos establecidos desde su fase de inicio de obra por la ejecución de obras complementarias (demoliciones, cimentaciones especiales, entre otras), también se han presentado retrasos por afectaciones de lluvias y problemas por operaciones logísitcas de aprovisionamiento de materiales de construcción. Se han realizado mesas de trabajo con los contratistas para lograr identificar y subsanar las diferentes situaciones a fin de que puedan continuarse las actividades correspondientes. Se espera para el mes de mazo avanzar sobre el cumplimeinto d ela meta establecida.</t>
  </si>
  <si>
    <t>A febrero  de 2018 se inicio la construcción a nivel  de Obra Blanca (Aulas nuevas a nivel de acabados) y el mejoramiento de aulas existentes a un total de 131 aulas. No se logró el porcentaje proyectado en la meta, considerando que varios de los proyectos se encuentran aún en fase de obra negra y gris en razón a retrasos establecidos desde su fase de inicio de obra por la ejecución de obras complementarias (demoliciones, cimentaciones especiales, entre otras), también se han presentado retrasos por afectaciones de lluvias y problemas por operaciones logísitcas de aprovisionamiento de materiales de construcción. Se han realizado mesas de trabajo con los contratistas para lograr identificar y subsanar las diferentes situaciones a fin de que puedan continuarse las actividades correspondientes. Se espera para el mes de marzo avanzar sobre el cumplimeinto de la meta establecida.</t>
  </si>
  <si>
    <t>A  febrero de 2018 se terminó la construcción de 92 aulas nuevas y mejoradas. No se logró el porcentaje proyectado en la meta, considerando que varios de los proyectos se encuentran aún en fase de obra negra, gris y blanca en razón a retrasos establecidos desde su fase de inicio de obra por la ejecución de obras complementarias (demoliciones, cimentaciones especiales, entre otras), también se han presentado retrasos por afectaciones de lluvias y problemas por operaciones logísitcas de aprovisionamiento de materiales de construcción. Se han realizado mesas de trabajo con los contratistas para lograr identificar y subsanar las diferentes situaciones a fin de que puedan continuarse las actividades correspondientes. Se espera para el mes de mazo avanzar sobre el cumplimeinto d ela meta establecida.</t>
  </si>
  <si>
    <t xml:space="preserve">El mes de febrero presentó una participación de 113  de noticias con fuente directa del MEN respecto al total de noticias de la agenda monitoreadas, resultado que refleja un bajo  posicionamiento de la información generada por el Ministerio en la agenda noticiosa del sector educación, tal como lo acontecido en el último mes.
Los temas de mayor recurrencia en el mes fueron:   Programa de Alimentación Escolar (PAE)
○ Inicio clases Valledupar
○ Universidad Autónoma del Caribe
○ Matrículas
○ Fecode
○ Paro de maestros
</t>
  </si>
  <si>
    <t xml:space="preserve">Diagnosticar las ineficiencias del gasto público del sistema educativo de educación preescolar, básica y media </t>
  </si>
  <si>
    <t xml:space="preserve">Estimar el costo de los componentes de la canasta educativa de educación preescolar, básica y media </t>
  </si>
  <si>
    <t xml:space="preserve">Proyectar  los ingresos que financian el sistema educativo de educación preescolar, básica y media </t>
  </si>
  <si>
    <t>Acompañar el desarrollo del documento de financiamiento de la educación superior</t>
  </si>
  <si>
    <t xml:space="preserve">Consolidar y validar el documento final de propuesta de política de financiación de la educación </t>
  </si>
  <si>
    <t>Socializar la propuesta  con los actores estratégicos para la financiación en el mediano y largo plazo del sector</t>
  </si>
  <si>
    <t>(Avance de la propuesta del documento de política de financiación de la educación elaborado/Propuesta Final del documento de política de financiación de la educación elaborado)*100</t>
  </si>
  <si>
    <t>Capítulo diagnóstico documento de financiamiento</t>
  </si>
  <si>
    <t xml:space="preserve">Capítulo de recursos que financian el sistema educativo de educación preescolar, básica y media </t>
  </si>
  <si>
    <t>Documento de financiamiento de la educación superior</t>
  </si>
  <si>
    <t>Se reestructuraron los capítulos del documento y se incluyó el tema de primera infancia, además de adelantar el capítulo de Colombia la Mejor Educada y los antecedentes de la canasta. Con relación al capítulo de educación superior, se avanzó en la reestimación de proyecciones de población. Por otra parte, se adelantaron mesas de trabajo con el BID para la preparación del taller de financiamiento que dará insumos para la elaboración del documento.</t>
  </si>
  <si>
    <t>Se escribieron los capítulos 1, 2 y 3 del documento</t>
  </si>
  <si>
    <t>Se avanzó en la construcción de la metodología para determinar el costo de la nómina docente</t>
  </si>
  <si>
    <t>Se escribieron dos capítulos sobre metas en educación superior, así como la revisión de literatura y mesas de trabajo con educación superior</t>
  </si>
  <si>
    <t>Se avanzó en la construcción de 3 secciones del documento de financiamiento relacionados con educación básica y una de superior.</t>
  </si>
  <si>
    <t>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t>
  </si>
  <si>
    <t>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t>
  </si>
  <si>
    <t>No se logró contar con un mayor número de proyectos presentados al OCAD para aprobación, como resultado del  tiempo que toman las entidades territoriales para realizar  las subsanaciones. Para mitigar este impacto, se está fortaleciendo la gestión con las entidades, mediante la realización de mesas técnicas con el objeto de disminuir los tiempos en subsanación.</t>
  </si>
  <si>
    <t>Acuerdos de intercambio de información con entidades públicas</t>
  </si>
  <si>
    <t>(Avance en la entrega de información conforme a lo definido en los acuerdos de intercambio con entidades públicas/ Acuerdos de intercambio de información con entidades públicas)*100</t>
  </si>
  <si>
    <t>Información entregada acorde a lo definido en los acuerdos de intercambio de información vigentes</t>
  </si>
  <si>
    <t>Se ajustó el acuerdo con el Comando de Reclutamiento - COREC de acuerdo a las observaciones de la Oficina Jurídica y se elaboró el acuerdo para envío a ICBF.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t>
  </si>
  <si>
    <t>(Avance de cierre y socialización en cada ETC auditada / Cierre y socialización de los resultados de la Auditoría en cada ETC)*100</t>
  </si>
  <si>
    <t xml:space="preserve">Hacer el acompañamiento y verificación del cierre del proceso auditor para las ETC, las IES e IETDH focalizadas en la vigencia 2017  </t>
  </si>
  <si>
    <t>Se avanzó con el cumplimiento del indicador con los cierres de trabajo de campo en las ETC focalizadas y la verificación y aval de la información auditada por parte de la firma interventora.</t>
  </si>
  <si>
    <t>Durante el mes de enero se realizó seguimiento al avance del proceso auditor para los tres grupos y para la interventoría del proceso, dado que las instituciones educativas como las Instituciones de Educación superior y las Instituciones de educación para el trabajo y desarrollo humano estuvieron de vacaciones durante las primeras dos semanas del mes la firma auditora e interventora destinaron su personal para realizar y verificar el trabajo documental en las Secretarias de Educación.  Se realizaron los cierres de trabajo de campo de las ETC Fusagasugá, Mosquera, Popayán, Sahagún y Sincelejo.</t>
  </si>
  <si>
    <t>Actas de comités de seguimiento e información y actas de cierre y socialización en todas las ETC focalizadas en 2017</t>
  </si>
  <si>
    <t xml:space="preserve">Comunicado de remisión de resultados definitivos a entes de control con sus soportes 2017
</t>
  </si>
  <si>
    <t>Sumatoria del número de conceptos emitidos de proyectos del sector educación financiados con recursos del SGR</t>
  </si>
  <si>
    <t xml:space="preserve">Matriz de seguimiento de proyectos </t>
  </si>
  <si>
    <t>Plataforma SUIFP - cargue de conceptos emitidos</t>
  </si>
  <si>
    <t>Documento de seguimiento</t>
  </si>
  <si>
    <t>Se recibieron solicitudes y se emitieron conceptos manteniendo el promedio de días establecidos en la normatividad (5 días hábiles)</t>
  </si>
  <si>
    <t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t>
  </si>
  <si>
    <t xml:space="preserve">Se recibieron solicitudes y se emitieron conceptos a los proyectos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t>
  </si>
  <si>
    <t xml:space="preserve">Se recibieron solicitudes y se emitieron conceptos y observaciones,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t>
  </si>
  <si>
    <t>(Avance en la convocatoria /Convocatoria para retos en investigación y/o innovación en educación desarrollada)*100</t>
  </si>
  <si>
    <t>Convocatoria ejecutada</t>
  </si>
  <si>
    <t xml:space="preserve">Al interior del Ministerio se definieron los retos, los cuales fueron comunicados a COLCIENCIAS, quien hizo unos ajustes y definió los responsables temáticos, se acordó el cronograma para su divulgación y convocatoria y de igual modo, se definió la necesidad de crear un nuevo reto para ES                               </t>
  </si>
  <si>
    <t xml:space="preserve">Al interior del Ministerio se definieron los retos los cuales fueron comunicados a COLCIENCIAS, quien hizo unos ajustes y definió los responsables temáticos, luego se acordó el cronograma para su divulgación y convocatoria, también se definió la necesidad de crear un nuevo reto para ES                               </t>
  </si>
  <si>
    <t>Distribución de recursos financieros en Educación Preescolar Básica Media y Educación Superior</t>
  </si>
  <si>
    <t>Distribuir los recursos de funcionamiento correspondientes al Sistema General de Participaciones-SGP Educación a las entidades territoriales</t>
  </si>
  <si>
    <t>Expedir actos administrativos, de acuerdo al cronograma de giro de recursos a las Instituciones de Educación Superior públicas</t>
  </si>
  <si>
    <t>Transferir recursos del SGP a las ETC respecto a su asignación presupuestal</t>
  </si>
  <si>
    <t xml:space="preserve">Elaborar ficha técnica sobre información financiera de los recursos distribuidos por el Sistema General de Participaciones-SGP a las 95 ETC </t>
  </si>
  <si>
    <t>Documento de Distribución SGP y actos administrativos</t>
  </si>
  <si>
    <t xml:space="preserve">Actos administrativos </t>
  </si>
  <si>
    <t>Matriz mensual de PAC</t>
  </si>
  <si>
    <t>Ficha técnica de distribución por ETC</t>
  </si>
  <si>
    <t>Se proyectó el PAC de febrero y se realizó anticipo de PAC de marzo de otros gastos.</t>
  </si>
  <si>
    <t>Se trabajó en la metodología de asignación para la distribución de recursos correspondientes a calidad matrícula, y calidad gratuidad, para posterior validación del DNP</t>
  </si>
  <si>
    <t>Se realizó PAC febrero, para este mes se transfieren recursos para atender los pagos de la nómina. Así mismo, se trabajó en un anticipo de PAC de marzo para conceptos correspondientes a otros gastos diferentes a nómina.</t>
  </si>
  <si>
    <t xml:space="preserve"> Durante este mes se priozaron otras temáticas que no permitieron avanzar en esta actividad, tales como: Propuesta de articulado de reforma a la Ley 715 de 2001 con el Viceministerio de Básica, prestar Asistencia Técnica a Entidades Terrtoriales en lo relacionado con la programación de PAC febrero y anticipo de PAC de marzo; metodología de distribución de los recursos por concepto de calidad matrícula y calidad gratuidad. Por lo tanto, el documento del modelo de la ficha sigue  en proceso de revisión. Para el siguiente mes nos pondremos al día para cumplir con el porcentaje proyectado.   </t>
  </si>
  <si>
    <t>(Avance en la estrategia/ Estrategia de acceso a microdatos anonimizados por parte de las universidades implementada)*100</t>
  </si>
  <si>
    <t xml:space="preserve">Se generó el diseño de registro de investigadores y estudiantes. </t>
  </si>
  <si>
    <t>Licencias de Uso firmadas por las Universidades y en operación</t>
  </si>
  <si>
    <t xml:space="preserve">Se generó el diseño de registro de investigadores y estudiantes. Falta la firma de las licencias de uso de los datos. Se realizó la solicitud para la codificación y publicación en el SIG de la licencia. Por ultimo, se cuenta con las condiciones técnicas óptimas del equipo del MEN. </t>
  </si>
  <si>
    <t>Estrategia de socialización de las nuevas funcionalidades de SICOLE</t>
  </si>
  <si>
    <t>(Avance en la implementación de la estrategia de socialización de las nuevas funcionalidades de SICOLE/ Estrategia de implementación socialización de las nuevas funcionalidades de SICOLE)*100</t>
  </si>
  <si>
    <t>Mejoras de la plataforma SICOLE socializadas en territorio para gestionar la captura de información</t>
  </si>
  <si>
    <t>Se realizó reunión del convenio marco 106 en el que se planteó la necesidad de pasar a producción los desarrollos de SICOLE para iniciar la socialización para la captura de datos.</t>
  </si>
  <si>
    <t>Se realizó reunión del convenio Marco 106  en la que se planteó la necesidad de pasar a producción los desarrollos de SICOLE para iniciar la socialización para la captura de datos</t>
  </si>
  <si>
    <t>A la fecha  de los proyectos de inversión de las universidades se encuentran terminados, los demás proyectos han avanzado con la etapa de identificación de la Metodología General Ajustada.</t>
  </si>
  <si>
    <t>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t>
  </si>
  <si>
    <t xml:space="preserve">La formulación de la estrategia se publicó el 31 de enero y en febrero inicio su seguimiento y la preparación de acciones para la rendición de cuentas programada para el mes de abril. </t>
  </si>
  <si>
    <t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t>
  </si>
  <si>
    <t>Se han realizado 2 reuniones con la  Mesa  de Monitoreo, Seguimiento y Evaluación de la Comisión Gestora del Plan Decenal con el propósito de revisar y definir la estrategia de seguimiento y precisión de los indicadores para tal fin.</t>
  </si>
  <si>
    <t>Se envía a DNP la información de los responsables de reportar los avances de los compromisos CONPES a corte de diciembre de 2017. Además, se apoya la formulación, realización de conceptos técnicos y seguimiento de los siguientes documentos CONPES: Mocoa, Edificaciones Sostenibles, Explotación de Datos Big data, IES Públicas, Guajira, Laboratorios, Zidres y Variante San Gil.</t>
  </si>
  <si>
    <t>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t>
  </si>
  <si>
    <t xml:space="preserve">Se generó y envío el Detalle diagnostico del Reporte SPI Enero 2018, en el cual se relacionan los proyectos que deben mejorar en algunos aspectos que el Sistema SPI evalúa </t>
  </si>
  <si>
    <t>Se realizó análisis a la información de Enero consignada en el SPI por parte de las áreas, generando el primer reporte con observaciones que fue enviado a las áreas para ser tenido en cuenta en el reporte que realizarán en el mes de febrero.</t>
  </si>
  <si>
    <t>A la fecha, los proyectos de inversión de las universidades se encuentran terminados, los demás proyectos han avanzado con la etapa de identificación de la Metodología General Ajustada.</t>
  </si>
  <si>
    <t xml:space="preserve">Se revisó la información con SDO de acuerdo con los recientes lineamientos del DAFP.  Se inicia la preparación de la capacitación del primer semestre. 
</t>
  </si>
  <si>
    <t>Se cumplió en el mes de Enero</t>
  </si>
  <si>
    <t xml:space="preserve">Se han realizado las reuniones con OAC,OTSI, UAC y SDO, para definir las acciones y poner en funcionamiento el aplicativo de preguntas, previo a la audiencia de RC. Actas de reunión en:
One drive\GP\Rend. cuentas y Part. Ciudad\2018\Audiencia Pública de RC
</t>
  </si>
  <si>
    <t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t>
  </si>
  <si>
    <t>Se han realizado 2 reuniones con la Mesa de Monitoreo, Seguimiento y Evaluación de la Comisión Gestora del Plan Decenal, con el propósito de revisar y definir la estrategia de seguimiento y precisión de los indicadores para tal fin.</t>
  </si>
  <si>
    <t>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2015-2018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t>
  </si>
  <si>
    <t xml:space="preserve">Se encuentra en estudio la propuesta para definir el índice que mida la gestión de avance de los proyectos, revisando el seguimiento que se hace en SPI y en SIIF. Se esperan cruzar los datos para generar alertas a las áreas sobre sus avances. </t>
  </si>
  <si>
    <t>Resultados del proceso auditor 2016  enviados a entes de Control</t>
  </si>
  <si>
    <t>Enviar los resultados definitivos del proceso auditor 2016 a las áreas involucradas en el proceso  y a los entes de control.</t>
  </si>
  <si>
    <t>(Comunicado entes de control /  entes de control)*100</t>
  </si>
  <si>
    <t>El día 29 de enero se envío el comunicado a entes de control: Contraloría, Fiscalía y Procuraduría.</t>
  </si>
  <si>
    <t>El indicador se cumplió al 100% en el mes de enero</t>
  </si>
  <si>
    <t>Comunicado de remisión de resultados definitivos con sus soportes 2016 respectivos</t>
  </si>
  <si>
    <t>Una vez el grupo de Auditorías de la OAPF consolidó la información de los resultados finales correspondientes al proceso realizado para la vigencia 2016, la Secretaria General firmó el comunicado para remitir dichos resultados a los entres de control. El envío se realizó el día 29 de enero de 2018 con los números de radicado Contraloría: 2018-EE-011851, Fiscalía: 2018-EE-011813 y Procuraduria:2018-EE-011761. Con esto, la actividad se realiza de acuerdo a lo programado.</t>
  </si>
  <si>
    <t>La actividad se cumplió en el mes de enero.</t>
  </si>
  <si>
    <t>Durante el mes de enero se continuó con  la recolección de información en las ETC focalizadas para el componente de básica. De igual forma, en el componente de superior la firma auditora continúa realizando las visitas en campo para el periodo 2017-1 y realizó la consolidación de información frente al segundo corte de información para las Instituciones de educación superior.</t>
  </si>
  <si>
    <t>Proceso Auditor 2018 finalizado</t>
  </si>
  <si>
    <t>(Número de Entidades Auditadas/ Número Total de Entidades Objeto de Auditoría)*100</t>
  </si>
  <si>
    <t>Elaborar las metodologías, anexos técnicos y formatos,  junto con las áreas involucradas en el proceso auditor e interventor 2018</t>
  </si>
  <si>
    <t>Construir los términos de referencia para publicación, respuestas a las observaciones y evaluación de las propuestas de los oferentes para los procesos de auditoría e interventoría 2018</t>
  </si>
  <si>
    <t>Realizar la fase de capacitación, acompañamiento,  seguimiento y verificación en campo de las firmas auditoras e interventoras para 2018</t>
  </si>
  <si>
    <t>Definir las reglas de cruce de información y  el procesamiento de resultados y generación de informes definitivos</t>
  </si>
  <si>
    <t xml:space="preserve">Acompañamiento al cierre y divulgación de los resultados del proceso auditor 2018 </t>
  </si>
  <si>
    <t>Remisión de los resultados de la auditoría 2018 a entes de control</t>
  </si>
  <si>
    <t>Metodologías, formatos y anexos empleados para proceso auditor e interventor 2018</t>
  </si>
  <si>
    <t>Contratos de las firmas auditoras e interventoras</t>
  </si>
  <si>
    <t>Presentaciones de capacitación y listados de asistencia de las firmas auditora e interventora, Actas de comités de seguimiento del trabajo en campo.</t>
  </si>
  <si>
    <t>Documento de reglas de cruces de información y bases de datos estandarizadas para generación de la matrícula definitiva vigencia 2018</t>
  </si>
  <si>
    <t>Actas de socialización en las ETC objeto de auditoría de resultados definitivos</t>
  </si>
  <si>
    <t xml:space="preserve">Comunicado de remisión de resultados definitivos  control con sus soportes 2018
</t>
  </si>
  <si>
    <t>Se avanzó en el cumplimiento del indicador con la elaboración de metodologías, formatos e insumos del proceso auditor 2018,</t>
  </si>
  <si>
    <t>Se iniciaron las mesas de trabajo con las áreas encargadas de los componentes objeto de auditoría para la vigencia 2018 (básica, planta, FUC, IES e IETDH). Con el objetivo de definir los lineamientos metodológicos y formatos que se implementarán para el desarrollo del proceso.</t>
  </si>
  <si>
    <t>Durante el mes de febrero se inició la construcción de los insumos para el proceso de auditoría  e interventoría, así mismo, se proyectó la estructura de costos del proceso auditor, el análisis del sector y se establecieron los criterios de focalización para las ETC objeto de auditoría.</t>
  </si>
  <si>
    <t>Informe de Gestión Cierre de Gobierno 2014-2018</t>
  </si>
  <si>
    <t>(Avance en la construcción del Informe de Gestión Cierre de Gobierno 2014-2018/Informe Final de Gestión Cierre de Gobierno 2014-2018)*100</t>
  </si>
  <si>
    <t>Proponer la estructura capitular, la metodología, y las estrategia de solicitud de información a las áreas para la elaboración del informe de gestión</t>
  </si>
  <si>
    <t>Consolidar, validar, redactar y escribir el informe de gestión</t>
  </si>
  <si>
    <t>Aplicar corrección de estilo al informe, diagramar y divulgar el informe final</t>
  </si>
  <si>
    <t>Documento de recomendaciones para la formulación de metas en educación del Plan Nacional de Desarrollo 2018-2022</t>
  </si>
  <si>
    <t>(Avance en la construcción del documento de recomendaciones para la formulación de metas en educación del Plan Nacional de Desarrollo 2018-2022/Documento Final  de recomendaciones para la formulación de metas en educación del Plan Nacional de Desarrollo 2018-2022)*100</t>
  </si>
  <si>
    <t>Hacer acompañamiento en las reuniones con las áreas misionales en la formulación de metas del sector</t>
  </si>
  <si>
    <t>Realizar validación técnica y financiera de las metas propuestas.</t>
  </si>
  <si>
    <t>Socializar los resultados de la validación a través de recomendaciones a las áreas misionales.</t>
  </si>
  <si>
    <t>Informes de Supervisión Convenio CAF-MEN 1150 y Estrategias de proporción Alumno-Docente y Establecimientos Educativos (EE) con bajos niveles de eficiencia</t>
  </si>
  <si>
    <t>Número de informes de supervisión y/o Seguimiento</t>
  </si>
  <si>
    <t>Hacer seguimiento a la evaluación de impacto de incentivos docentes en el marco del Convenio CAF-MEN 1150</t>
  </si>
  <si>
    <t>Número de informes de supervisión</t>
  </si>
  <si>
    <t>Hacer seguimiento a las convalidaciones en el marco del Convenio CAF-MEN 1150</t>
  </si>
  <si>
    <t>Elaborar estudio sobre la proporción alumno docente</t>
  </si>
  <si>
    <t>Elaborar estudio sobre establecimientos educativos con bajos niveles en sus indicadores de eficiencia 2015 - 2016</t>
  </si>
  <si>
    <t>Propuesta de Estructura Capitular y Metodología para la construcción del informe de gestión de cierre de Gobierno 2014-2018</t>
  </si>
  <si>
    <t>Informe de gestión cierre de gobierno 2014-2018</t>
  </si>
  <si>
    <t>Listados de asistencia</t>
  </si>
  <si>
    <t>Informe de validación</t>
  </si>
  <si>
    <t>Actas de seguimiento y documento con diagnóstico y propuesta de incentivos</t>
  </si>
  <si>
    <t>Actas de seguimiento de las reuniones de convalidaciones</t>
  </si>
  <si>
    <t>Documento con estrategias por zona para mejorar  la proporción alumno docente</t>
  </si>
  <si>
    <t>Documento con estudio sobre establecimientos educativos con bajos niveles en sus indicadores de eficiencia 2015 - 2016</t>
  </si>
  <si>
    <t>Se elaboró estructructura capitular del informe de gestión de cierre de Gobierno 2014-2018, junto con la metodología y recomendaciones para la construcción del informe, las cuales fueron enviadas a las áreas el 28 de febrero.</t>
  </si>
  <si>
    <t>Se asistió a la primera reunión con la CAF en la que se presentó el diagnóstico y la propuesta preliminar de incentivos docentes rurales. Por otra parte, se solicitó la información de los usuarios de convalidaciones con el fin de medir la satisfacción de los usuarios del servicio</t>
  </si>
  <si>
    <t>Se realizó diagnóstico inicial para la evaluación de impacto de incentivos docente  junto con la defunción  del formato y cuestionario para evaluar la satisfacción de los usuarios de convalidaciones. Además, de identificar el número de establecimientos que no cumplen con la norma 3020 de 2002 y la identificación de las estrategias de proporción alumno docente a nivel internacional.</t>
  </si>
  <si>
    <t>Se elaboró estructructura capitular del informe de gestión de cierre de Gobierno 2014-2018, junto con la metodología y recomendaciones para la construcción del informe, las cuales fueron enviadas a las áreas el 28 de febrero. Se cumplió la actividad en los tiempos previstos.</t>
  </si>
  <si>
    <t>Se asistió a la primera reunión con la CAF en la que se presentó el diagnóstico y la propuesta preliminar de incentivos docentes rurales.</t>
  </si>
  <si>
    <t>Se realizó diagnóstico inicial para la evaluación de impacto de incentivos docentes</t>
  </si>
  <si>
    <t>Se solicitó la información de los usuarios de convalidaciones con el fin de medir la satisfacción de los usuarios del servicio</t>
  </si>
  <si>
    <t>Se gestionó entre el grupo de Convalidaciones y la Oficina de Planeación el formato y cuestionario para la captura de la información necesario para evaluar la satisfacción de los usuarios de convalidaciones.</t>
  </si>
  <si>
    <t>Se consolidaron los registros para la estimación por zona urbana-rural y entidad territorial de la proporción alumno-docente.</t>
  </si>
  <si>
    <t>Se identificaron el número de establecimientos que no cumplen con la norma 3020 de 2002 y se identificaron las estrategias de proporción alumno docente a nivel internacional.</t>
  </si>
  <si>
    <t>Sumatoria del número de proyectos del sector educación financiados con recursos del SGR presentados a los OCAD</t>
  </si>
  <si>
    <t xml:space="preserve">De los conceptos emitidos se revisaron cuales proyectos fueron presentados a OCAD y cuantos fueron aprobados  </t>
  </si>
  <si>
    <t xml:space="preserve">Los conceptos emitidos para el mes de febrero, se relacionan con los proyectos que fueron presentados al OCAD y cuántos de ellos fueron aprobados  </t>
  </si>
  <si>
    <t xml:space="preserve">De los conceptos emitidos se revisaron cuáles proyectos fueron presentados a OCAD y cuántos fueron aprobados.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t>
  </si>
  <si>
    <t xml:space="preserve">Del total de proyectos a los que se le emitieron concepto, 4 fueron aprobados en OCAD.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t>
  </si>
  <si>
    <t>Sumatoria del número de Informes técnico y financiero del grupo de Regalías</t>
  </si>
  <si>
    <t>Base de proyectos aprobados DNP</t>
  </si>
  <si>
    <t>Documento con observaciones de inconsistencias</t>
  </si>
  <si>
    <t>Informe de Seguimiento</t>
  </si>
  <si>
    <t xml:space="preserve">Informe trimestral presentado </t>
  </si>
  <si>
    <t>Reportes de estadísticas sectoriales</t>
  </si>
  <si>
    <t>(Avance en  la generación y difusión de reportes / Total de reportes a generar)*100</t>
  </si>
  <si>
    <t>Desarrollar la Estrategia REPÓRTATE 2018 incluyendo indicadores de Plan Nacional de Desarrollo, Plan Nacional Decenal de Educación, Plan Marco de Implementación y Seguimiento cualitativo a indicadores</t>
  </si>
  <si>
    <t>Generar reportes de consistencia en la calidad de  la información de matrícula de educación preescolar, básica y media</t>
  </si>
  <si>
    <t>Suministrar información estadística oportuna a la ciudadanía por los canales de difusión definidos (Portal WEB y datos abiertos)</t>
  </si>
  <si>
    <t>Realizar el proceso de consolidación y automatización de Matrícula consolidada entre abril y noviembre junto con la generación de reportes.</t>
  </si>
  <si>
    <t>Plataforma Repórtate actualizada, con mejoras para el seguimiento cualitativo</t>
  </si>
  <si>
    <t>Tres (3) reportes de calidad de los registros de matrícula</t>
  </si>
  <si>
    <t>Portales de difusión estadística actualizados</t>
  </si>
  <si>
    <t>Proceso de consolidación de matrícula automatizado en SIMAT</t>
  </si>
  <si>
    <t>Se radicaron las mesas de ayuda de ajustes en la herramienta de cargue para el seguimiento cualitativo de los indicadores del Plan Nacional de Desarrollo</t>
  </si>
  <si>
    <t>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t>
  </si>
  <si>
    <t>Se realizó la reunión con Colciencias y se definieron los temas de las próximas dos reuniones y actividades, en las cuales se definirá el cronograma de trabajo.</t>
  </si>
  <si>
    <t>Mejoras e incorporación de nuevos registros en la maestra de personas</t>
  </si>
  <si>
    <t>Plan de acción de la mesa de educación del Plan Estadístico Nacional a cargo del Ministerio</t>
  </si>
  <si>
    <t>Sistema de Información geográfico Implementación en el Ministerio de Educación Nacional</t>
  </si>
  <si>
    <t>(Avance del plan de acción de la mesa de educación del Plan Estadístico Nacional a cargo del Ministerio/Total de compromisos del plan de acción de la mesa de educación del Plan Estadístico Nacional a cargo del Ministerio)*100</t>
  </si>
  <si>
    <t>(Avance en la implementación del Sistema de Información geográfico en el MEN/100% del Sistema de Información geográfico implementado en el MEN)*100</t>
  </si>
  <si>
    <t>Realizar Planeación del Proyecto
Identificar información existente y coberturas geograficas a producir 
Diseñar y desarrollar la base de datos geografica
Implementar desarrollos y productos</t>
  </si>
  <si>
    <t>Base maestra de personas con mejoras desarrolladas e implementadas</t>
  </si>
  <si>
    <t xml:space="preserve">Plan de acción Mesa Educación, ciencia y tecnología - Plan Estadístico Nacional </t>
  </si>
  <si>
    <t>Sistema de Información Geográfico del MEN (versión inicial)</t>
  </si>
  <si>
    <t>Se elaboró el plan de trabajo y diligenciamiento de las especificaciones de la máquina para instalar el ArcGIS Enterprise</t>
  </si>
  <si>
    <t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t>
  </si>
  <si>
    <t>Se realizó la mesa técnica en la que se discutió el  Plan de Acción Anual. Se realizaron y enviaron los ajustes que resultaron de la mes técnica. Está pendiente  que el DANE envíe los formatos de actualización para las OOEE.</t>
  </si>
  <si>
    <t>Se generó el RFC parea instalar el servidor de ArcGIS y se realizó reunión para conformar el grupo de trabajo. Además se definió el cronograma de capacitación y el instrumento para identificar las temáticas geográficas a producir.</t>
  </si>
  <si>
    <t>(Avance del proyecto de Reforma al Sistema General de Participaciones SGP en el marco de la Ley 715 de 2001/ Proyecto de  Reforma)*100</t>
  </si>
  <si>
    <t xml:space="preserve">Documento Word con propuesta de articulado </t>
  </si>
  <si>
    <t xml:space="preserve">Actas de reuniones </t>
  </si>
  <si>
    <t>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t>
  </si>
  <si>
    <t xml:space="preserve">Se presentó la propuesta de reforma al Ministerio de Hacienda y Crédito Público para su validación </t>
  </si>
  <si>
    <t>Se avanzó en la revisión de la propuesta hecha por Min Hacienda sobre el articulado para educación</t>
  </si>
  <si>
    <t xml:space="preserve">Se avanzó en la construcción de reforma a la Ley 715 de 2001, se incluyó ajustes a las competencias nacionales, departamentales, distritales y municipales. Se ajustó la propuesta en los temas de uso y distribución de los recursos. Dichos ajustes se validaron con DNP y MHCP. </t>
  </si>
  <si>
    <t xml:space="preserve">Las mesas de trabajo se han realizado con diversos actores estratégicos como el Ministerio de Hacienda y Crédito Público,  el BID, y DNP  para avanzar en la propuesta del articulado. </t>
  </si>
  <si>
    <t>Programación de presupuesto vigencia 2019</t>
  </si>
  <si>
    <t>(Avance en la programación de presupuesto vigencia 2019/Programación Final de presupuesto vigencia 2019)*100</t>
  </si>
  <si>
    <t>Tablero de Seguimiento a la ejecución presupuestal del Ministerio de Educación Nacional</t>
  </si>
  <si>
    <t>Sumatoria del número de tableros de seguimiento a la ejecución presupuestal de la entidad</t>
  </si>
  <si>
    <t>Elaborar Marco de Gasto de Mediano Plazo de acuerdo a las proyecciones de presupuesto del MEN</t>
  </si>
  <si>
    <t>Elaborar el anteproyecto de presupuesto vigencia 2019</t>
  </si>
  <si>
    <t>Elaborar tablero de seguimiento mensual a la ejecución del presupuesto del Ministerio de Educación</t>
  </si>
  <si>
    <t>Marco de Gasto de Mediano Plazo 2019-2022 y 
Presentación</t>
  </si>
  <si>
    <t>Ley de presupuesto y Decreto de liquidación del presupuesto</t>
  </si>
  <si>
    <t>Tablero en Excel con el semáforo del seguimientos a las metas presupuestales
Presentación con avance y alertas de la ejecución ante el Comité Directivo</t>
  </si>
  <si>
    <t>Se diseñó y envió a las áreas la matriz que recopila las metas de ejecución presupuestal.
Se consolidó la información remitida por las áreas para la elaboración del tablero de Enero.</t>
  </si>
  <si>
    <t>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t>
  </si>
  <si>
    <t>Se presentó ante el Comité de Dirección el balance de ejecución presupuestal del mes de enero, igualmente se presentó el consolidado de las metas de ejecución por el cual se evaluarán a las áreas durante la vigencia</t>
  </si>
  <si>
    <t>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e igualmente se elaboró el cronograma para las mesas de trabajo con las áreas y así consolidar la información que permita contar con proyecto del presupuesto de la entidad para el 2019</t>
  </si>
  <si>
    <t>Entidades territoriales certificadas con  lineamientos para cierre de matrícula definitiva 2018</t>
  </si>
  <si>
    <t>(Total entidades territoriales certificadas con lineamientos para cierre de matrícula definitiva 2018/Total entidades territoriales certificadas)*100</t>
  </si>
  <si>
    <t>Elaborar y enviar los lineamientos a las ETC del cierre de la etapa de registro de matrícula de la vigencia 2018.</t>
  </si>
  <si>
    <t>Oficio lineamientos para corte matrícula 2018.</t>
  </si>
  <si>
    <t>Se realizó el envío del oficio con los lineamientos para corte de matrícula 2018 a todoas las ETC.</t>
  </si>
  <si>
    <t>Desde el mes de enero se envío el oficio con los lineamientos para corte de matrícula 2018.</t>
  </si>
  <si>
    <t>Realizar la publicación de los documentos del Procesos y actos administrativos de
Procesos de Contratación a través del Portal de  Colombia Compra Eficiente y en función de la estratégía</t>
  </si>
  <si>
    <t>Indicadores favorables
en la implementación del Modelo Optimo de Gestión de Defensa Judicial.</t>
  </si>
  <si>
    <t>Documento de referentes de evaluación implementado</t>
  </si>
  <si>
    <t xml:space="preserve">Se aprobó en OCAD el proyecto de la Gobernación de Bolívar por valor de $16.184.598.108, con una meta de 300 créditos educativos condonables.  Adicionalmente, se presentó el proyecto oferta de formación de capital humano de alto nivel del Departamento de Boyacá para revisión de requisitos de la Secretaría Técnica del OCAD, evaluación de COLCIENCIAS y pre OCAD, el cual pasará a aprobación del OCAD en marzo. Está en proceso la estructuración del proyecto con Cundinamarca. 
Y, durante 2.017 se aprobaron 200 becas en Guajira, 150 en Cauca, 134 en Cesar para en un total de 484 en 2017. En total el avance del indicador a febrero 2048 es 784 créditos educativos condonables.
</t>
  </si>
  <si>
    <r>
      <t xml:space="preserve">Adjudicar el proceso licitatorio de los proyectos con APPs en las ETC Medellín en </t>
    </r>
    <r>
      <rPr>
        <sz val="9"/>
        <color rgb="FFFF0000"/>
        <rFont val="Arial"/>
        <family val="2"/>
      </rPr>
      <t xml:space="preserve">13 </t>
    </r>
    <r>
      <rPr>
        <sz val="9"/>
        <rFont val="Arial"/>
        <family val="2"/>
      </rPr>
      <t xml:space="preserve">Colegios con un alcance de </t>
    </r>
    <r>
      <rPr>
        <sz val="9"/>
        <color rgb="FFFF0000"/>
        <rFont val="Arial"/>
        <family val="2"/>
      </rPr>
      <t>290</t>
    </r>
    <r>
      <rPr>
        <sz val="9"/>
        <rFont val="Arial"/>
        <family val="2"/>
      </rPr>
      <t xml:space="preserve"> aulas y Barranquilla en </t>
    </r>
    <r>
      <rPr>
        <sz val="9"/>
        <color rgb="FFFF0000"/>
        <rFont val="Arial"/>
        <family val="2"/>
      </rPr>
      <t xml:space="preserve">8 </t>
    </r>
    <r>
      <rPr>
        <sz val="9"/>
        <rFont val="Arial"/>
        <family val="2"/>
      </rPr>
      <t xml:space="preserve">Colegios con un alcance de </t>
    </r>
    <r>
      <rPr>
        <sz val="9"/>
        <color rgb="FFFF0000"/>
        <rFont val="Arial"/>
        <family val="2"/>
      </rPr>
      <t>272</t>
    </r>
    <r>
      <rPr>
        <sz val="9"/>
        <rFont val="Arial"/>
        <family val="2"/>
      </rPr>
      <t xml:space="preserve"> aulas. </t>
    </r>
  </si>
  <si>
    <t>Número de procesos adjundicados y contratados/ Total procesos adjudicados y contratados programados</t>
  </si>
  <si>
    <t>Elaborar y enviar la información de cobertura en cifras con la información definitiva ajustada con auditorías del año  entregada por la OAPF.</t>
  </si>
  <si>
    <t>Envío del archivo en Excel con los análisis de cobertura cifras de las 5 ETC con la información definitiva 2017 entregada por la OAPF</t>
  </si>
  <si>
    <t>Diseñar una estrategia de comunicaciones y lanzamiento de convocatoria del Fondo Contingente al Ingreso</t>
  </si>
  <si>
    <t xml:space="preserve">Borrador de proyecto de Ley y documento de exposición de motivos socializado
</t>
  </si>
  <si>
    <t>Gestionar con ET la formulación de proyectos en infraestructura que permitan la ampliación de cobertura o mejoramiento en las condiciones de calidad.</t>
  </si>
  <si>
    <t xml:space="preserve">Establecer una estrategia de acompañamiento de un experto internacional para recibir aportes en la  estructuración de la propuesta  del Sistema de Acumulación y Transferencia de Créditos – SNATC </t>
  </si>
  <si>
    <t xml:space="preserve">Elaborar y socializar versión final del documento de lineamientos de pertinencia de la educación superior, involucrando en el proceso actores como: representantes estudiantiles y sindicales y sector productivo.
</t>
  </si>
  <si>
    <t>Elaborar el documento de metodología para identificación de movilidad y tránsito de graduados de media y superior</t>
  </si>
  <si>
    <t>Numero de Aplicaciones Actualizadas por categoria / Numero de aplicaciones a intervenir</t>
  </si>
  <si>
    <t>Numero de aplicaciones desplegadas / Número de aplicaciones Planeadas</t>
  </si>
  <si>
    <t xml:space="preserve">Aplicaciones soportadas en sostenibilidad, soporte y mejora / Aplicaciones planeadas para sostenibilidad, soporte y mejora </t>
  </si>
  <si>
    <t>Licenciamiento, actualizacion, mantenimiento y soporte entregado / Licenciamiento, actualización, mantenimiento y soporte contratado</t>
  </si>
  <si>
    <t>1. Elaborar documento de requerimientos No Funcionales de calidad de datos
2. Elaborar documento de riesgos del Proyecto</t>
  </si>
  <si>
    <t xml:space="preserve">Generación Órdenes de Cambio (soporte Mesa de ayuda)y las acciones relacionadas a continuación:
SIET OC13225
SIMAT -
SIMAT BI - PLANEACION BASICA  OC12992, OC13124, OC13157, OC13159, OC13177, OC13182, OC13222, OC13223, OC13230, OC13243, OC13246, OC13265, OC13438, OC13486, OC13491, OC13623, OC13663
SIMPADE -  OC12835, OC12836, OC13334
SINEB - 
Cargues SINEB -
SINEB - BI - OC12995, OC13375
Convalidaciones de Educación Básica y Media -  Contrato 0772 de 2018
NEON -  OC13526
SSNN - OC12636, OC13175
HECAA -  Contrato 0813 de 2018
BANCO EXCELENCIA -  OC13183
VUMEN - Reformas Estatutarias -  Contrato 772 de 2018
OC12637, OC12798, OC12799, OC13114 
VUMEN - Inscripción de Rectores -  Contrato 772 de 2018
OC12637, OC12798, OC12799, OC13114 
Concurso Nacional de Cuento -  Correo electronico - respuesta entrega reporte de estudiantes  de las 4 modalidades del CNC
Sistema de Personal y Nomina - PERNO -  OC12764, OC12866, OC13295 
Evaluación del Desempeño - Acuerdos de Gestión - 
Evaluación del Desempeño -  OC13300, OC13497 
Convalidaciones de Educación Superior OC13110, OC13381, OC13559 </t>
  </si>
  <si>
    <t>Generación de los Contratos
contrato 0754 de 2018
Contrato 0772 de 2018
Contrato 0758 de 2018
Contrato 0756 de 2018
Contrato 0751 de 2018</t>
  </si>
  <si>
    <t>Estabilización técnologica de los Sistemas de Información:
CAPA MEDIA: 
* NUEVO SPADIES
* SIET
* Buscando Carrera
* NEON - Gestión de  Contratación
BASE DE DATOS
* Portal web CNA
* EVI
* SINEB
* SIPTA</t>
  </si>
  <si>
    <r>
      <t xml:space="preserve">Reportar y hacer seguimiento a la ejecución y entrega de cerca de </t>
    </r>
    <r>
      <rPr>
        <sz val="9"/>
        <color rgb="FFFF0000"/>
        <rFont val="Arial"/>
        <family val="2"/>
      </rPr>
      <t>620</t>
    </r>
    <r>
      <rPr>
        <sz val="9"/>
        <rFont val="Arial"/>
        <family val="2"/>
      </rPr>
      <t xml:space="preserve"> aulas financiadas con recursos del Sistema General de Regalías</t>
    </r>
  </si>
  <si>
    <r>
      <rPr>
        <sz val="9"/>
        <color rgb="FFFF66CC"/>
        <rFont val="Arial"/>
        <family val="2"/>
      </rPr>
      <t>Realizar la auditoría</t>
    </r>
    <r>
      <rPr>
        <sz val="9"/>
        <rFont val="Arial"/>
        <family val="2"/>
      </rPr>
      <t>, el levantamiento y la gestión para la entrega y/o contratación de cerca de 2.918 aulas financiadas con recursos propios de las ETC para cierre del período al 2018</t>
    </r>
  </si>
  <si>
    <t>ESTADO</t>
  </si>
  <si>
    <t>IN</t>
  </si>
  <si>
    <t>AC</t>
  </si>
  <si>
    <t>“Inicio de las visitas de una jornada escolar al 30% de las sedes focalizadas para el fortalecimiento con MED”</t>
  </si>
  <si>
    <t>0.10</t>
  </si>
  <si>
    <t>Se realizó Junta Administradora del 23 de febrero de 2018 para acatar los fallos de tutela correspondientes a Ser Pilo Paga. Adicionalmente se citó a Comité Tecnico para acatar 3 fallos adicionales. Actualmente el programa cuenta con 39.965 beneficiarios adjudicados.</t>
  </si>
  <si>
    <t>Soportes de mesas de trabajo.</t>
  </si>
  <si>
    <t>Convenio marco de acompañamiento y
asistencia técnica para las IES teniendo en
cuenta la duración de las alianzas</t>
  </si>
  <si>
    <t>Desarrollo de una estrategia mediante
consolidación ARED</t>
  </si>
  <si>
    <t>Se adelantó trabajo con la organización indigena del resguaro AWA el British Council para la conformación de una alianza rural con enfoque étnico</t>
  </si>
  <si>
    <t>Se realizó jornada de trabajo con el CRIC el 16 de febrero para avnzar en la construcciòn de estretegias de Educaciòn Rural con enfoque étnico. Se realizó mesa de trabajo con delegado del pueblo AWA para revisión de proyecto para la reserva de la planada en nariño con la formulación de un proyecto de formación intercutural PAZ con la Madre Tierra, se concertó reunión con el British Council para que en alianza con la Universidad de Nariño y el resgurado AWA se pueda consolidar una alianza rural con enfoque étnico.</t>
  </si>
  <si>
    <t>No se ha constituido el FCO porque el Congreso no ha expedido la Ley de su creación que depende del Congreso de la República. No obstante, se continúa avanzando en la definición de la estrategia de comunicación.</t>
  </si>
  <si>
    <t>Con la elaboración del proyecto de decreto que reglamenta el funcionamiento del FCI se han identificado aspectos a tener en cuenta en la estrategia de comunicación. Se estima tener el documento avanzado sobre esta estrategia a finales de marzo de 2018</t>
  </si>
  <si>
    <t>Se formalizó convenio para prestar asistencia técnica a las IES</t>
  </si>
  <si>
    <t>Teniendo en cuenta que el documento se encuentra en revisión no se han podido realizar las asistencias técnicas.</t>
  </si>
  <si>
    <t>Teniendo en cuenta que el documento se encuentra en revisión no se han podido realizar las asistencias técnicas, sin embargo, ya se tienen contempladas la actividades de asistencia técnica a ejecutar una vez se cuente con la aprobación de dicho documento</t>
  </si>
  <si>
    <r>
      <t xml:space="preserve">Acompañar a </t>
    </r>
    <r>
      <rPr>
        <sz val="9"/>
        <color rgb="FFFF0000"/>
        <rFont val="Arial"/>
        <family val="2"/>
      </rPr>
      <t>70</t>
    </r>
    <r>
      <rPr>
        <sz val="9"/>
        <rFont val="Arial"/>
        <family val="2"/>
      </rPr>
      <t xml:space="preserve"> ETC en la puesta en marcha de los planes de implementación progresiva </t>
    </r>
    <r>
      <rPr>
        <sz val="9"/>
        <color rgb="FFFF0000"/>
        <rFont val="Arial"/>
        <family val="2"/>
      </rPr>
      <t xml:space="preserve">y 25 serán acompañadas por la fundación Saldarriaga </t>
    </r>
  </si>
  <si>
    <r>
      <t>Acompañar</t>
    </r>
    <r>
      <rPr>
        <sz val="9"/>
        <color rgb="FFFF0000"/>
        <rFont val="Arial"/>
        <family val="2"/>
      </rPr>
      <t xml:space="preserve"> a 70 ETC</t>
    </r>
    <r>
      <rPr>
        <sz val="9"/>
        <rFont val="Arial"/>
        <family val="2"/>
      </rPr>
      <t xml:space="preserve"> en  el diseño de los planes particulares de implementación progresiva del decreto 1421 de 2017 (atención educativa a población con discapacidad). </t>
    </r>
    <r>
      <rPr>
        <sz val="9"/>
        <color rgb="FFFF0000"/>
        <rFont val="Arial"/>
        <family val="2"/>
      </rPr>
      <t>Y 25 serán acompañadas por la fundación Saldarriaga</t>
    </r>
  </si>
  <si>
    <t>COD PRG</t>
  </si>
  <si>
    <t>NOMBRE_PROGRAMA</t>
  </si>
  <si>
    <t>Gente feliz, comprometida y competente</t>
  </si>
  <si>
    <t>Sin Programa</t>
  </si>
  <si>
    <t>COD_TIPO</t>
  </si>
  <si>
    <t>DESCRIPCIÓN</t>
  </si>
  <si>
    <t>S</t>
  </si>
  <si>
    <t>Plan Sectorial</t>
  </si>
  <si>
    <t>COD_TABLERO</t>
  </si>
  <si>
    <t>DEPENDENCIA RESPONSABLE</t>
  </si>
  <si>
    <t>Básica</t>
  </si>
  <si>
    <t>Superior</t>
  </si>
  <si>
    <t>Secretaría General</t>
  </si>
  <si>
    <t>Transversales</t>
  </si>
  <si>
    <t>COD_DESP</t>
  </si>
  <si>
    <t>COD DEP</t>
  </si>
  <si>
    <t>NOMBRE_DEPENDENCIA</t>
  </si>
  <si>
    <t>RESPONSABLE_REPORTE</t>
  </si>
  <si>
    <t xml:space="preserve">Adriana María Giraldo Olmos </t>
  </si>
  <si>
    <t>Mónica Ramírez Peñuela</t>
  </si>
  <si>
    <t xml:space="preserve">Rafael Andrés Arias Albañil </t>
  </si>
  <si>
    <t>Subdirección de Contratación</t>
  </si>
  <si>
    <t>Judith Castañeda García</t>
  </si>
  <si>
    <t>COD_EST</t>
  </si>
  <si>
    <t>Activo</t>
  </si>
  <si>
    <t>Inactivo</t>
  </si>
  <si>
    <t>Gente Feliz  y Comprometida</t>
  </si>
  <si>
    <t>Posición en FURAG y en ITEP obtenida</t>
  </si>
  <si>
    <t>Gente feliz y comprometida</t>
  </si>
  <si>
    <t>Andrés Felipe Guevara Rincón</t>
  </si>
  <si>
    <t>008</t>
  </si>
  <si>
    <t>14</t>
  </si>
  <si>
    <t>15</t>
  </si>
  <si>
    <t>16</t>
  </si>
  <si>
    <t>17</t>
  </si>
  <si>
    <t>009</t>
  </si>
  <si>
    <t>22</t>
  </si>
  <si>
    <t>111</t>
  </si>
  <si>
    <t>010</t>
  </si>
  <si>
    <t>011</t>
  </si>
  <si>
    <t>012</t>
  </si>
  <si>
    <t>013</t>
  </si>
  <si>
    <t>014</t>
  </si>
  <si>
    <t>015</t>
  </si>
  <si>
    <t>016</t>
  </si>
  <si>
    <t>017</t>
  </si>
  <si>
    <t>020</t>
  </si>
  <si>
    <t>021</t>
  </si>
  <si>
    <t>022</t>
  </si>
  <si>
    <t>023</t>
  </si>
  <si>
    <t>024</t>
  </si>
  <si>
    <t>025</t>
  </si>
  <si>
    <t>019</t>
  </si>
  <si>
    <t>026</t>
  </si>
  <si>
    <t>027</t>
  </si>
  <si>
    <t>028</t>
  </si>
  <si>
    <t>029</t>
  </si>
  <si>
    <t>030</t>
  </si>
  <si>
    <t>031</t>
  </si>
  <si>
    <t>032</t>
  </si>
  <si>
    <t>033</t>
  </si>
  <si>
    <t>034</t>
  </si>
  <si>
    <t>035</t>
  </si>
  <si>
    <t>036</t>
  </si>
  <si>
    <t>037</t>
  </si>
  <si>
    <t>038</t>
  </si>
  <si>
    <t>039</t>
  </si>
  <si>
    <t>040</t>
  </si>
  <si>
    <t>041</t>
  </si>
  <si>
    <t>042</t>
  </si>
  <si>
    <t>043</t>
  </si>
  <si>
    <t>044</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</si>
  <si>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</si>
  <si>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</si>
  <si>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</si>
  <si>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</si>
  <si>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</si>
  <si>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</si>
  <si>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</si>
  <si>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</si>
  <si>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</si>
  <si>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</si>
  <si>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</si>
  <si>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</si>
  <si>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</si>
  <si>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</si>
  <si>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</si>
  <si>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</si>
  <si>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</si>
  <si>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</si>
  <si>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</si>
  <si>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</si>
  <si>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</si>
  <si>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</si>
  <si>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</si>
  <si>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</si>
  <si>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</si>
  <si>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</si>
  <si>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</si>
  <si>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</si>
  <si>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</si>
  <si>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</si>
  <si>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</si>
  <si>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</si>
  <si>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</si>
  <si>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081</t>
  </si>
  <si>
    <t>082</t>
  </si>
  <si>
    <t>083</t>
  </si>
  <si>
    <t>084</t>
  </si>
  <si>
    <t>085</t>
  </si>
  <si>
    <t>086</t>
  </si>
  <si>
    <t>087</t>
  </si>
  <si>
    <t>088</t>
  </si>
  <si>
    <t>089</t>
  </si>
  <si>
    <t>090</t>
  </si>
  <si>
    <t>091</t>
  </si>
  <si>
    <t>092</t>
  </si>
  <si>
    <t>093</t>
  </si>
  <si>
    <t>094</t>
  </si>
  <si>
    <t>095</t>
  </si>
  <si>
    <t>096</t>
  </si>
  <si>
    <t>097</t>
  </si>
  <si>
    <t>099</t>
  </si>
  <si>
    <t>100</t>
  </si>
  <si>
    <t>101</t>
  </si>
  <si>
    <t>102</t>
  </si>
  <si>
    <t>103</t>
  </si>
  <si>
    <t>104</t>
  </si>
  <si>
    <t>105</t>
  </si>
  <si>
    <t>106</t>
  </si>
  <si>
    <t>107</t>
  </si>
  <si>
    <t>108</t>
  </si>
  <si>
    <t>109</t>
  </si>
  <si>
    <t>112</t>
  </si>
  <si>
    <t>113</t>
  </si>
  <si>
    <t>114</t>
  </si>
  <si>
    <t>115</t>
  </si>
  <si>
    <t>117</t>
  </si>
  <si>
    <t>118</t>
  </si>
  <si>
    <t>119</t>
  </si>
  <si>
    <t>120</t>
  </si>
  <si>
    <t>122</t>
  </si>
  <si>
    <t>123</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</si>
  <si>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</si>
  <si>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</si>
  <si>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</si>
  <si>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</si>
  <si>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</si>
  <si>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</si>
  <si>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</si>
  <si>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</si>
  <si>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</si>
  <si>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</si>
  <si>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</si>
  <si>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</si>
  <si>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</si>
  <si>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</si>
  <si>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</si>
  <si>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</si>
  <si>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</si>
  <si>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</si>
  <si>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</si>
  <si>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</si>
  <si>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</si>
  <si>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</si>
  <si>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</si>
  <si>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</si>
  <si>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</si>
  <si>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</si>
  <si>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</si>
  <si>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</si>
  <si>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</si>
  <si>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</si>
  <si>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</si>
  <si>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</si>
  <si>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</si>
  <si>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</si>
  <si>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</si>
  <si>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</si>
  <si>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</si>
  <si>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</si>
  <si>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</si>
  <si>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</si>
  <si>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</si>
  <si>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</si>
  <si>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</si>
  <si>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</si>
  <si>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</si>
  <si>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</si>
  <si>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</si>
  <si>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</si>
  <si>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</si>
  <si>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</si>
  <si>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</si>
  <si>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</si>
  <si>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</si>
  <si>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</si>
  <si>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</si>
  <si>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</si>
  <si>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</si>
  <si>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</si>
  <si>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</si>
  <si>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</si>
  <si>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</si>
  <si>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</si>
  <si>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</si>
  <si>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</si>
  <si>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</si>
  <si>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</si>
  <si>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</si>
  <si>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</si>
  <si>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</si>
  <si>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</si>
  <si>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</si>
  <si>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</si>
  <si>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</si>
  <si>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</si>
  <si>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</si>
  <si>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</si>
  <si>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</si>
  <si>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</si>
  <si>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</si>
  <si>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</si>
  <si>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</si>
  <si>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</si>
  <si>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</si>
  <si>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</si>
  <si>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</si>
  <si>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</si>
  <si>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</si>
  <si>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</si>
  <si>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</si>
  <si>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</si>
  <si>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</si>
  <si>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</si>
  <si>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</si>
  <si>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</si>
  <si>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</si>
  <si>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</si>
  <si>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</si>
  <si>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</si>
  <si>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</si>
  <si>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</si>
  <si>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</si>
  <si>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</si>
  <si>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</si>
  <si>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</si>
  <si>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</si>
  <si>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</si>
  <si>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</si>
  <si>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</si>
  <si>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</si>
  <si>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</si>
  <si>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</si>
  <si>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</si>
  <si>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</si>
  <si>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</si>
  <si>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</si>
  <si>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</si>
  <si>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</si>
  <si>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</si>
  <si>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</si>
  <si>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</si>
  <si>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</si>
  <si>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</si>
  <si>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</si>
  <si>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</si>
  <si>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</si>
  <si>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</si>
  <si>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</si>
  <si>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</si>
  <si>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</si>
  <si>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</si>
  <si>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</si>
  <si>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</si>
  <si>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</si>
  <si>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</si>
  <si>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</si>
  <si>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</si>
  <si>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</si>
  <si>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</si>
  <si>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</si>
  <si>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</si>
  <si>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</si>
  <si>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</si>
  <si>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</si>
  <si>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</si>
  <si>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</si>
  <si>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</si>
  <si>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</si>
  <si>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</si>
  <si>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</si>
  <si>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</si>
  <si>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</si>
  <si>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</si>
  <si>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</si>
  <si>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</si>
  <si>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</si>
  <si>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282</t>
  </si>
  <si>
    <t>283</t>
  </si>
  <si>
    <t>284</t>
  </si>
  <si>
    <t>285</t>
  </si>
  <si>
    <t>286</t>
  </si>
  <si>
    <t>287</t>
  </si>
  <si>
    <t>289</t>
  </si>
  <si>
    <t>290</t>
  </si>
  <si>
    <t>291</t>
  </si>
  <si>
    <t>292</t>
  </si>
  <si>
    <t>293</t>
  </si>
  <si>
    <t>294</t>
  </si>
  <si>
    <t>295</t>
  </si>
  <si>
    <t>296</t>
  </si>
  <si>
    <t xml:space="preserve"> Valor Total de giro en el mes/Valor total de  giro programado por OAPF a cuentas maestras abiertas</t>
  </si>
  <si>
    <t>Gestión de PAC Disponible</t>
  </si>
  <si>
    <t>Pac
Utililizado / Pac Aprobado</t>
  </si>
  <si>
    <t>Reporte consolidado</t>
  </si>
  <si>
    <t>Reporte de INPANUT</t>
  </si>
  <si>
    <r>
      <t xml:space="preserve">Relacion Giros Sistema General de Participaciones, </t>
    </r>
    <r>
      <rPr>
        <sz val="12"/>
        <color rgb="FFFF0000"/>
        <rFont val="Calibri"/>
        <family val="2"/>
        <scheme val="minor"/>
      </rPr>
      <t xml:space="preserve"> Solicitud de PAC enviado por Planeacion</t>
    </r>
  </si>
  <si>
    <t>Generar reporte de indicador
INPANUT.</t>
  </si>
  <si>
    <t>Pac
Utililizado/ Pac Aprobado</t>
  </si>
  <si>
    <t>Aplicativo liquidador implementado
para central de cuentas</t>
  </si>
  <si>
    <t>Actividades Desarrolladas/Actividades
Programadas</t>
  </si>
  <si>
    <t>Numero de Informes Publicados</t>
  </si>
  <si>
    <t>Elaboración y publicación de informes
y estados financieros de acuerdo a las fechas establecidas por la
contaduría general de la nación. (el último informe es corte a octubre de 2018)</t>
  </si>
  <si>
    <t>Informes financieros y Estados
financieros.</t>
  </si>
  <si>
    <t>Realizar seguimiento y gestión a la cuenta de otros deudores</t>
  </si>
  <si>
    <t>Número de
Mesas Realizadas</t>
  </si>
  <si>
    <t>Numero de
Comités Realizados</t>
  </si>
  <si>
    <t>Actas de Comités e informe
soporte de cuentas depuradas.</t>
  </si>
  <si>
    <t>Gestión para la legalización de recursos entregados en administración.</t>
  </si>
  <si>
    <t>Numero de
Oficios Emitidos</t>
  </si>
  <si>
    <t>Informes Financieros Convenios
Recursos Entregados en
Administración</t>
  </si>
  <si>
    <t>Recaudo Ley 21</t>
  </si>
  <si>
    <t>Recurso Recaudado/Recurso Proyectado</t>
  </si>
  <si>
    <t>Garantizar el ingreso de los recursos parafiscales al MEN por valor de $289.073.543.333 pesos,  teniendo en cuenta que la meta mensual se proyecto de la siguiente manera:
Enero 7%
Febrero 15%
Marzo 23%
Abril 31%
Mayo 39%
Junio 47%
Julio 57%
Agosto 66%
Septiembre 74%
Octubre 82%
Noviembre 90%
Diciembre  100%
La verificacion del ingreso se evidencia mes vencido.</t>
  </si>
  <si>
    <t xml:space="preserve"> Informe mensual de Recaudo Ley 21</t>
  </si>
  <si>
    <t>Recaudo de estampilla</t>
  </si>
  <si>
    <t>Total Recaudado/Total Proyectado</t>
  </si>
  <si>
    <t>Garantizar el ingreso de los recursos al Fondo Prouniversidad Nacional y otras universidades públicas por valor de  $ 80.733.680.700 pesos.
El vencimiento real de la obligación de pago de las Entidades Obligadas es semestral, se proyecta de la siquiente manera:
Junio 42%
Diciembre 100%
La verificacion del ingreso se evidencia mes vencido.</t>
  </si>
  <si>
    <t>Total Recaudado/Total Proyectado Cartera Recuperable</t>
  </si>
  <si>
    <t>Realizar la revisión de la totalidad de las deudas que se encuentran en mora de vigencias anteriores y efectuar las actividades necesarias para la depuración y recuperación de los valores adeudados ($3.354.249.913)</t>
  </si>
  <si>
    <t>Cierre de verificacion del efectivo pago de las entidades obligadas a retener la contribución parafiscal de la Ley 1697 de 2013 vigencias 2014 y 2015  (Estado de cuenta)</t>
  </si>
  <si>
    <t>Informe de estado de verificación Vigencia 2014 y 2015</t>
  </si>
  <si>
    <t>Control de embargos aplicados al MEN del Recaudo de Ley 21 de 1982</t>
  </si>
  <si>
    <t>Numero de Conciliaciones firmadas por las areas</t>
  </si>
  <si>
    <t>Realizar conciliaciones mensuales consolidadas de los embargos MEN y FOMAG con el grupo de  Contabilidad.</t>
  </si>
  <si>
    <t xml:space="preserve">Conciliaciones mensuales MEN y FOMAG firmadas por las áreas
</t>
  </si>
  <si>
    <t xml:space="preserve">Numero de Informes Elaborados y socializados a las áreas en comité </t>
  </si>
  <si>
    <t>Construir un informe mensual de ejecución de la reserva constituida por cada dependencia, enviado por la SGF a cada irecciòn,subdirecciòn y oficina responsable. De acuerdo a la programaciòn de reuniones organizada por la OAP, tratarlo en la mesa del comité de ejecucion presupuestal y reservas.</t>
  </si>
  <si>
    <r>
      <t xml:space="preserve">Informe de Reservas Presupuestales constituidas al cierre de la vigencia 2017 </t>
    </r>
    <r>
      <rPr>
        <sz val="12"/>
        <color rgb="FFFF0000"/>
        <rFont val="Calibri"/>
        <family val="2"/>
        <scheme val="minor"/>
      </rPr>
      <t>enviados a las dependecias.</t>
    </r>
  </si>
  <si>
    <t>Información exogena reportada con calidad en los plazos estipulados</t>
  </si>
  <si>
    <t>Numero de Mesas Realizadas</t>
  </si>
  <si>
    <t>Realizar el proceso previo de preparación de la información exogena, a través de mesas de trabajo intergrupales (contabilidad, tesoreria,central de cuentas)</t>
  </si>
  <si>
    <t>Acta de las mesas de trabajo con las conclusiones y compromisos de cada grupo en el proceso</t>
  </si>
  <si>
    <t>Realizar el reporte de exogenas nacionales y distritales en las fechas estipuladas por la normatividad vigente marzo y abril</t>
  </si>
  <si>
    <t>Realizar el reporte de exogenas nacionales y distritales en las fechas estipuladas por la normatividad vigente</t>
  </si>
  <si>
    <t>Numero de Reportes Enviados</t>
  </si>
  <si>
    <t xml:space="preserve"> Numero de Reportes EnviadoS</t>
  </si>
  <si>
    <t>Mensualmente se enviara correo electronico, el informe de seguimiento de los recursos entregados en adminstracion, levantando las alertas a los supervisores mediante correo electronico.</t>
  </si>
  <si>
    <t xml:space="preserve">Oficios o correos a los supervisores del MEN
</t>
  </si>
  <si>
    <t>Elaboración y publicación de informes financieros mensuales de acuerdo al nuevo marco normativo, y elaboración y publicación de primeros estados financieros de la vigencia 2018.</t>
  </si>
  <si>
    <t>(Actividades implementadas de
MIPG V2 en el Ministerio/Actividad
es para implementación del
Modelo MIPG en el
Ministerio)*100</t>
  </si>
  <si>
    <t>Porcentaje de cumplimiento de las actividades de implementación del Modelo Integrado
de Planeación y Gestión MIPG V2 en el Ministerio</t>
  </si>
  <si>
    <t>Porcentaje de cumplimiento de las actividades de implementación del Modelo Integrado de Paneación y Gestión - MIPG V2 en las entidades adscritas y vinculadas</t>
  </si>
  <si>
    <t>(Actividades implementadas de MIPG V2 por las EAV/Actividades para implementación del Modelo MIPG en las EAV)*100</t>
  </si>
  <si>
    <t>Brindar asistencia tecnica a las EAV para la formulación del acto administrativo que crea el Comité de Gestión y Desempeño Institucional.</t>
  </si>
  <si>
    <t>Brindar capacitaciones a los servidores de las EAV acerca del Modelo Integrado de Planeación y Gestión MIPG V2 en el marco de la asistencia técnica</t>
  </si>
  <si>
    <t xml:space="preserve">Brindar asistencia tecnica a las EAV para que realicen el autodiagnostco propuesto por MIPG V2 </t>
  </si>
  <si>
    <t>Brindar asistencia técnica a las EAV para que establezcan los planes de trabajo de cierre de brechas de MIPG V2</t>
  </si>
  <si>
    <t>Brindar asistencia técnica a las EAV para que se evalue el cumplimiento del Plan de trabajo de implementación de MIPG V2</t>
  </si>
  <si>
    <t>Orientar a las áreas lideres de los trámites priorizados a racionalizar para la implementación de las mejoras establecidas en el plan de racionalización de trámites</t>
  </si>
  <si>
    <t>(número de acciones de racionalización acompañadas / número de acciones de racionalización planeadas) * 100</t>
  </si>
  <si>
    <t>(Actividades implementadas de MIPG V2 en el Ministerio/Actividades para implementación del Modelo MIPG en el Ministerio)*100</t>
  </si>
  <si>
    <t xml:space="preserve">Brindar las capacitaciones del Modelo Integrado de Planeación y Gestión MIPG V2 a los líderes y equipos de trabajo de las áreas del Ministerio </t>
  </si>
  <si>
    <t xml:space="preserve">Orientar a los líderes y equipos de trabajo de las áreas del Ministerio para que realicen el autodiagnostico propuesto por MIPG V2 </t>
  </si>
  <si>
    <t>Orientar a los líderes y equipos de trabajo de las áreas del Ministerio para que establezcan los planes de trabajo de cierre de brechas para a implementación de MIPG V2</t>
  </si>
  <si>
    <t>Orientar a los líderes y equipos de trabajo de las áreas del Ministerio para que se evalue el cumplimiento del Plan de trabajo de implementación de MIPG V2</t>
  </si>
  <si>
    <t>Realizar el acompañamiento y monitoreo a las áreas líderes de cada componente del Plan Anticorrupción y de Atención al Ciudadano en la  formulación e implementaciónde las estrategias</t>
  </si>
  <si>
    <t xml:space="preserve">Número de monitoreos realizados </t>
  </si>
  <si>
    <t>Orientar a las áreas en la formulación de las estrategias para la implementación de los  componentes del Plan Anticorrupción y de Atención al Ciudadano</t>
  </si>
  <si>
    <t>Orientar a las áreas en la ejecución de las estrategias de cada uno de los componentes del Plan Anticorrupción y de Atención al Ciudadano</t>
  </si>
  <si>
    <t>Realizar monitoreo a las estrategias para la implementación de los  componentes del Plan Anticorrupción y de Atención al Ciudadano</t>
  </si>
  <si>
    <t>(Número de actividades de sensibilización y apropiación de la NTC 5854 ejecutadas / Número total de actividades planeadas de sensibilización y apropiación)*100</t>
  </si>
  <si>
    <t>297</t>
  </si>
  <si>
    <t>298</t>
  </si>
  <si>
    <t>299</t>
  </si>
  <si>
    <t>300</t>
  </si>
  <si>
    <t>173</t>
  </si>
  <si>
    <t>301</t>
  </si>
  <si>
    <t>302</t>
  </si>
  <si>
    <t>303</t>
  </si>
  <si>
    <t>304</t>
  </si>
  <si>
    <t>305</t>
  </si>
  <si>
    <t>306</t>
  </si>
  <si>
    <t>Claudia Alejandra Gélvez Ramírez</t>
  </si>
  <si>
    <t>Realizar Comités de Cartera</t>
  </si>
  <si>
    <t>Realizar mesas de trabajo con los supervisores.</t>
  </si>
  <si>
    <t>Numero de Informes Emitidos</t>
  </si>
  <si>
    <t>Entidades al dia + Entidades Remitidas DIAN/Entidades Obligadas</t>
  </si>
  <si>
    <t>Reportes enviados a cada uno de los entes que lo requieran</t>
  </si>
  <si>
    <t>Solicitan sea eliinada, no se relaciona en el oficio</t>
  </si>
  <si>
    <r>
      <t>Sedes rurales construidas</t>
    </r>
    <r>
      <rPr>
        <sz val="9"/>
        <color rgb="FFFF0000"/>
        <rFont val="Arial"/>
        <family val="2"/>
      </rPr>
      <t xml:space="preserve">, contratadas </t>
    </r>
    <r>
      <rPr>
        <sz val="9"/>
        <rFont val="Arial"/>
        <family val="2"/>
      </rPr>
      <t xml:space="preserve">o mejoradas </t>
    </r>
  </si>
  <si>
    <t>Se continuo con la socialización de las matrices con directores de asociaciones de facultades, ACIET, ASISESCA, RED MUIS, y dirección de formulación del SENA. Se realizaron ajustes en los descriptores de las condiciones de calidad que contienen las matrices de valoración, producto de las reflexiones jurídicas. Por otra parte, se realizaron reuniones de revisión del decreto con el CESU, equipo jurídico de la dirección de Calidad, equipo jurídico de la Dirección general del SENA y una reunión informativa con colaboradores de la Secretaria General y de la Oficina Jurídica del MEN, para explicar el contexto del Decreto; se envió el Decreto para revisión final de la Oficina Jurídica. Se avanzo en la revisión y creación de procesos que se impactan con el modelo de evaluación, también se avanzo en la construcción de los instrumentos que acompañan el proceso de solicitudes por parte de las IES y para las evaluaciones de los paneles y los pares evaluadores.</t>
  </si>
  <si>
    <t>Se adelanto adición del contrato con el proveedor del sistema VUMEN. Se realizó reunión de seguimiento el día 15 de marzo en la cual el proveedor presentó una propuesta de diseño de interfaz de usuario para el sistema para los perfiles de los ciudadanos que permita incorporar los cambios derivados del nuevo modelos de convalidaciones implementado.</t>
  </si>
  <si>
    <t xml:space="preserve">Se avanzo en la focalización del trabajo en el documento de los programas de Derecho, con el liderazgo del Ministerio de Justicia y el apoyo de la Dirección de Calidad. </t>
  </si>
  <si>
    <t xml:space="preserve">Producto de las alianzas establecidas en meses anteriores, se realizó una reunión con Uniempresarial, y se acordó un trabajo conjunto para la construcción del documento de formación dual. 
</t>
  </si>
  <si>
    <t xml:space="preserve">En el mes de marzo se realizo taller de socialización con la participación de 9 expertos nacionales, se recogieron observaciones, recomendaciones de ajuste e indicadores para l documento. Así mismo, se esta en la planeación de socialización con la Universidad Distrital. En el mes de abril se realizara socialización con expertos internacionales. </t>
  </si>
  <si>
    <t xml:space="preserve">Se seleccionaron las IES para hacer parte del programa: Universidad del Norte; Universidad del Cauca; Instituto Tecnológico Metropolitano – ITM; Universidad Escuela Naval de Cadetes Almirante Padilla; Politécnico Colombiano Jaime Isaza Cadavid; Escuela de Suboficiales de la Fuerza Aérea Colombiana Andres M. Diaz; Fundación Universitaria del Àrea Andina. Se ha recibido confinación de 3 IES. Por otra parte, se realizo reunión con ANECA a fin de iniciar la construcción de las guías para el diseño e implementación de Sistemas Internos de Calidad. 
</t>
  </si>
  <si>
    <t>Se encuentra en ejecución el contrato No. No. 0819 DE 2018 suscrito con la Universidad Nacional, en e mes de marzo se inicio el proceso de revisión de 5 módulos por parte del área técnica, ya se tiene revisado el modulo de Inspección y Vigilancia. En el grupo de Acreditación se depuró una base de 17321 pares de pregrado y 393 de posgrado. Se elaboró el plan de impartición del curso, con el fin de iniciar el piloto en el mes de junio.</t>
  </si>
  <si>
    <t xml:space="preserve">Los  Encuentros Regionales de Acreditación se tienen programados para el mes d junio. En el mes de marzo se atendieron 5 solicitudes de asistencia técnica. Así mismo, se recibieron 15 solicitudes de programas en el marco de la convocatoria de ARCUSUR. Se realizó la revisión de completitud; ya se han realizado 3 visitas y se tienen programadas las otras 12. </t>
  </si>
  <si>
    <t>Se continuo el trabajo del documento preliminar con una propuesta para estudios previos para el fortalecimiento del sistema.</t>
  </si>
  <si>
    <t>Se continua el trabajo de revisión del documento preliminar que estructura el sistema de aseguramiento de la Calidad, adicionalmente se realizó una jornada de trabajo para establecer criterios y mecanismos de articulación a través de un único sistema de información, basado en los SACES existentes.</t>
  </si>
  <si>
    <t>Se continúa participando en las reuniones lideradas por ASCOFAME para la actualización de la guía de especialidades medicas. En cuanto a los lineamientos de calidad para el área de salud, se discutió el documento marco de lineamientos establecido con el Ministerio de Salud, fue presentado en el consejo de talento humano en salud, y se acordó establecer los lineamientos de calidad con base en el modelo de evaluación por referentes.</t>
  </si>
  <si>
    <t xml:space="preserve">No se ha podido realizar socialización con las SED de Bogota y Soacha debido a solicitud por parte de estas entidades de reprogramación de fecha, se tiene estimado realizar la socialización en la segunda semana de abril. Una vez se avance con esta actividad, se inicia la etapa de diagramación e impresión del documento. </t>
  </si>
  <si>
    <t>Los borradores de dos de las guías de Procesos Electorales y Estatutos, se encuentran en la 1era revisión por parte del subdirector de Inspección y Vigilancia.</t>
  </si>
  <si>
    <t>Se realizaron 8 visitas de seguimiento y dos visitas focalizadas, se realizo capacitación en PQRS y publicidad resolución 1220 de 2015 a IES adscritas al MEN. Se inicio trabajo en videos que servirá como herramientas pedagógicas.</t>
  </si>
  <si>
    <t>Se designo nuevo equipo de trabajo teniendo en cuenta que el establecido inicialmente se encuentra realizando labores de IyV fuera de la Ciudad, se realizaron dos actividades de socializacion, con ASPU e instituciones adscritas y vinculadas al MEN. En la segunda semana de abril se espera terminar el proceso de socalizacion, e iniciar con la consolidacion de las observaciones recibidas, de las ya realizadas y las pendientes.</t>
  </si>
  <si>
    <t xml:space="preserve">Se cuenta con un documento ajustado a las condiciones de calidad estabecidas en las matrices de referentes de evalaución. Se espera validación de dicho documento con expertos en programas TyT y contruir la hoja de ruta para socialización con los actores relevantes del sector. </t>
  </si>
  <si>
    <t>Se presento solicitud de confirmación de fechas para inclusión en las agendas de Abril y Mayo en las salas de evaluación de programas. Así mismo el equipo SNET avanza en la preparación del material a presentar a los integrantes de sala.</t>
  </si>
  <si>
    <t>Se dio continuidad a las socializaciones realizando las siguientes: 1 de marzo con los directores de las asociaciones de facultades, 7 de marzo ACIET, ASIESCA, RED MUTIS, 13 de marzo Dirección de formación del SENA.</t>
  </si>
  <si>
    <t xml:space="preserve">Se realizaron ajustes en los descriptores de las condiciones de calidad que contienen las matrices de valoración, producto de las reflexiones jurídicas. Igualmente se realizó revisión de estilo y de la diagramación enviada por imprenta; se envió el documento final para impresión a imprenta el 16 de marzo </t>
  </si>
  <si>
    <t xml:space="preserve">Se realizaron reuniones los días 8,9, 10 y 20 de marzo donde se reviso integralmente el Decreto con los miembros del CESU, se realizaron 3 reuniones con el equipo jurídico de la Dirección de calidad donde se revisaron los ajustes solicitados especialmente en el tema de extensión y lugar de ofrecimiento de programas. El 16 de marzo se realizó una reunión con el equipo jurídico de la Dirección general del SENA, para evaluar el impacto del Decreto y la articulación con las necesidades de los programas de dicha entidad. Se realizo el 21 de marzo una reunión informativa con colaboradores de la secretaria general y de la Oficina Jurídica del MEN, para explicar el contexto del Decreto y se envió el Decreto para revisión final de la Oficina Jurídica el 22 de marzo.  </t>
  </si>
  <si>
    <t>Se creo el proceso de Condiciones Institucionales, se pasó a revisión de la Subdirección de Aseguramiento de la Calidad y la Subdirección de Desarrollo Organizacional el  
8 de marzo. Se entregó el primer alcance de requerimientos para los siguientes procesos: Creación de una IES, Condiciones Institucionales, Registro calificado y Acreditación de alta calidad. Se realizaron 2 reuniones: la primera el 21 de marzo para la Revisión de requerimientos en los procesos con los ingenieros de SACES Registro Calificado y SACES-CNA, Secretaria Técnica del CNA y la Dirección de Calidad. La segunda el 23 de marzo un taller con los Consejeros del CNA y los Coordinadores de las salas de CONACES, en donde se hizo un primer avanza para la construcción de los instrumentos que acompañan el proceso de solicitudes por parte de las IES y para las evaluaciones de los paneles y los pares evaluadores.</t>
  </si>
  <si>
    <t>Cumplido en enero</t>
  </si>
  <si>
    <t xml:space="preserve">Durante el mes de marzo se adelantaron las actividades correspondientes a la adición del contrato de servicios con el proveedor del sistema, generando el CDP que relaciona el origen de los recursos para dicha adición. Por otra parte se realizó reunión de seguimiento el día 15 de marzo en la cual el proveedor presentó una propuesta de diseño de interfaz de usuario para el sistema para los perfiles de los ciudadanos, propuesta sobre la cual se realizaron las observaciones correspondientes desde el área funcional. Finalmente el 23 de marzo el área funcional suministró al proveedor datos solicitados al área funcional: 
1. Plantilla de acto administrativo de Desistimiento de Procesos para etapas de Pre-radicado.
2. Contenido del correo que se enviará al ciudadano cuando se le comunica y notifica un Acto Administrativo de Desistimiento en etapa de Prerradicado.
3. Macroestados y casos de uso para el flujo que verá el ciudadano.
</t>
  </si>
  <si>
    <t>En el mes de enero, se entrego del documento para revisión interna en la Dirección de Calidad de la Educación Superior.</t>
  </si>
  <si>
    <t xml:space="preserve">Se realizo evento de validación del documento de política de internacionalización con expertos, se recogieron recomendaciones  y propuestas de acciones e indicadores para su implementación, participaron: • Javier Cañón Pinto, Consultor • Dora Bernal de Burgos, Consultora y jefe ORI Ingeniería • Maria Carmela Julio, Jefe Oficina de Internacional de Colciencias • Jeannette Vélez, CEO Glocals • Maria Paulina Vásquez, Directora Ejecutiva de CCYK • Diana Solano ICETEX • Sebastián Fajardo ICETEX • Oscar Domínguez ASCUN
• Fernando Alonso Téllez, director ejecutivo RCI Nodo Bogotá
</t>
  </si>
  <si>
    <t>Se realizo invitación de socialización del documento de parte de la Universidad Distrital, para continuar avanzando hacia la publicación.</t>
  </si>
  <si>
    <t xml:space="preserve">Se seleccionaron las siguientes IES para hacer parte del programa:  Universidad del Norte; Universidad del Cauca; Instituto Tecnológico Metropolitano – ITM; Universidad Escuela Naval de Cadetes Almirante Padilla; Politécnico Colombiano Jaime Isaza Cadavid; Escuela de Suboficiales de la Fuerza Aérea Colombiana Andres M. Diaz; Fundación Universitaria del Área Andina.
</t>
  </si>
  <si>
    <t xml:space="preserve">Se enviaron comunicaciones a las IES seleccionadas, se están recibiendo las respuestas de la aceptación para participar en el programa piloto AUDIT-Colombia 2.0. De a las 7 IES han confirmado 3, que harán parte del piloto 2.0.
En reunión con ANECA y su equipo técnico, se acordó iniciar la construcción de las guías para el diseño e implementación de Sistemas Internos de Aseguramiento de la Calidad. Se espera en el mes de abril contar con una estructura y empezar el desarrollo del documento. En este momento se cuenta con las guía utilizadas por Aneca para sus Instituciones de Educación Superior. </t>
  </si>
  <si>
    <t>º</t>
  </si>
  <si>
    <t>En el grupo de Acreditación se depuró una base de 17321 pares de pregrado y 393 de posgrado.</t>
  </si>
  <si>
    <t>En el grupo de Acreditación, se elaboró el plan de impartición del curso, con el fin de iniciar el piloto en el mes de junio.</t>
  </si>
  <si>
    <t>Encuentros están programados según el plan de eventos a partir del mes de junio.</t>
  </si>
  <si>
    <t xml:space="preserve">En el mes de marzo se atendieron 5 solicitudes de asistencia técnica. </t>
  </si>
  <si>
    <t xml:space="preserve">Se recibieron 15 solicitudes de programas en el marco de la convocatoria de ARCUSUR. Se realizó la revision de completitud; ya se han realizado 3 visitas y se tienen programadas las otras 12. </t>
  </si>
  <si>
    <t>Se realizó una jornada de trabajo para establecer criterios y mecanismos de articulación a través de un único sistema de información, basado en los SACES existentes.</t>
  </si>
  <si>
    <t>Se discutió el documento marco de lineamientos establecido con el Ministerio de Salud, fue presentado en el consejo de talento humano en salud, y se acordó establecer los lineamientos de calidad con base en el modelo de evaluación por referentes. Esto implica cambiar el documento que se encontraba elaborado, para enmarcarlo en referentes.</t>
  </si>
  <si>
    <t>Se continua participando en las reuniones de discusión que lidera ASCOFAME para la actualización de la guía de especialidades medicas, en marzo se avanzo en la estructuración de las diferentes propuestas de los actores convocados.</t>
  </si>
  <si>
    <t>Las SED realizaron solicitud de reprogramación de las reuniones dado que por inconvenientes en la agenda de la persona designada fue imposible cumplir con la fecha establecida inicialmente, la nueva fecha para las reuniones es del 9 al 13 de abril</t>
  </si>
  <si>
    <t>El documento se encuentra a la espera de la socialización con las SED, para así realizar los ajustes que estas consideren pertinentes</t>
  </si>
  <si>
    <r>
      <t xml:space="preserve">Se realizaron 8 visitas de </t>
    </r>
    <r>
      <rPr>
        <b/>
        <sz val="9"/>
        <rFont val="Arial"/>
        <family val="2"/>
      </rPr>
      <t xml:space="preserve">Seguimiento así: </t>
    </r>
    <r>
      <rPr>
        <sz val="9"/>
        <rFont val="Arial"/>
        <family val="2"/>
      </rPr>
      <t xml:space="preserve">
1. Plan de Mejoramiento IDEAS= 07 y 08 de marzo 
2. Inspección in Situ Universidad Autónoma del Caribe  = 26 de febrero a 2 de marzo de 2018
3. Inspección in Situ Universidad Autónoma del Caribe  = 5 a 9 de marzo de 2018
4. Inspección in Situ Universidad Autónoma del Caribe  = 12 a 16 de marzo de 2018
5. Inspección in Situ Universidad Autónoma del Caribe  =  20 a 23 marzo de 2018
6. Inspección in Situ Universidad Autónoma del Caribe  = 26 a 27 de marzo de 2018
7. Universidad Autónoma del Caribe (Ocaña) = 15 y 16 de marzo de 2018
8. Plan de Mejoramiento Universidad del Tolima= 21, 22 y 23 de marzo de 2018
</t>
    </r>
    <r>
      <rPr>
        <b/>
        <sz val="9"/>
        <rFont val="Arial"/>
        <family val="2"/>
      </rPr>
      <t xml:space="preserve">Visita Focalizadas </t>
    </r>
    <r>
      <rPr>
        <sz val="9"/>
        <rFont val="Arial"/>
        <family val="2"/>
      </rPr>
      <t xml:space="preserve">
1. Corporación Escuela de Artes y Letras = 07 y 08 de marzo de 2018
2. U. Tolima = 23 de marzo de 2018</t>
    </r>
  </si>
  <si>
    <t>Capacitación PQRS y Publicidad Resolución 12220 de 2015 - IES adscritas al MEN: Instituto Tolimense de Formación Técnica Profesional - ITFIP, Instituto Nacional de Formación Técnica Profesional INFOTEP de San Juán del Cesar, Instituto Nacional de Formación Técnica Profesional INFOTEP San Andrés, INTENALCO - Instituto Técnico Nacional de Comercio "Simón Rodríguez" y Escuela Tecnológica Instituto Técnico Central. Participación de 61 funcionarios en total= Marzo 8 de 2018.</t>
  </si>
  <si>
    <t>Se esta trabajando sobre los libretos de los videos a realizar.</t>
  </si>
  <si>
    <t xml:space="preserve">Se designo nuevo equipo de trabajo teniendo en cuenta que el establecido inicialmente se encuentra realizando labores de IyV fuera de la Ciudad, se realizaron dos actividades de socializacion, con ASPU e instituciones adscritas y vinculadas al MEN. </t>
  </si>
  <si>
    <t>En la segunda semana de abril se espera terminar el proceso de socalizacion, e iniciar con la consolidacion de las observaciones recibidas, de las ya realizadas y las pendientes.</t>
  </si>
  <si>
    <t xml:space="preserve">En este momento se cuenta con un documento ajustado a las condiciones de calidad establecidas en las matrices de referentes de evaluación. Se espera validación de dicho documento con expertos en programas TyT y construir la hoja de ruta para socialización con los actores relevantes del sector. </t>
  </si>
  <si>
    <t xml:space="preserve">Se remitieron comunicaciones a la Dirección de Calidad solicitando la confirmación de fechas de  inclusión en las agendas de Abril y Mayo en las salas de evaluación de programas. Se recuerda que son dos (2) sesiones de una (1) hora, por sala.
Además, el equipo SNET avanzo en el proceso de alistamiento del material a presentar y entregar en las dos (2) sesiones por sala, previstas.  </t>
  </si>
  <si>
    <t xml:space="preserve">Se está a la espera de la autorización del despacho de la Viceministra para iniciar las discusiones del documento borrador con los actores relevantes del sector. </t>
  </si>
  <si>
    <t>Al 31 de marzo se registró formación y acompañamiento en 3.303 colegios. Actualmente se cuenta con 3.415 tutores disponibles para acompañamiento en la ruta PTA 2.0</t>
  </si>
  <si>
    <t>Al 31 de marzo se registró formación y acompañamiento en 471 colegios. Actualmente se cuenta con 504 tutores disponibles para acompañamiento en la ruta Pioneros.</t>
  </si>
  <si>
    <t>Se registra acompañamiento a todas las sedes focalizadas. Sin embargo, aún se cuenta con 26 de 27 tutores disponibles para la realización de acompañamientos, el tutor faltante ya fue seleccionado y emitido el acto administrativo, sólo falta reemplazo y activación en SIPTA. Se han realizado visitas por lo menos una vez a cada EE.</t>
  </si>
  <si>
    <t xml:space="preserve"> - </t>
  </si>
  <si>
    <t>Se iteró el diseño preliminar de la ruta de transferencia con los los líderes de calidad de las Secretarías de Educación. Se consolidó el aporte de formadores de las zonas 2, 3 y 5. El diseño de la ruta se encuentra en revisión de la Dirección del PTA.</t>
  </si>
  <si>
    <t>Se ha avanzado en la consolidación de un documento que da cuenta de la experiencia PTA 2014-2018, y se esbozan unas primeras recomendaciones para discusión con el equipo de asesores.</t>
  </si>
  <si>
    <t>Los tutores continúan con los acompañamientos a los EE a partir de las orientaciones dadas en la guia general de acompañañientos: sesiones de trabajo situado, seguimiento a comunidades de aprendizaje, seguimiento a equipo PICC-HME y seguimiento a aplicación de caracterizaciones.
Se desarrollaron los eventos  de formación a tutores y directivos docentes de todas las zonas dejando como faltante unicamente 1 evento de tutores, 7 eventos de directivos docentes y 4 de directivos docentes con tutores.</t>
  </si>
  <si>
    <t>Los tutores continúan con los acompañamientos a los EE a partir de las orientaciones dadas en la guia general de acompañamientos: sesiones de trabajo situado, seguimiento a comunidades de aprendizaje, seguimiento a equipo PICC-HME y seguimiento a aplicación de caracterizaciones.
Se desarrollaron los eventos de formación a tutores y directivos docentes de todas las zonas dejando como faltante unicamente 1 evento de tutores, 3 eventos de directivos docentes y 4 de directivos docentes contutores.</t>
  </si>
  <si>
    <t>Se ha desarrollado en una reunión de alistamiento sobre el proceso, para identificar insumos y momentos de cohorte para el análisis de la información. Respecto a la implementación, se cuenta con la recolección de las evaluaciones del  evento de formación a formadores,  una primera aplicación del instrumento de seguimiento a los aprendizajes de los  tutores y una primera evaluación de los tutores a los eventos de formación a tutores.</t>
  </si>
  <si>
    <t>Se registra acompañamiento a todas las sedes focalizadas. Aún se cuenta con 26 de 27 tutores disponibles para la realización de acompañamientos, el tutor faltante ya fue seleccionado y emitido el acto administrativo, sólo falta reemplazo y activación en SIPTA. Se han realizado visitas por lo menos una vez a cada EE.</t>
  </si>
  <si>
    <t xml:space="preserve">Ya se cuenta con versiones preliminares del documento de lineamientos pedagógicos, compilación de protocolos y actividades diseñadas de la experiencia en socioemocionales con Proantioquia. Los documentos están en revisión por parte del lider pedagógico. </t>
  </si>
  <si>
    <t>En los eventos de formación de marzo se iteró el diseño preliminar de la ruta de transferencia con los los líderes de calidad de las Secretarías de Educación. Se mejoró la ruta  con diferentes ejercicios de fortalecimiento. Adicionalmente, se consolidaron los aportes hechos por los  formadores sobre la ruta. El diseño de la ruta se encuentra en revisión de la Dirección del PTA.</t>
  </si>
  <si>
    <t>55 Obras contratadas</t>
  </si>
  <si>
    <t>A marzo de 2018 se han suscrito 55 acuerdos para la ejecución de obras priorizadas por la Junta Administradora. De otro lado, 33 obras han sido aprobadas por el Comité Fiduciario y 19 obras han sido priorizadas por la Junta Administradora.</t>
  </si>
  <si>
    <t>1.234 Aulas nuevas y mejoradas contratadas</t>
  </si>
  <si>
    <t>A marzo de 2018, se han contratado 1.234 aulas entre nuevas y mejoradas. Adicionalmente, se ha avanzado en la aprobación de 823 por parte del Comité Fiduciario y en la priorización de 459 aulas por parte de Junta Administradora.</t>
  </si>
  <si>
    <t>1.539 aulas con obra iniciada</t>
  </si>
  <si>
    <t>A marzo de 2018, se ha iniciado la construcción a nivel  de Obra Negra (aulas nuevas hasta nivel de estructura) y el mejoramiento de aulas existentes a un total de 1.539 aulas. Adicionalmente, se han iniciado Estudios y Diseños y Trámites de Licencias para la construcción y mejoramiento de 1.209 aulas.</t>
  </si>
  <si>
    <t>774 Aulas nuevas y mejoradas terminadas</t>
  </si>
  <si>
    <t>A marzo de 2018, se tienen a nivel de Obra Gris (aulas nuevas hasta nivel de mampostería y cubierta) y el mejoramiento de aulas existentes un total de 301 aulas, a nivel  de Obra Blanca (Aulas nuevas a nivel de acabados) y el mejoramiento de aulas existentes un total de 48 aulas, y se ha terminado la construcción de 425 aulas nuevas y mejoradas.</t>
  </si>
  <si>
    <t>A marzo de 2018 se han presentado y aprobado 33 obras en Comité Fiduciario.</t>
  </si>
  <si>
    <t xml:space="preserve">A marzo de 2018 se han priorizado 19 obras en la Junta Administradora. Durante el mes de Marzo no se realizó sesión de Junta Administradora, motivo por el cual esta pendiente la priorización de proyectos. </t>
  </si>
  <si>
    <t>A marzo de 2018 se han suscrito 55 acuerdos para la ejecución de obras priorizadas.</t>
  </si>
  <si>
    <t>Las 33 obras presentadas a Comité Fiduciario al mes de marzo de 2018 permiten la construcción y mejoramiento de 823 aulas.</t>
  </si>
  <si>
    <t>Las 19 obras priorizadas por Junta Administradora al mes de marzo de 2018 permiten la construcción y mejoramiento de 459 aulas. Durante el mes de Marzo no se realizo sesión de Junta Administradora, motivo por el cual esta pendiente la priorización de proyectos.</t>
  </si>
  <si>
    <t>Las 55 obras suscritas al mes de marzo de 2018 permiten la construcción y mejoramiento de 1.234 aulas.</t>
  </si>
  <si>
    <t>A marzo de 2018 se iniciaron Estudios y Diseños y Trámites de Licencias para la construcción y mejoramiento de 1.209 aulas.</t>
  </si>
  <si>
    <t>A marzo  de 2018, se inició la construcción a nivel  de Obra Negra de  1.539 aulas. No se cumplió el porcentaje programado debido a: 1) varios proyectos se encuentran aún en fase de diseño, en respuesta a ajustes solicitados por la ETC o la comunidad educativa; 2) para algunos proyectos, el trámite de licencia ha resultado dispendioso por  las instancias de aprobación tanto de ETCs como de Curadurías (se están realizando los acompañamientos necesarios) y  3) obras complementarias a cargo de la ETC aún no construidas y aún en proceso de contratación.</t>
  </si>
  <si>
    <t>A marzo  de 2018, se inició la construcción a nivel  de Obra Gris y el mejoramiento de aulas existentes a un total de 442 aulas. No se logró el porcentaje proyectado, debido a que varios de los proyectos se encuentran aún en obra negra, por retrasos en el inicio de obra, ocasionados por dificultades para la aprobación de las licencias de construcción y/o los permisos correspondientes que se deben surtir; así como, ejecución de obras complementarias (demoliciones, cimentaciones especiales, entre otras). Se espera para que en el corto plazo se logren avances a mampostería y cubiertas.</t>
  </si>
  <si>
    <t>A marzo  de 2018 se inició la construcción a nivel  de Obra Blanca (Aulas nuevas a nivel de acabados) y el mejoramiento de aulas existentes a un total de 167 aulas. No se logró el porcentaje proyectado, considerando que varios de los proyectos se encuentran aún en fase de obra negra y obra gris, por retrasos en el inicio de obra, ocasionados por dificultades para la aprobación de las licencias de construcción y/o los permisos correspondientes que se deben surtir; así como, ejecución de obras complementarias (demoliciones, cimentaciones especiales, entre otras). Se espera para que en el corto plazo se logren avances a mampostería y cubiertas.</t>
  </si>
  <si>
    <t>A  marzo de 2018, se ha terminado la construcción de 425 aulas nuevas y mejoradas.</t>
  </si>
  <si>
    <t>Reportaremos avances en el número de docentes formados al finalizar el acompañamiento pedagógico situado por medio de los diferentes procesos (convenio con Fundación Carvajal, Licitación y ETC con recursos propios).</t>
  </si>
  <si>
    <t>Se continua avanzando en la consolidación de los procesos que se usarán para la cualificación de los 1.000 docentes.</t>
  </si>
  <si>
    <t>Se continua con la consolidación de la estrategia. Se busca junto a UNESCO, la posibilidad de contar con expertos internacionales para la primera lectura del documento.</t>
  </si>
  <si>
    <t>Realizada toda la gestión del área, el proceso de la licitación avanza en cabeza de la Oficina de Tecnología. Se avanza en la implementación del Sistema de Seguimiento Niño a Niño y del Sistema de Información de Primera Infancia a través de la gestión de usuarios y acompañamiento a la implementación.</t>
  </si>
  <si>
    <t xml:space="preserve">Se realizaron los seguimientos a entrega de Kits de aula planeados para marzo, así como los eventos de Promoció de la Lectura y la Literatura concertados con las entidades territoriales. </t>
  </si>
  <si>
    <t xml:space="preserve">Se enviaron las invitaciones al evento. </t>
  </si>
  <si>
    <t>Se terminó el proceso de validación de los instrumentos para la medición de calidad en Transición. Se ajustarán los mismos y se realizará una prueba piloto en 4 municipios del país.</t>
  </si>
  <si>
    <t>Se revisaron los documentos identificados, y se cuenta con la estructura inicial del documento que dará linea para el fortalecimiento de familias.</t>
  </si>
  <si>
    <t>Se avanzó en la identificación técnica de las prácticas y la ruta metodológica para la construcción y validación de la guía.</t>
  </si>
  <si>
    <t>Se ha avanzado en la totalidad del proceso con 15  ETC.  Se cuenta  con seguimiento a los avances con 35 Secretarías que se encuentran en fase de evaluación y  con acuerdos de voluntades firmados y acompañamiento a 21 ETC nuevas en la apertura del proceso (originalmente se esperaba llegar sólo a 10). </t>
  </si>
  <si>
    <t>Se continúa avanzando en la elaboracion de las guías, y se revisa primera versión del instrumento de verificación. Se decide que una vez esté culminados los documentos de las guías en donde se cuenta con un detallado de las actividades, se podrá avanzar con el estudio de cargas.</t>
  </si>
  <si>
    <t>Elaboración de cronograma de encuentros y radicación de solicitudes de los primeros encuentros a realizar.</t>
  </si>
  <si>
    <t xml:space="preserve">A le facha se avanza en la definición del insumo para la contratación del proceso de fortalecimiento del servicio de preescolar integral, en el cual desde el inicio se está atendiendo a los niños. </t>
  </si>
  <si>
    <t>Se proyectó insumo de contratación para licitación del MAS en grupo 2, de entidades territoriales con 504 maestras. Así mismo, se elaboró estudio de sector, cargándose en NEON con los ajustes solicitados por la Subdirección de Contratación. No se cumple la totalidad de esta actividad pues todavía se esperan comentarios de la Subdirección de Contratación para la primera semana de abril.</t>
  </si>
  <si>
    <t>Se realizó inducción a 23  tutores del MAS grupo 1 en el marco del convenio con la Fundación Carvajal  y se establecieron acuerdos para la implementación del Modelo con los rectores de las instituciones educativas en donde se implementará. </t>
  </si>
  <si>
    <t>Se  cuenta con 2.882 cajas de herramientas para los nuevos docentes acompañados en el marco del Modelo de Acompañamiento Pedagógico Situado.</t>
  </si>
  <si>
    <t>Se distribuyeron 837 cajas de herramientas del Modelo de Acompañamiento Pedagógico Situado a maestros en el marco del grupo 1 de entidades territoriales en el marco del convenio con la Fundación Carvajal.</t>
  </si>
  <si>
    <t>Se definió la estructura curricular del diplomado sobre bases curriculares tanto para maestras como para directivos y tomadores de decisión.</t>
  </si>
  <si>
    <t>Se firmó convenio junto a CORPOEDUCACIÓN para la consolidación de la estrategia de excelencia docente en educación inicial, incluyendo la definición de la propuesta para la consolidación de la carrera docente para agentes educativos de ICBF.</t>
  </si>
  <si>
    <t>Se realizó la revisión de los documentos existentes sobre excelencia docente en educación inicial, a nivel nacional e internacional,  y se definió la metodología para la consolidación del documento con la estrategia de excelencia docente para educación inicial.  Así mismo, se avanzó en la definicion de términos de referencia para el consultor internacional a financiar por parte de UNESCO.</t>
  </si>
  <si>
    <t>La actividad se cumplió en el mes de febrero. Se realizó el levantamiento de los requerimientos de mejora a los sistemas de información de primera infancia, se realizó la revisión correspondiente con la Oficina de Tecnología.</t>
  </si>
  <si>
    <t xml:space="preserve">La actividad se cumplió en el mes de febrero. Se remiteron los requerimientos de mejora para el Sistema de Seguimiento Niño a Niño y del Sistema de Información de primera infancia a la Oficina de Tecnología, junto con el CDP de los recursos disponibles para estos desarrollos. </t>
  </si>
  <si>
    <t>Se avanza en el proceso de implementación de los sistemas de información y se hacen los reportes de algunos errores que se han encontrado en los desarrollos 2017, para lo cual se generan los respectivos reportes a la Oficina de Tecnología. Se continúá con la gestión de usuarios nacionales y con el proceso de implementación en 170 municipios de paz. </t>
  </si>
  <si>
    <t>Se realizó el diseño de la estrategia de promoción de la lectura y la literatura, el cual es la base para el desarrollo de las actividades con maestras de preeescolar, agentes educativos de modalidad propia y de Hogares comuntarios de Bienestar. </t>
  </si>
  <si>
    <t>Se continuó con la verificación de la entrega de las colecciones de libros a cada una de las aulas de preescolar integral en Neiva, Rionegro y Envigado, así como el seguimiento al plan de entregas a los Hogares Comunitarios de Bienestar del ICBF en los mismos territorios. Se realizó el evento de promoción de la lectura en San Andrés, Guaviare y Albania (La Guajira) con comunidades étnicas; y en Neiva y Maicao con maestras de transición.</t>
  </si>
  <si>
    <t xml:space="preserve">Se terminó el proceso de validación de los instrumentos de medición de calidad en el grado Transición. </t>
  </si>
  <si>
    <t>Junto a las recomendaciones recogidas del pilotaje, la Dirección y la Universidad de Los Andes nos encontramos ajustando los instrumentos para la implementación en el pilotaje.</t>
  </si>
  <si>
    <t>Se proyectó versión inicial de insumo para la adición del contrato con Los Andes para la implementación del pilotaje en el grado Transición.</t>
  </si>
  <si>
    <t>Se realizó revisión de la literatura sobre el tema a nivel nacional e internaciona,l y ya se cuenta con estructura del documento.</t>
  </si>
  <si>
    <t>Se cuenta con estructura del documento de orientaciones pedagógicas étnicas,  se avanzó en la definición de los ejes de la práctica pedagógica étnica como base para el ajuste del Modelo de acompañamiento pedagógico situado étnico, se realizó un encuentro con 48 personas de la comunidad afro en Villarica, Cauca para validar los ejes identificados inicialmente.</t>
  </si>
  <si>
    <t>En Mesa de trabajo se realizaron acuerdos para la actualización y ajustes de los contenidos de los Actores Listos para acompañar las transiciones, incluyendo algunos nuevos, se definieron los siguientes: 1. Las Niñas y niños como protagonistas, 2.Familia y cuidadores, 3.Comunidad, 4.Talento Humano, 5.Entidades territoriales con niveles teniendo en cuenta las alcaldías, gobernaciones y Secretarías de educación certificadas, Instituciones Educativas y Operadores del servicio.</t>
  </si>
  <si>
    <t>Se realizó un taller en Bogotá con SDIS, ICBF y secretaría de educación para identificación de prácticas significativas de inclusión en el aula y se definió la ruta metodológica para la construcción y validación de la guía para maestros.</t>
  </si>
  <si>
    <t>Se avanzó en al definición de los ejes de la práctica pedagógica étnica como base para el ajuste del Modelo de acompañamiento pedagógico situado étnico, se realizó un encuentro con 48 personas de la comunidad afro en Villarica Cauca para validar los ejes identificados inicialmente.</t>
  </si>
  <si>
    <t>Se realizó encuentro de seguimiento con el equipo de consultores que acompaña a las 50 secretarías de educación, se establecieron alertas del proceso, se identificaron acciones correctivas y se programaron las reuniones de cierre.</t>
  </si>
  <si>
    <t>La OEI seleccionó y contrató la totalidad del equio de trabajo en el marco de los convenios 1202 de 2017 y 849 de 2018.
A la espera de la publicación del proceso para contratarar la realización de módulos virtuales de MGEI y de RUPEI.</t>
  </si>
  <si>
    <t>Se hicieron las aperturas del proceso en las 21 secretarías de educación y se inició la fase de articulación de procesos en éstas Secretarías.</t>
  </si>
  <si>
    <t>Se retroalimentan los avances en los contenidos técnicos de las guías, se actualiza la matriz de verificables y se recibe la primera versión de instrumento del verificador. </t>
  </si>
  <si>
    <t xml:space="preserve">Para poder avanzar en este proceso se requiere la definición de la totalidad de las actividades de los 5 componentes actualmente desarrollados en el contrato con CEINTE. </t>
  </si>
  <si>
    <t>Una vez se cuente con la totalidad del desarrollo de las guías que están siendo desarrolladas por CEINTE se procederá a definir el componente de talento humano.</t>
  </si>
  <si>
    <t>Se establecieron los grupos de trabajo y se radicaron las primeras solicitudes a la bolsa logística para la realización de los eventos. </t>
  </si>
  <si>
    <t>Se desarrolló y escribió el esquema de trabajo para el fortalecimiento a los establecimientos educativos que implementan preescolar integral.</t>
  </si>
  <si>
    <t>Se han realizado diversas actividades de seguimiento durante el primer trimestre del año, entre ellos, un acercamiento al proceso de eficiencia en la asignación de personal docente en 85 ETC's del país. En conjunto se realizan análisis paulatinos del comportamiento de cada una de las ETC y en el mes de mayo se elaborará un primer documento parcial de análisis de la administración del recurso humano. El avance corresponde a las ETC visitadas durante el primer trimestre.</t>
  </si>
  <si>
    <t>Los nuevos conceptos técnicos de viabilidad financiera y técnica se emitirán  en el transcurso del mes de abril, ya que se revisaran las acciones remitidas por los secretarios para optimizar la planta de cargos.
Las ETC adoptarán los conceptos de viabilidad, tan pronto este Ministerio los emita, tomando como base los análisis de insuficiencia hechos a cada una de las 23 ETC incluidas en el decreto 882 de 2017.</t>
  </si>
  <si>
    <t xml:space="preserve">La Comisión Nacional del Servicio Civil - CNSC terminó el proyecto de acuerdo de convocatoria al concurso especial de mérito posconflicto. En el marco del proceso de apertura y seguimiento de la convocatoria, el Ministerio efectuará más mesas de trabajo con la Comisión durante los meses siguientes. Por otra parte, el Ministerio continúa en la labor de capacitación de los asesores de las ETC que participarán en el respectivo proceso de convocatoria. </t>
  </si>
  <si>
    <t>La primera valoración, correspondiente al primer corte del Plan de Asistencia Técnica, se realizará en el mes de mayo. Es importante resaltar que las valoraciones se realizan en bloque, luego no es posible avanzar de manera gradual en el cumplimiento del indicador. También es importante mencionar que en el marco de este proceso, existe un proceso de asistencia técnica constante, en tanto se resuelven dudas y se recogen evidencias.</t>
  </si>
  <si>
    <t>Para el mes de marzo se continua con el ejercicio de consulta de las bases de datos para realizar el análisis del progreso de reporte por parte de las ETC de las evaluaciones de desempeño.</t>
  </si>
  <si>
    <t>En el mes de marzo se realizó el acompañamiento a audiencias públicas de selección de IE en Pasto, Armenia, Bogotá, Mosquera, Neiva, Caldas, Envigado y  Montería.</t>
  </si>
  <si>
    <t xml:space="preserve">Se proyecta ejecutar la celebracion de los Juegos nacionales del magisterio para el mes de octubre, en el mes de marzo se celebraron los juegos zonales en Pasto (el avance cuantitativo corresponde a las ETC que partciparán en ellos). </t>
  </si>
  <si>
    <t>Se ha formulado la metodología de 3 indicadores. En el mes de marzo se realizó mesa de trabajo con el fin de definir los indicadores de seguimiento entre los cuales se encuentran: trámite de cesantias, cumplimiento a comités regionales, extemporaneidad en afiliaciones y novedades y ausentismo de docentes por enfermedad comun y laboral. Sobre ellos se perfeccionará la metodología para el cumplimiento de los 4 durante el mes de abril.</t>
  </si>
  <si>
    <t>El documento indicativo de gestión se obtendrá para el final de la vigencia 2018. En el mes de marzo se participó en los consejos directivos del FOMAG y comités regionales de prestaciones económicas de: Antiguos Territorios Nacionales, Departamento de La Guajira, Armenia y Quindío. También se analizaron los anexos técnicos en referencia a las 8 obligaciones relacionadas con las funciones de la Subdirección.</t>
  </si>
  <si>
    <t>Se proyecta reportar el cumplimiento de este indicador en el mes de junio. De conformidad con el documento de análisis de impacto que se obtuvo, se realizó la solicitud a la Oficina de Comunicaciones con el fin de proceder con la actualización y depuración de los medios de información que circulan en las redes frente a la plataforma Banex,  efectuando una campaña de relanzamiento en las redes sociales y página principal del MEN, dando a conocer los nuevos desarrollos del Banco Nacional de la Excelencia.</t>
  </si>
  <si>
    <t>Se proyecta entrega del aplicativo del trablero de indicadores en el mes de junio. En marzo se avanzó en la contrucción de las fichas metodológicas y en el cálculo de las líneas base. También se avanza en la revisión de instrumentos de visualización y consulta.</t>
  </si>
  <si>
    <t xml:space="preserve">En el mes de marzo se definieron y aprobaron las tematicas del taller, se esta gestionando la adición de recursos para la realización del evento. </t>
  </si>
  <si>
    <t>Se actualizó el tablero de información financiera 2017 y 2018, conforme al Documento de Distribución SGP-27-2018 del 16 de marzo, el cual contiene el ajuste a la distribución parcial de las doce doceavas de la participación para educación (población atendida) para la entidad territorial certificada distrito especial, industrial, portuario, biodiverso y ecoturístico de Buenaventura.</t>
  </si>
  <si>
    <t>Se genero archivo plano de la información reportada por las ETC en el FUT para la respectiva homologación de cuentas y datos, que permita la generación de los informes de cierre vigencia fiscal 2017.</t>
  </si>
  <si>
    <t>A la fecha no se presenta avance de esta actividad, teniendo en cuenta que la información necesaria para la elaboración de los informes es reportada por las entidades territoriales hasta el 15 de julio, de acuerdo con el cronograma de la Contaduría General.</t>
  </si>
  <si>
    <t xml:space="preserve">Se efectuaron 58 mesas de trabajo con entidades territoriales certificadas para verificar el proceso de cierre fiscal vigencia 2017, y determinar el superávit con cargo a recursos del Sistema General de Participaciones. La información validada y las actas de reunión reposan en la siguiente ruta: Z:\SEGUIMIENTO ETC 2016 - 2018\2018. </t>
  </si>
  <si>
    <t xml:space="preserve">Actualmente se cuenta con la información de las diferentes dependencias del MEN (cobertura, estrategias de permanencia e información financiera de asignaciones y gastos). En este sentido, se están verificando cruces de información para validar qué indicadores se pueden formular. </t>
  </si>
  <si>
    <t>Se está adelantando el cierre del encargo fiduciario, correspondiente a la vigencia 2017 del Departamento de la Guajira. Por otro lado, se dio respuesta a los MNC que solicitaron revisión del reporte FUT y se informó a la Dirección de Apoyo Fiscal sobre los municipios que cumplen con todas las acciones para el levantamiento de la medida de suspensión de giros (La Dorada, Caldas, Guatavita, Cundinamarca y Suratá, Santander).</t>
  </si>
  <si>
    <t xml:space="preserve">Se realizó soporte funcional y técnico a las 94 ETC en el funcionamiento del Sistema de Gestión de Recursos Humanos -HUMANO-.  A la fecha de corte fueron gestionadas 503 incidencias, de las cuales 303 se solucionaron en segundo nivel, 103 están esperando trámite de cliente y 87 escalaron a Ingeniero de Soporte. Igualmente, se prestó asistencia a 31 ETC en el uso y apropiación de dicho sistema. </t>
  </si>
  <si>
    <t>Durante el mes de marzo se realizaron las siguientes actividades: descarga, actualización y pruebas  RFC 20180315  - Versión Humano® 12-MEN , en ambiente de certificación, actualización SINEB- PLANTAS en ambiente de certificación, extracción de archivos y Procesamiento de la nómina del mes de febrero 2018 y asistencia técnica a 30 entidades en el Directorio Único de Establecimientos Educativos  (DUE).</t>
  </si>
  <si>
    <t>Se realizaron 6 capacitaciones en SIFSE en las entidades de Bucaramanga, Rihoacha, Duitama Maicao y Uribia y la Guajira; en coordinación con la Subdirección de Contratación.</t>
  </si>
  <si>
    <t xml:space="preserve">Se definieron los formatos de liquidación para la revisión y verificación de las deudas por concepto de horas extras, dotaciones, ascensos, zonas de díficil acceso y homologación, los cuales continen los campos requeridos para cada deuda en particular y se encuentran debidamente formulados. Actualmente, se está trabajando en conjunto con la Subdirección de Desarrollo Organizacional sobre el proceso interno de revisión de deudas laborales. </t>
  </si>
  <si>
    <t xml:space="preserve">Se han recepcionado los siguientes formatos de liquidación con los respectivos soportes: 10 por concepto de ascenso y 3 por deudas de Zonas de Difícil. Actualmente esta información se encuentra en revisión y verificación por parte del equipo de la Subdirección de Monitoreo y control, para proceder con la actualización de la base de datos del proceso de saneamiento de deudas. Adicionalmente, el equipo estableció comunicación para verificar el estado actual de las mismas con otras ETC. </t>
  </si>
  <si>
    <t>Se presento la estrategia en reunión con la señora Ministra. Se socializaron los indicadores en el encuentro nacional de secretarios de educación, el dia 16 de marzo. Se  comenzará con el analisis de los resultados para proceder con los diagnósticos territoriales y su consolidación.</t>
  </si>
  <si>
    <t>Para el avance de esta actividad se tiene que realizar: la consolidación del diagnóstico teritorial, la elaboración de los planes de asistencia técnica, la puesta en marcha de la prestación de la AT.  Se proyecta avanzar en el mes de abril con los indicadores corregidos y los diagnósticos territoriles realizados. Se esta avanzando en borradores del  consolidador.</t>
  </si>
  <si>
    <t>El indicador iniciará reporte en el mes de julio. Se cuenta con la primera medición de linea base y se empieza el proceso de de seguimiento a la prestación de la AT en el mes de mayo.</t>
  </si>
  <si>
    <t>Para el mes de marzo se continúa con la revisión y evaluación de los contenidos de los cursos virtuales para su actualización en la plataforma y su posterior aprobación por parte de la Dirección y el Viceministerio.</t>
  </si>
  <si>
    <t>Se  han recibido en el mes de marzo 3 seguimientos a los POAIV 2017, para un total acumulado de 41, se procedió a su estudio y retroalimentación. Igualmente se han recibido en el mes de marzo 17 formulaciones del POAIV 2018, para un acumulado de 26. Se prodeció a su analisis y retroalimentación.</t>
  </si>
  <si>
    <t>Se han recibido, tramitado y  trasladado las 15 PQR, que se radicaron en le mes de marzo.</t>
  </si>
  <si>
    <t>Se realizó el primer encuentro nacional de secretarios de educación 2018, el 15 y 16 de marzo en la ciudad de Bogotá. Con una asistencia de 82 secretarios de educación.</t>
  </si>
  <si>
    <t>A la fecha se han realizado dos sesiones de CONTCEPI, la 34 y 35 celebradas en el mes de febrero.Con corte al mes de marzo el MEN se encuentra en diálogos con los delegados de la CONTCEPI para la reformulación de la metodología que regirá las próximas mesa de concertación del SEIP. </t>
  </si>
  <si>
    <t>Para los pilotajes se viene avanzando en la concertación de las fechas de las mesas  de trabajo y de las organizaciones a ser focalizadas con las autoridades de los resguardos  indígenas.</t>
  </si>
  <si>
    <t>Se realizo la tercera subcomisión de expertos de la comisión IV del espacio nacional de consulta del 21 al 26 de marzo en la ciudad de Buenaventura, en la cual se avanzó en la socialización del documento propuesta borrador del estatuto de profesionalización docente.</t>
  </si>
  <si>
    <t>Se encuentra en construcción un documento borrador de propuesta de estatuto profesionalización docente. Este documento está siendo alimentando con los insumos que se recogieron en las 33 asambleas departamentales  de 2017 para un posterior análisis y concertación con el Ministerio de Educación. En el mes de marzo se realizó la tercera subcomisión de expertos de la comisión IV del espacio nacional de consulta del 21 al 26 de marzo en la ciudad de Buenaventura.</t>
  </si>
  <si>
    <t>El taller Emberá se reprogramó  por solicitud de la SED de Córdoba que manifestó inconvenientes para llevar a cabo el Censo Indígena Embera Katio  debido a las dificultades al interior de la entidad para obtener los recursos para el desplazamiento de los funcionarios, las elecciones que se realizaron en el mes de marzo y por último las asambleas indígenas internas, en este sentido, el taller quedó para el mes  de abril, el taller Nukak quedo para la última semana de abril, dado que la Entidad Territorial se encuentra adelantando un proceso interno con los etnoeducadores.</t>
  </si>
  <si>
    <t xml:space="preserve">Esta en concertación con las Entidades Territoriales  Certificadas el cronograma de las asistencias con los cuales se busca fortalecer el enfoque étnico e intercultural en dichas entidades.  </t>
  </si>
  <si>
    <t>Se hizo entrega de 83 oficios de eficiencia a los Secretarios de Educación de las entidades terrtioriales focalizadas, quienes en el mes de abril deben remitir a este Ministerio las acciones que van a adelantar para optimizar la planta de personal docente y directivo docente.</t>
  </si>
  <si>
    <t>Esta actividad se cumplió en el mes de febrero. Se realizó el analisis de insuficiencia de las 23 ETC  incluidas en los Planes de Desarrollo con Enfoque Territorial.</t>
  </si>
  <si>
    <t>Durante el mes de marzo se hizo entrega a los secretarios de educación de las 23 ETC los análisis de eficiencia, quienes deben remitir a la Subdirecciónd e RH las acciones adelantadas para optimizar la planta de personal docente y directivo docente.</t>
  </si>
  <si>
    <t>Teniendo en cuenta las acciones que adelantarán las ETC en la optimización de la planta de cargos, en los meses de abril y mayo se emitirán los nuevos conceptos de viabilidad de planta, los cuales deben adoptar las 23 ETC.</t>
  </si>
  <si>
    <t xml:space="preserve">El ajuste al Sistema Humano se realizará en las ETC, posterior a la adopción de los nuevos conceptos de viabilidad de planta por parte de las entidades, se revisaron las parametrizaciones del sistema. </t>
  </si>
  <si>
    <t>La Comisión Nacional del Servicio Civil - CNSC terminó el proyecto de acuerdo de convocatoria. En el marco del proceso de apertura y seguimiento de la convocatoria, el Ministerio efectuará más mesas de trabajo con la Comisión durante los meses siguientes.</t>
  </si>
  <si>
    <t>Se continúa con la labor de capacitación a los asesores de las ETC que participarán en el proceso de concurso especial de méritos posconflicto. Durante el primer trimestre, las 23 ETC han recibido información. Sin embargo, se siguen resolviendo dudas en el marco del proceso.</t>
  </si>
  <si>
    <t>Las ETC's remiten nuevas evidencias en el marco del calendario de recolección de productos y valoración de los mismos.</t>
  </si>
  <si>
    <t>El primer proceso de valoración de desempeño de las ETC se realizará durante el mes de mayo. Sin embargo, los asesores de las distintas ETC han ido adelantado la asignación de la correspondiente valoración, la cual se agregará hasta el mes previamente señalado.</t>
  </si>
  <si>
    <t>Una vez se realice el primer proceso de valoración, se realizará esta actividad. Es importante anotar, sin embargo, que el proceso de asistencia técnica es constante.</t>
  </si>
  <si>
    <t>Se continúa con el ejercicio de consulta de las bases de datos para realizar el análisis del progreso de reporte por parte de las ETC de las evaluaciones de desempeño.</t>
  </si>
  <si>
    <t>Se realizó el acompañamiento a audiencias públicas de selección de IE en Pasto, Armenia, Bogotá, Mosquera, Neiva, Caldas, Envigado, Montería.</t>
  </si>
  <si>
    <t xml:space="preserve">En el mes de marzo se celebraron los juegos zonales en la ciudad de Pasto. Igualmente se continuo trabajando en la planeación para el desarrollo de la fase nacional. </t>
  </si>
  <si>
    <t>En el mes de marzo se iniciaron los trámites de contratación del operador logistico para los juegos nacionales.</t>
  </si>
  <si>
    <t>Se realizo mesa de trabajo con el fin de definir los indicadores de seguimiento entre los cuales quedaron: trámite de cesantias, cumplimiento a comites regionales, extemporaneidad en afiliaciones y novedades y ausentismo de docentes por enfermedad comun y laboral.</t>
  </si>
  <si>
    <t>Se realizó mesa de trabajo con Fiduprevisora para definir los indicadores para la prestación del servicio de salud y para revisar el ajuste del Decreto 1655 de 2015 e implementación de la primera fase del sistema de gestión de seguridad en el trabajo.</t>
  </si>
  <si>
    <t xml:space="preserve">Se participó en los consejos directivos del FOMAG y comités regionales de prestaciones económicas de: Antiguos Territorios Nacionales, Departamento de La Guajira, Armenia y Quindío.
</t>
  </si>
  <si>
    <t>Revisión y análisis de información de los informes de anexo técnico entregado por Fiduprevisora S.A. frente a las 8 obligaciones contractuales; así mismo se remitió observaciones al informe final con corte del mes de enero 2018.</t>
  </si>
  <si>
    <t xml:space="preserve">Se realiza el análisis de información del informe del anexo técnico presentado por Fiduprevisora S.A. </t>
  </si>
  <si>
    <t>En marzo se termina el documento ejecutivo con resultados estadísticos que demuestran el impacto positivo de la implementación del Banco de la Excelencia. Este informe alimentará la campaña de re-socialización del Banco.</t>
  </si>
  <si>
    <t xml:space="preserve">Se ha adelantado la coordinación necesaria con la Oficina de Comunicaciones para implementar la campaña de relanzamiento en las redes sociales y página principal del Ministerio de Educación, dando a conocer los nuevos desarrollos del Banco Nacional de la Excelencia. </t>
  </si>
  <si>
    <t>Esta actividad se cumplió en el mes de febrero. Se realizó la formulación de la metodología de los indicadores de medición, obteniendo alrededor de 10 indicadores adheridos al Plan de Asistencia Técnica.</t>
  </si>
  <si>
    <t>En el mes de marzo se calcularon líneas base de los indicadores.</t>
  </si>
  <si>
    <t xml:space="preserve">Se efectuaron 58 mesas de trabajo con entidades territoriales certificadas para verificar el proceso de cierre fiscal vigencia 2017 y determinar el superávit con cargo a recursos del Sistema General de Participaciones. La información validada y las actas de reunión reposan en la siguiente ruta: Z:\SEGUIMIENTO ETC 2016 - 2018\2018. </t>
  </si>
  <si>
    <t xml:space="preserve">Se está adelantando el cierre del encargo fiduciario, correspondiente a la vigencia 2017 del Departamento de la Guajira. Por otro lado, se dio respuesta a los MNC que solicitaron revisión del reporte FUT y se informó a la Dirección de Apoyo Fiscal los municipios que cumplen con todas las acciones para el levantamiento de la medida de suspensión de giros (La Dorada, Caldas, Guatavita, Cundinamarca y Suratá, Santander).
</t>
  </si>
  <si>
    <t xml:space="preserve">Se han recepcionado los siguientes formatos de liquidación con los respectivos soportes: 10 por concepto de ascenso y 3 por deudas de Zonas de Difícil. Actualmente, esta información se encuentra  en revisión y verificación por parte del equipo de la Subdirección, para proceder con la actualización de la base de datos del proceso de saneamiento de deudas. Adicionalmente, el equipo estableció comunicación para verificar el estado actual de las mismas con otras ETC. </t>
  </si>
  <si>
    <t>Se presento la estrategia en reunión con la señora Ministra. Se socializaron los indicadores en el encuentro nacional de secretarios de educación, el dia 16 de marzo. Se  comenzará con el analisis de los resultados para proceder con los diagnosticos territoriales y su consolidación.</t>
  </si>
  <si>
    <t>Se esta trabajando en la leaboración del instrumento para consolidar la prestación de la asistencia técnica. Para el avance de esta actividad se tiene que realizar: la consolidación del diagnóstico teritorial, la elaboración de los planes de asistencia técnica, la puesta en marcha de la prestación de la AT.  Se proyecta avanzar en el mes de abril con los indicadores corregidos y los diagnósticos territoriles realizados.</t>
  </si>
  <si>
    <t>Para el mes de marzo se continúa con la revisión y evaluación de los contenidos de los cursos virtuales para su actualiazación en la plataforma y su posteror aprobación por parte de la Dirección y el Viceministerio.</t>
  </si>
  <si>
    <t>Se revisaron los contenidos y se mantuvo actualizada la operación de la plataforma, la escuela para secretarios se encuentra operando normalmente en el campus virtual de Colombia aprende.</t>
  </si>
  <si>
    <t>Se  han recibido en el mes de marzo 3 seguimientos a los POAIV 2017, para un total acumulado de 41, se procedió a su estudio y retroalimentación</t>
  </si>
  <si>
    <t>Se han recibido en el mes de marzo 17 formulaciones del POAIV 2018, para un acumulado de 26. Se prodeció a su analisis y retroalimentación.</t>
  </si>
  <si>
    <t>Se han recibido, tramitado y  trasladado las 15 PQR, que se radicaron en el mes de marzo.</t>
  </si>
  <si>
    <t>Se realizó el primer encuentro nacional de secretarios de educación 2018, el 15 y 16 de marzo en la ciudad de Bogotá. Con una asistencia de 82 secretarios de Educacion.</t>
  </si>
  <si>
    <t>En el mes de marzo se continuó con la discusión frente a las solicitudes de los delegados de la CONTCEPI y la continuidad de la ruta para la consolidación del proyecto de norma del SEIP.  En la actualidad se encuentra en revisión la propuesta por parte de los delegados indígenas una nueva sesión autónoma, en atención a los acuerdos establecidos en la sesión  33ª de la CONTCEPI.</t>
  </si>
  <si>
    <t>Frente a la coordinación con el Consejo Regional Indígena del Cauca - CRIC- relacionado con 4ª subcomisión para la discusión de la Tipología para los pueblos Indígenas, se acordó realizarla los días 9 y 10 de abril en la ciudad de Popayán, en atención a la agenda de trabajo con otras mesas que adelanta el consejo regional.</t>
  </si>
  <si>
    <t>Para los pilotajes se viene avanzando en la concertación de las fechas de las mesas  de trabajo y de las organizaciones a ser focalizadas con las autoridades de los resguardos  indígenas.</t>
  </si>
  <si>
    <t>Se realizo la tercera subcomisión de expertos de la comisión IV del espacio nacional de consulta del 21 al 26 de marzo en la ciudad de Buenaventura, en la cual se avanzó en la socialización del documento propuesta borrador del estatuto de profesionalización docente que contiene los aportes realizados al mismo en las 33 asambleas departamentales y frente al cual el Ministerio realizo las primeras observaciones al documento socializado.</t>
  </si>
  <si>
    <t>En las subcomisiones  de expertos se acordaron nuevas fechas para realizar estas dos sesiones pendientes, ha sido necesario poder generar nuevos espacios de subcomisiones para la propuesta del documento borrador del estatuto de profesionalización docente.</t>
  </si>
  <si>
    <t xml:space="preserve">Esta en concertación con las Entidades Territoriales  Certificadas  el cronograma de las asistencias con los cuales se busca fortalecer el enfoque étnico e intercultural en dichas entidades.  </t>
  </si>
  <si>
    <t>Desde el mes de febrero se realizó el envío del oficio con los lineamientos para corte de matrícula 2018 a todoas las ETC.</t>
  </si>
  <si>
    <t>Se elaboraron los 95 archivos con el análisis de cobertura cifras con corte 28 de febrero.</t>
  </si>
  <si>
    <t>Aun no ha iniciado</t>
  </si>
  <si>
    <t xml:space="preserve">Se envió oficio a las ETC con los lineamientos para la expedición del acto administrativo que define el proceso de gestión de cobertura de cada secretaría para la vigencia 2019. </t>
  </si>
  <si>
    <t>Aún no ha iniciado</t>
  </si>
  <si>
    <t>Ya se cuenta con el borrador del primer informe FUC</t>
  </si>
  <si>
    <t>Se cuenta con el primer borrador de decreto modificatorio de la normatividad de contratación de la administración de la atención educativa para pueblos indígenas con organizaciones o autoridades tradicionales indígenas, y con el segundo borrador de la resolución de reporte de matrícula atendida mediante contratación del servicio educativo</t>
  </si>
  <si>
    <t>Se realizó asistencia a las ETC Soacha, Cali, Villavicencio, Medellín, Cartagena y Bogotá, Caquetá, Cúcuta, Ipiales y Putumayo, Cesar, La Guajira, Riohacha y Tumaco.</t>
  </si>
  <si>
    <t>52 Aulas terminadas en el mes de Marzo
I.E. DE BALLESTAS –14
COLEGIO FRANCISCO ARANGO - 18
CAJETE – 11
IE SAN ROQUE DE LA FRONTERA -  9</t>
  </si>
  <si>
    <t>20 aulas contratadas _x000D_
IE. José de Ferro (8 Nuevas + 3 Mejoradas) _x000D_
IE TECNOLÓGICA DE SAN LUIS DE GARAGOA – 9</t>
  </si>
  <si>
    <t>Se pone en marcha la estrategia de gestión y seguimiento de aulas ejecutadas con recursos propios socializada en el encuentro con secretarios de Educación.</t>
  </si>
  <si>
    <t>Se realizó un segundo comité, en el cual se hizo seguimiento al avance de ejecución de proyectos con recursos de regalías, con los cuales hay un avance de 1.349 aulas entregadas y 913 en ejecución.</t>
  </si>
  <si>
    <t>En el encuentro de secretarios de educación se realizó seguimiento y auditoría a las ETC participantes de este evento.</t>
  </si>
  <si>
    <t>Se realizó la segunda radicación de documentos de contratos APP ante e MHCP.</t>
  </si>
  <si>
    <t>Se trabajó con el ICONTEC la actualización de las Normas Técnicas Colombianas de Mobiliario Escolar. Se proyecta que para el mes de abril el ICONTEC de su aprobación oficial.</t>
  </si>
  <si>
    <t>Se avanza en el documento, este se encuentra en producción y validación previa a su publicación.</t>
  </si>
  <si>
    <t>En marzo se prestó la asesoría a los planes de compra en dotación de mobiliario escolar en Zipaquirá, Apartado, San Andrés.</t>
  </si>
  <si>
    <t>En marzo se desarrollo asistencia técnica en campo para la definición e inicio de levantamientos con recursos MEN en el Choco, adicionalmente se prestó asistencia técnica para Cartagena y Cundinamarca.</t>
  </si>
  <si>
    <t>En el mes de febrero se realizaron 56 AT y en el mes de marzo 82, para un total acumulado de 138.</t>
  </si>
  <si>
    <t>En el mes de febrero se realizaron 36 visitas a instituticiones educativas, y en el mes de marzo 120, para un total de 156.</t>
  </si>
  <si>
    <t>A la fecha no se cuenta con reportes, debido a que algunas actividades a realizar en el modelo de monitoreo y control financiero se encuentran en ajustes por el equipo PAE.</t>
  </si>
  <si>
    <t>A la fecha no se han realizado reportes sobre esta estrategia. Se tiene proyectado reporte para el mes de abril.</t>
  </si>
  <si>
    <t>Se han realizado reuniones preliminares y convocatorias. En el mes de abril se comienza con el desarrollo de las ruedas locales.</t>
  </si>
  <si>
    <t xml:space="preserve">El 15 de marzo de 2018 se radicó en Planeación MEN la solicitud de inicio de trámite de la resolución con asignación para JU por $25.277.954.110 de $107.159.110.360 de asignación total. A la fecha el trámite se encuentra en la Oficina de Planeación, en ajuste solicitado por los asesores jurídicos de la Secretaria General. No se ha logrado la meta en marzo, dado que las ETC se han demorado en el registro en el SIMAT, actividad indispensable para la asignación. </t>
  </si>
  <si>
    <t xml:space="preserve">Durante el mes de marzo se realizó la publicacion de estudios y documentos previos, así como la publicación del proyecto de pliego de condiciones, las respuestas a las observaciones realizadas, y la publicación del pliego definitivo de condiciones. </t>
  </si>
  <si>
    <t>En el mes de marzo se realizó acompañamiento a 47 ETC para la construcción del Plan de implementación progresiva. En el acumulado de la meta, se continua con los 29 planes entregados por las ETC en el mes de febrero.</t>
  </si>
  <si>
    <t>Se compartió documento preliminar de lineamientos para la implementación de jornadas escolares complementarias a la Superintendencia de Subsidio Familiar y a las Cajas de Compensación para su revisión y aportes.</t>
  </si>
  <si>
    <t>Se realizó acompañamiento a 19 ETC para dar inicio a la construcción de los Planes de Permanencia.</t>
  </si>
  <si>
    <t>Se avanza con el proceso licitatorio (LP-MEN-04-2018 – PNA) con el fin de contratar una firma que brinde el servicio de alfabetización a la población iletrada de las ETC focalizadas. Se publicó los estudios, documentos previos y el proyecto de pliego de condiciones. Se recibieron observaciones a las cuales se les dio respuesta, además se expidió el acto administrativo de apertura del proceso de selección.</t>
  </si>
  <si>
    <t>El proceso de prestación del servicio se inicia en el mes de mayo.</t>
  </si>
  <si>
    <t>Se encuentra en el proceso contractual. En el mes de marzo se publicó el pliego de condiciones para el proceso licitatorio.</t>
  </si>
  <si>
    <t>Se encuentra en el proceso contractual. Se cuenta con los pliegos de condiciones para el proceso licitatorio, el cual se proyecta publicar en el mes de abril.</t>
  </si>
  <si>
    <t>Se cuenta con el registro de 1.870 excombatienentes atendios, adicionalemnte, se estan atendiendo 396 personas de que hacen parte de la comunidad aledaña, esto para un total de 2.266 beneficiarios.</t>
  </si>
  <si>
    <t>En  las  ETC de Buenaventura, Quibdó y Neiva se avanza con la atención a la población focalizada. A la fecha se cuenta con un registro de aproximadamente 210 beneficiarios, pero las entidades aun se encuentran en proceso de depuración.</t>
  </si>
  <si>
    <t>En el mes de marzo, se gestionó y aprobó en comité de contratación una adición al convenio de OIM por cerca de 5.600 millones para ampliar 50 mejoramientos y más de 500 diagnósticos.</t>
  </si>
  <si>
    <t>A la fecha se han recibido 8 planes de implementación progresiva por parte de las ETC, y se continúa avanzando en el convenio con la Fundación Saldarriaga Concha para el apoyo en las AT.</t>
  </si>
  <si>
    <t>Desde el mes de enero se finalizó esta actividad, se envío el oficio con los lineamientos para corte de matrícula 2018.</t>
  </si>
  <si>
    <t>Se envió oficio a las ETC con los lineamientos para la expedición del acto administrativo que define el proceso de gestión de cobertura de cada secretaría para la vigencia 2019. </t>
  </si>
  <si>
    <t>Desde el mes de enero se finalizó con esta actividad, se adecuaron (modificaron con respecto a 2017 y se incluyó la información DUE actualizada de cada ETC) y remitieron los archivos con el FUC 2018 a cada ETC.</t>
  </si>
  <si>
    <t>Ya se cuenta con el primer informe FUC elaborado.</t>
  </si>
  <si>
    <t/>
  </si>
  <si>
    <t>Se cuenta con el primer borrador de decreto modificatorio de la normatividad de contratación de la administración de la atención educativa para pueblos indígenas con organizaciones o autoridades tradicionales indígenas.</t>
  </si>
  <si>
    <t>Se cuenta con el segundo borrador de la resolución de reporte de matrícula atendida mediante contratación del servicio educativo.</t>
  </si>
  <si>
    <t>Atención telefónica y por correo a las ETC Soacha, Cali, Villavicencio, Medellín, Cartagena y Bogotá. </t>
  </si>
  <si>
    <t>Se visitó a las ETC Caquetá, Cúcuta, Ipiales y Putumayo, y se atendió vía telefónica a Cesar, La Guajira, Riohacha y Tumaco.</t>
  </si>
  <si>
    <t>52 Aulas terminadas en el mes de marzo
I.E. DE BALLESTAS –14
COLEGIO FRANCISCO ARANGO - 18
CAJETE – 11
IE SAN ROQUE DE LA FRONTERA -  9. Se supero el rezago que se tenía proyectado en febrero y se terminó la obra en Villavicencio (Francisco Arango)</t>
  </si>
  <si>
    <t>20 aulas contratadas 
IE. José de Ferro (8 Nuevas + 3 Mejoradas) 
IE TECNOLÓGICA DE SAN LUIS DE GARAGOA – 9
No se alcanzó la meta proyectada de 33% para marzo, debido a que ésta dependía de la contratación de obras de Manos a la escuela II, y OIM presentó un retraso por temas administrativos para la formalización de los contratos de obra. Para el mes de abril se solventará este rezago.</t>
  </si>
  <si>
    <t>A. Se pone en marcha la estrategia de gestión y seguimiento de aulas ejecutadas con recursos propios socializada en el encuentro con secretarios de Educación.
B. Con el inicico de la implementación de la estrategia se incorpora el reporte de ETC, entre las que se destaca Bogotá, con las que en total nación al cierre de marzo de 2018, se logra llegar a 1.000 aulas entregadas y 493 adicionales contratadas en ejecución.</t>
  </si>
  <si>
    <t>A. Se ha hecho seguimiento al avance de ejecución de proyectos con recursos de regalías, con los cuales hay un avance de 1.349 aulas entregadas y 913 en ejecución.
B. Se tramitarón los CDP de Regalías Chocó y se envió oficio de cumplimiento de requisitos previos al inicio de la ejecución del proyecto. Adicionalmente se ha realizado seguimiento a los proyectos Guajira a cargo del MEN-FFIE en el sistema Gesproy.</t>
  </si>
  <si>
    <t>A. Se socializó a las ETC la estrategia de seguimiento en el encuentro de secretarios con los saldos disponibles. 
B. Se programa reunión con Bolívar y Cauca para abril con el objetivo de revisar avances.
C. Se incorporó a la estrategia Departamentos adicionales a la meta concertados con la Ministra de Educación.</t>
  </si>
  <si>
    <t>A. Se realizó la segunda radicación de documentos de contratos APP ante e MHCP.
B. Se inicio la aprobación de las modificaciones de los convenios interadministrativos con Medellín y Barranquilla y se gestionó concepto de Espacio Fiscal y BPIN.
C. Se viene trabajando en la MGAWeb, para creación BPIN APP.</t>
  </si>
  <si>
    <t>Se lideró la actualización de las Normas Técnicas Colombianas de Mobiliario Escolar, las cuales debieron actualizarse por ajustes y cambios conceptuales, productivos, de uso, tecnología y cambios normativos en los distintos temas técnicos que la componen.</t>
  </si>
  <si>
    <t>Al corte de marzo 2018, el documento se encuentra en producción y validación previa a su publicación</t>
  </si>
  <si>
    <t>Al corte de marzo de 2018, se cuenta con las fichas actualizadas las cuales se han venido validando y estan alineadas con las politicas de actualización de normas con ICONTEC.</t>
  </si>
  <si>
    <t>Al corte de marzo, se han consolidado las observaciones y recomendaciones al documento tecnico para su correspondiente socialización y/o validación.</t>
  </si>
  <si>
    <t>En marzo de 2018, se prestó la asesoria a los planes de compra en dotación de mobiliario escolar en Zipaquira, Apartado, San Andrés, además de los proyectos presentados en la estrategia de Obras x Impuestos en Tumaco, Barbacoas, Arauca y Antioquia.</t>
  </si>
  <si>
    <t>Para el periodo marzo se desarrollo asistencia técnica en campo para la definición e inicio de levantamientos con recursos MEN en el Choco, adicionalmente se presto asistencia técnica para Cartagena, Cundinamarca y se programo Santa Marta y Quibdó.</t>
  </si>
  <si>
    <t>Desde el mes de enero se finalizó con esta actividad. Se estructuraron los siguentes documentos y formatos:
1. Plan de asistencia técnica
2. Anexo instrumento de captura de información de AT
3. Actas de reunión
4. Formato de evaluación
5. Instructivo para el cargue de información de AT
6. Política de nombramiento de soportes de AT.</t>
  </si>
  <si>
    <t>En el mes de marzo se realizaron 82 asistencias técnicas de manera presencial; las cuales se encuentran distribuidas en los siguientes componentes:_x000D_
Financiero: 26 asistencias técnicas_x000D_
Jurídico: 5 asistencias técnicas_x000D_
Sistemas de Información: 2 asistencias técnicas_x000D_
Técnico Alimentario: 2 asistencias técnicas_x000D_
Proyectos Estratégicos: 8 asistencias técnicas_x000D_
Monitoreo y control: 39 asistencias técnicas</t>
  </si>
  <si>
    <t>Se proyectaron las comisiones para el mes de abril, las cuales se encuentran aprobadas por la Subdirección de Permanencia.</t>
  </si>
  <si>
    <t>Se realizaron 120 visitas a Instituciones Educativas de las ETC: Amazonas, Apartadó, Barrancabermeja, Barranquila, Bogotá, Bolívar, Bucaramanga, Cali, Cartago, Casanare, Cauca, Cesar, Chía, Dosquebradas, Duitama, Floridablanca Fusagasugá, Girón, Guainía, Guaviare, Ibagué, Itagüí, Jamundí, La Guajira, Magdalena, Maicao, Manizalez, Medellín, Meta, Mosquera, Nariño, Neiva, Norte de Santander, Palmira, Pasto, Pereira, Putumayo, Quibdó, Riohacha, Rionegro, Sabaneta, San Andrés, Soacha, Sogamoso, Tunja, Turbo, Uribia, Valle del Cauca, Valledupar, Yumbo y Zipaquirá.</t>
  </si>
  <si>
    <t>El plan de monitoreo de recursos se materializa en la información reportada por las ETC en el CHIP. El equipo PAE ha planeado una serie de actividades para realizar el monitoreo de recursos del programa tendientes a mejorar la oportunidad y la calidad de la información. En este momento está realizando algunos ajustes a las acciones planeadas a desarrollar en el modelo a partir de la realidad del reporte realizado por las ETC. Se proyecta cumplir con la meta en el mes de abril.</t>
  </si>
  <si>
    <t>En el mes de marzo se realizaron 25 visitas de monitoreo de recursos  a las ETC: Antioquia, Apartadó, Atlántico, Barranquilla, Bello, Buenaventura, Caldas, Cali, Cartagena, Envigado, Guaviare, Ipiales, Itagüí, Malambo, Manizales, Medellín, Nariño, Pasto, Putumayo, Rionegro, Sabaneta, Soledad, Tolima, Turbo Y Vichada.  El avance logrado es superior al proyectado, debido a  que en la fecha de proyectar el porcentaje se estaban presentando dificultades con el contrato que maneja el presupuesto para las comisiones.</t>
  </si>
  <si>
    <t>Desde el mes de febrero se cuenta con el Plan de monitoreo de reporte del SIMAT.</t>
  </si>
  <si>
    <t>Se conformaron 2 mesas departamentades de Compras Locales a las ETC Antioquia y Cesar.</t>
  </si>
  <si>
    <t xml:space="preserve">Durante el mes de marzo se realizó la publicacion de estudios y documentos previos, así como la publicación del proyecto de pliego de condiciones, las respuestas a las observaciones realizadas y la publicación del pliego definitivo de condiciones. </t>
  </si>
  <si>
    <t>El grupo de directivos y profesionales del equipo de discapacidad del MEN a cargo de esta labor realizó la primera visita de asistencia técnica a 47 de 70 ETC que nos corresponde apoyar.</t>
  </si>
  <si>
    <t>En el mes de marzo se acompañaron 19 ETC para la construcción del plan de permanencia: Rionegro, Medellín, Antioquia, Pitalito, Huila, Neiva, Fusagasugá, Girardot, Riohacha, Maicao, Uribia, Tolima, Ibague, Cesar, Valledupar, Meta, Villavicencio, Magangue, Bolívar.</t>
  </si>
  <si>
    <t>Se avanza con el proceso licitatorio (LP-MEN-04-2018 – PNA) con el fin de contratar una firma que brinde el servicio de alfabetización a la población iletrada de las ETC focalizadas. Se publicó los estudios, documentos previos y el proyecto de pliego de condiciones; se recibieron observaciones al mismo a las cuales se les dio respuesta; también se expidió el acto administrativo de apertura del proceso de selección.</t>
  </si>
  <si>
    <t>El 23 de marzo se publicó el pliego de condiciones para la licitación de modelos educativos flexibles.</t>
  </si>
  <si>
    <t>Se  cuenta con el pliego de condiciones para iniciar el proceso de la licitación. Se tiene programada su publicación para el 03 de abril de 2018.</t>
  </si>
  <si>
    <t xml:space="preserve">Ya finalizó el proceso completo de matrícula en los Espacios Territoriales de Capacitaicón y Reintegración, tanto de población excombatientes, como de población aledaña a estos Espacios. </t>
  </si>
  <si>
    <t xml:space="preserve">Ya fue reportada la matrícula registrada en SIMAT, que corresponde a 2.266 registros. Se esta adelantando el proceso de verificación para proceder con el ajuste de los registros que correspondan y dar cierre a ese proceso en el mes de abril. </t>
  </si>
  <si>
    <t>En  las  ETC de Buenaventura, Quibdó y Neiva se avanza con la atención a la población focalizada.</t>
  </si>
  <si>
    <t>En  las  ETC de Buenaventura, Quibdó y Neiva se avanza con el  reporte de la población focalizada en el SIMAT.</t>
  </si>
  <si>
    <t xml:space="preserve">A. Se gestionó y aprobó en comité de contratación una adición al convenio de OIM por cerca de 5.600 millones para ampliar 50 mejoramientos y más de 500 diagnósticos, y la compra de mobiliario escolar con Colombia Compra Eficiente
B. Se ajustó cronograma por temas de accesibilidad con un plan de contingencia y se avanzó en la contratación del total del personal para la ejecución del contrato con OIM para la segunda fase de Manos a la escuela.
</t>
  </si>
  <si>
    <t>El convenio está en proceso de firma, en el cual se definió qué ETC acompañará la Fundación, se acordaron aspectos básicos de la asistencia técnica a realizar.</t>
  </si>
  <si>
    <t xml:space="preserve">Realización del taller "Caminos hacia la lectura y la escritura" en el marco de la premiación de Maratones de lectura a docentes de los EE Colegio Humberto Gómez Nigrinis en Piedecuesta (Santander), Escuela Normal Superior del Quindío en Armenia, Institución Técnica Los Pinos en Florencia (Caquetá) y Marco Fidel Suárez en Medellín. </t>
  </si>
  <si>
    <t xml:space="preserve">Se realizó el estudio del sector, se solicitó información a las 95 secretarías de educación en cuanto a disponibilidad logística.  A partir de estos elementos se elaboró el insumo de contratación, el cual se encuenra actualemente en NEON a la espera de la revisión de la Subdirección de Contratación para continuar el proceso. </t>
  </si>
  <si>
    <t xml:space="preserve">Se encuentra en revisión la propuesta de indice de inclusión que se incorporará al proceso de autoevaluación institucional y la nueva guía para la gestión educativa. Desde el área de tecnología se está en proceso de desarrollo el índice de inclusión que se articula al módulo de reportes del SIGCE. </t>
  </si>
  <si>
    <t>Se validó la estrategia de trabajo y los participantes en comité técnico del Convenio interadministrativo entre el MEN y el ICBF  (Convenio 1248-1643). El día 12 de marzo se realizó la primera mesa intersectorial para el diseño de la metodología de construcción del programa intersectorial dirigido a familias de estudiantes con discapacidad .</t>
  </si>
  <si>
    <t xml:space="preserve">Se encuentra en ajustes finales el insumo de contratación para cargar en el aplicativo NEON y continuar el proceso en la Subdirección de Contratación.  </t>
  </si>
  <si>
    <t>En el mes de marzo se ralizaron asistencias técnicas a las secretarías de educación de Tumaco, San Andrés, Magangué, Chocó, Quibdó,  Cundinamarca y Loríca.   Con estas SE se completa la meta de las 14 SE con AT presencial para la articulación del PIAR y PMI  realizadas entre los meses de enero y marzo.
Estas fueron las SE de: Mosquera, Boyacá, Tunja, Sogamoso, Chía, Sucre, Sincelejo, Tumaco, San Andrés, Magangué, Chocó, Quibdó,  Cundinamarca y Loríca.</t>
  </si>
  <si>
    <t xml:space="preserve">Se realizó el estudio de análisis del sector y con base en las cotizaciones recibidas fue elaborado el insumo de contratación, el cual actualmente se encuentra en el aplicativo NEON en espera de los comentarios de la Subdirección de Contratación.  Las secretarías de educación y establecimientos educativos fueron focalizados en el marco del Plan de Formación para la ciudadanía y los municipios de posconflicto. </t>
  </si>
  <si>
    <t>Se cuenta con insumo del proceso, análisis de sector y estudio de mercado cargados en Neón el 6 de marzo. Está en proceso de revisión por parte de Contratación. Se espera publicación a mediados de abril.</t>
  </si>
  <si>
    <t>Se cuenta con el insumo del proceso, análisis de sector y estudio de mercado cargados en Neón el 8 de marzo. Actualmente se encuentran en revisión de la Oficina de Contratación.</t>
  </si>
  <si>
    <t>Se realizaron la asistencias técnicas en Bolívar, Cauca, Córboda, Chocó, Guajira, Tumaco, Florencia y Arauca.
En este caso, no tenemos avance en meta. Los planes los tendríamos en el segundo semestre del año, por ahora estamos asesorando a las secretarías para en la elaboración.</t>
  </si>
  <si>
    <t>Se avanza en la campaña con la Oficina Asesora de Comunicaciones. El 23 de marzo se realizó un focus group con estudiantes de colegio en Ciudad Bolívar en Bogotá para revisar conceptos y adecuar los mensajes. Video Avanzado. La campaña comenzará en mayo por decisión de la Oficina Asesora de Comunicaciones para que no se cruce con otras del MEN. Los materiales estarán listos en abril.</t>
  </si>
  <si>
    <t xml:space="preserve">Realizado el encuentro de contextualización de la ruta para facilitadores nuevos. 
Realizado el encuentro general con facilitadores de la Ruta. 
Realizada formación ciclo IV y encuentro III con facilitadores de la Ruta y programadas tutorías de refuerzo. </t>
  </si>
  <si>
    <t xml:space="preserve">Diseñada  y aprobada la II agenda de formación para líderes de Jornada Única que se llevara a cabo del 2 al 5 de abril. 
Actualizados algunos de los protocolos y herramientas de Jornada Única.
Apoyo  en la revisión de los protocolos de PTA 2,0 y Pioneros ciclo II. Diseñada la primera formación integrada del 2018. </t>
  </si>
  <si>
    <t xml:space="preserve">Se cuenta con la versión ajustada y revisada por la Dirección de Calidad. </t>
  </si>
  <si>
    <t>Logo aprobado por la Ministra. Arquitectura de Edusitio en desarrollo. Oficina de Tecnología adelanta requerimientos en aplicativo de inscripciones.</t>
  </si>
  <si>
    <t>Según cronograma la realización y acompañamiento a los Foros Territoriales se realizará a partir de abril.</t>
  </si>
  <si>
    <t>Orden de servicios radicada.</t>
  </si>
  <si>
    <t>Agenda preliminar proyectada y ajustada con decisión de no participación de Viceministerio de Superior. Análisis preliminar de conferencistas. Se encuentra para revisión de la Dirección de Calidad la asignación de actividades y espacios físicos.</t>
  </si>
  <si>
    <t xml:space="preserve">Se realiza la implementació del ciclo 2 (fase 1) del Modelo de formación para la ciudadanía en 88 EE de 19 SE en 57 municipios en el marco del convenio 1420 con OIM. Se continúa con implementación del Modelo de formación para la ciudadanía en alianza con USAID en 7 departamentos, 35 municipios y 26 establecimientos educativos que se reportaron en el mes de febrero, más 18 establecimientos nuevos en marzo para un total de 132 establecimientos educativos. </t>
  </si>
  <si>
    <t>Se cuenta con  información de 2.276 establecimientos educativos. Se encuentra en proceso de cálulo el indicador cuantitativo de acuerdo a nivel de implementación del PESCC.</t>
  </si>
  <si>
    <t>Se brinda asistencia técnica a Pasto, Neiva, Cúcuta, Turbo y Amazonas. Adicionalmente en Encuentro de Secretarios se brinda información para priorizar la problemática de embarazo en adolescentees en los planes de acción de los Comités terrtioriales de Convivencia.</t>
  </si>
  <si>
    <t>Se dio inicio al proceso de selección de los 109 potenciales beneficiarios del fondo, por medio de la postulación de estos, por parte de las universidades. Seguido a esto, el comité operativo del convenio dio la instrucción a ICETEX de abrir plataforma hasta el miércoles 28 de marzo para que los potenciales beneficiarios realizaran la solicitud de su crédito ante ICETEX.</t>
  </si>
  <si>
    <t>Fue aprobado en OCAD el proyecto de Boyacá por valor de $5.664.273.966 con una meta de 115 créditos educativos condonables (CEC). Se presentó el proyecto de Cundinamarca y Huila en mesa técnica. Se realizaron ajustes al proyecto oferta según observaciones del DNP y se diseñó una estrategia de priorización de departamentos con la Ministra para hacer seguimiento. A la fecha se han aprobado 5 proyectos por $47.275.283.361, en La Guajira, Cauca, Cesar, Bolívar y Boyacá para otorgar 899 CEC.</t>
  </si>
  <si>
    <t>Se avanzó en la consolidación y ajustes del documento de la estrategia virtual. Adicionalmente se aprobó el presupuesto presentado para la estrategia, con lo cual se vienen adelantando gestiones con las universidades aliadas, con el fin de realizar una revisión de los costos para definir los programas que harán parte de la estrategia. De igual manera, se inició el proceso de estructura de la convocatoria para definir los lineamientos que harán parte de la misma.</t>
  </si>
  <si>
    <t>Se realizaron asistencias técnicas a las SE de La Guajira, Pasto y Vichada. Se realizó evento taller con líderes de Calidad de las 95 ETC, en Bogotá. En el taller se hizo un balance de PTFD y se recogieron sugerencias para mejorar su formulación.</t>
  </si>
  <si>
    <t>El proyecto de decreto para la realización de los cursos ECDF se encuentra publicado en la página del MEN, en espera de observaciones por parte de la ciudadanía.</t>
  </si>
  <si>
    <t>En marzo 20 se hizo la reunión de la junta administradora del fondo 1400, se aprobó el reglamento operativo y la convocatoria a docentes para los cursos de actualización.</t>
  </si>
  <si>
    <t xml:space="preserve">Se avanzó en la publicación del Decreto en la página web del Ministerio de Educación para la realización de la consulta al ciudadano. Una vez se lleve a cabo este proceso se realizará la gestión para la firma de Presidencia. Realizado este proceso se podrán realizar la convocatoria y el estudio y aprobación de las propuestas de las IES. </t>
  </si>
  <si>
    <t>El proceso contractual continúa en revisión y ajustes por parte del area técnica y de la Subdirección de contratación. Los documentos del proceso ya están cargados en NEON.</t>
  </si>
  <si>
    <t xml:space="preserve">Aún se encuentra en proceso la gestión del contrato. Para este proceso, la OEA contratará a Corpoeducación. El rol del Ministerio será de acompañamiento y seguimiento a la estrategia. Actualmente, el Deparamento Jurídico de la OEA se encuentra revisando la carta de intención del Ministerio en la que se describe el rol mencionado. Se espera que en el mes de abril la OEA de respuesta para iniciar el proceso de implementación por parte de Corpoeducación. </t>
  </si>
  <si>
    <t xml:space="preserve">Aún se encuentra en proceso la gestión del contrato. </t>
  </si>
  <si>
    <t xml:space="preserve">Debido a temas ajenos a la voluntad de las partes (MEN y la CUN), como temas de reclutamiento y visado (aprobación de visas) de los extranjeros, aunado al análisis y pertinencia de la estrategia en el calendario escolar, y una vez revisados los escenarios y presentada la propuesta a la Ministra y la Viceministra de PBM,  se solicitará a la Oficina de Planeación el ajsute de la meta a 300 Asistentes nativos extranjeros en proceso de enseñanza. </t>
  </si>
  <si>
    <t>Teniendo en cuenta que la formación docente inicia en abril, se ha realizado el siguiente alistamiento: - Formación Presencial: Envío de las convocatorias a talleres de Currículo Sugerido para Transición y Primaria.
-Formación virtual: (i) Envío de las convocatoria para invitar a los docentes de inglés de IE no focalizadas de SE focalizadaspara los MOOC´s (Massive open online courses).
(ii) Elaboración y envío de las convocatorias para los cursos de Learn Enghlis Pathways  a docentes de IE</t>
  </si>
  <si>
    <t>-Envío de convocatoria para inscripción de docentes de inglés de 33 SE.
-Envío al Aliado de la base de datos de los candidatos inscritos por las SE invitadas, para su trámite respectivo  (solicitud de licencias), para las pruebas que se realizarán en el mes de mayo.</t>
  </si>
  <si>
    <t>Teniendo en cuenta que el indicador de estudiantes evaluados es un reporte que se brinda anual, indicamos las acciones que han permitido ayudar a preparar los estudiantes para las pruebas:  con los 300 Formadores Nativos Extranjeros se ha logrado familiarizar a los estudiantes con el uso del inglés en el aula y fuera de ella.</t>
  </si>
  <si>
    <t>-En el mes de febrero se logró el cumplimiento del 100% de la meta del work book del material educativo "Way to Go!".
-El análisis del sector para la impresión del English Kit para transición y primaria, dio como resultado que el proceso deba separarse en dos, 1) Impresión y distribución, para realizarse mediante Acuerdo Marco de Precios y 2) formación docente en uso del KIT, se efectuará mediante adición al Convenio con el British Council.</t>
  </si>
  <si>
    <t>Visitas de gestores para el desarrollo de la fase I del proyecto (caracterización, emparejamiento).
Diligenciamiento de los formatos de la caracterización institucional, por parte de las IE vinculadas al proyecto para la asignación de su par-amigo (Institución privada).</t>
  </si>
  <si>
    <t>El reporte extra oficial de SIMAT con corte a 23 de marzo representa un avance del 10,77% (793.607 estudiantes matriculados). La meta del millón para el mes de marzo no se logró alcanzar debido a que las ETC continúan en procesos internos de adecuación al nuevo Decreto, en la gestión  del reporte de la matrícula y en procesos de contratación del PAE para Jornada Única. Se espera que para el cierre de abril esta situación se logre solventar.</t>
  </si>
  <si>
    <t>Se diagramaron y ajustaron las 400 preguntas para la primera prueba clasificatoria de abril. Estas preguntas se revisaron y corrigieron por parte del equipo revisor. Así mismo, se planeo la estrategia de comunicaciones de Supérate.</t>
  </si>
  <si>
    <t>Se realizaron 13 reuniones o nodos de capacitación en 13 ciudades, en las cuales se explicó la ruta y proceso de alistamiento para la aplicación de la prueba entre el mes de abril y mayo. Se cubrieron 250 EE en estos eventos.</t>
  </si>
  <si>
    <t>Se realizó la invitación a las mesas a realizar el 10 y 17 de abril en Bogotá. Así mimos se inició el proceso de verificación de invitados y se establecieron los protocolos de desarrollo de las mesas temáticas a realizar en cada evento.</t>
  </si>
  <si>
    <t>En marzo se han adelantado las formaciones internas para los facilitadores que viajarán en el mes de abril para ejecutar el ciclo uno de la ruta pedagógica inegrada en la que se incluye Dia E.</t>
  </si>
  <si>
    <t>En marzo se adelantaron los procesos de selección y adjudicación de contrato a proveedores de impresión y distribución.</t>
  </si>
  <si>
    <t>Se avanza en el diseño del conversatorio No. 1, donde se trataran temas como: antecedentes conceptuales, normativos e históricos de los MEF.</t>
  </si>
  <si>
    <t xml:space="preserve">Se realizaron 3 encuentros de apoyo al uso de mallas de aprendizaje, destacando las partes integrantes de la malla y sus utilidades en los planes de área, aula, su lugar en el PMI, y sus posibles usos. </t>
  </si>
  <si>
    <t>El proceso de entrega de materiales educativos a las sedes focalizadas de PTA, JU, Colegio Pioneros, Aulas Sin Fronteras, Colombia Bilingüe y Estrategia de Entidades Precursoras ha logrado el 98% de la distribución. El 1,3% restante corresponde a situaciones concretas en las ordenes de compra de PTA en el casos de orden público, fuerza mayor e inconvenientes en la distribución no han permitido entregar el material (esta información será actualizada el 27 de marzo con el reporte del proveedor).</t>
  </si>
  <si>
    <t>Se inició el levantamiento de información de los procesos que vienen adelantando los programas para la elaboración o selección de los materiales, como resultado de esto se producirá el diagrama o fllujo del proceso de manera articulada.</t>
  </si>
  <si>
    <t>El reporte de este indicador se empezará a realizar en el mes de abril, tal y como quedó estipulado desde un inicio en el Plan de acción. No obstante, hasta la fecha se han realizado diversas asistencias técnicas que se reportarán en el mes de abril.</t>
  </si>
  <si>
    <t xml:space="preserve">En el mes de marzo el equipo del Ministerio avanzó en la elaboración del material del 3 bimestre del grado 9º y el equipo del Ministerio en la revisión del mismo.  </t>
  </si>
  <si>
    <t>En el mes de marzo se realizó el diseño y montaje de los eventos de formación a desarrollarse en el mes de abril en la ciudad de Quibdó, en las semanas del 2 al 5 y 23 al 26 de abril.  De igual manera se realizó la formación a 53 de 56 directivos docentes que participan de la estrategia en la ciudad de Bogotá, es de anotar que la formación se realizó de manera conjunta con la SEDCHOCÓ, Uncoli y MEN.</t>
  </si>
  <si>
    <t>Ya están concluidas las integraciones de la nueva aplicación con DUE y SIMAT, la interacción con el sistema de autenticación de usuarios SIA3 va en un 10% y se están haciendo pruebas de la interfaz.</t>
  </si>
  <si>
    <t>A la fecha no hay avance del indicador, la actividad relacionada con este indicador inicia en el mes de julio.</t>
  </si>
  <si>
    <t>A la fecha se avansa en la actualización de cursos virtuales "Colegios Nuevos" e "Inducción a Secretarías"</t>
  </si>
  <si>
    <t>Se logró culminar la entrega de materiales en  el 100% de los colegios focalizados.</t>
  </si>
  <si>
    <t>El reporte extra oficial de SIMAT con corte a 23 de marzo representa un avance del 10,77% (793.607 estudiantes matriculados). La meta del millón para marzo no se logró alcanzar debido a que las ETC continúan en procesos internos de adecuación al nuevo Decreto, en la gestión  del reporte de la matrícula y en procesos de contratación del PAE para Jornada Única. Se espera que para el cierre de abril esta situación se logre solventar.</t>
  </si>
  <si>
    <t>En el marco de la ruta de acompañamiento pedagógico realizada por el MEN, para el mes de marzo de 2018 se han realizado 1.088 visitas de acompañamiento pedagógico en 634 establecimientos educativos.</t>
  </si>
  <si>
    <t>Se realizaron encuentros con rectores en 13 ciudades del país, en las cuales se llegaron a explicar la estrategia de acompañamiento y alistamiento para la aplicacion de la prueba. Se llegó a 250 EE.</t>
  </si>
  <si>
    <t>Se realizó la invitacion abierta para las mesas del 10 y 17 de abril en Bogotá. Ya se inicio el proceso de confirmacion de los invitados para las dos mesas.</t>
  </si>
  <si>
    <t>Se han ejecutado 3 formaciones para los 66 facilitadores que desarrollarán la ruta integrada donde se incluye la formación Día E - Día E Familia 2018.</t>
  </si>
  <si>
    <t>Durante el mes de marzo se recibieron las solicitudes de cotización de los oferentes de impresión y distribución. Se llevaron a cabo los procesos de evaluación, comité de evalauación y no objeción del BID .</t>
  </si>
  <si>
    <t xml:space="preserve">El equipo de disciplinares de la Subdirección de Referentes y Evaluación de la Calidad Educativa está revisando el Modelo Educativo Flexible presentado por Comfenalco y el MEF SETA de la corporación COREDI. </t>
  </si>
  <si>
    <t xml:space="preserve">El equipo encargado de generar el documento consolidó la propuesta para el conversartorio No.1, que se llevará a cabo el 5 de abril con expertos, en cuanto a lo histótico y operativo de los Modelos Educativos Flexibles y abogados. </t>
  </si>
  <si>
    <t xml:space="preserve">El equipo de disciplinares está consolidando el concepto del MEF Comfenalco. </t>
  </si>
  <si>
    <t>Durante el mes de marzo se desarrollaron talleres de reconocimiento y uso de las mallas de aprendizaje en el marco de los PEI, con la secretaría de educación de Bogotá, Asocajas y la institución etnoeducativa integral rural  de Siapana en La Guajira. Estos espacios permitieron resolver dudas y empoderar a los distintos actores convocados en el uso de las mallas de aprendizaje y de esta manera impulsar el fortalecimeinto curricular en los establecimientos educativos.</t>
  </si>
  <si>
    <t>El proceso de entrega de materiales educativos a las sedes focalizadas de PTA, JU, Colegio Pioneros, Aulas Sin Fronteras, Colombia Bilingüe y Estrategia de Entidades Precursoras ha logrado el 98,7% de la distribución. El 1,3% restante corresponde a situaciones concretas en las ordenes de compra de PTA en el casos de orden público, fuerza mayor e inconvenientes en la distribución no han permitido entregar el material (esta información ya fue confirmada durante la semana del 26 al 30 de marzo).</t>
  </si>
  <si>
    <t>Se inició el  levantamiento de información de los procesos que vienen adelantando los programas para la elaboración selección de los materiales. Al mes de marzo, presentamos un retraso en la construcción del documento, considerando que el recurso humano se concentró en el seguimiento para realizar la finalización de la distribución del material educativo, se espera alcanzar el 50% en el mes de abril.</t>
  </si>
  <si>
    <t>El material correspondiente al segundo bimestre de Aulas Sin Fronteras se encuentra aprobado por la Oficina de Comunicaciones y con el ISBN para las guías docentes. Este material se encuentra en el proceso de impresión alistamiento y distribución.</t>
  </si>
  <si>
    <t>El material correspondiente al  tercer bimestre del grado 9° de Aulas Sin Fronteras se encuentra en proceso de elaboración  por parte del equipo de Uncoli y aprobación por el quipo disciplinar del Ministerio.</t>
  </si>
  <si>
    <t>Están concluidos el diseño y la interfaz de usuario de la aplicación.  Las interacciones con el directorio único de establecimientos, DUE y con el sistema de matrícula, SIMAT, ya están concluidos.  La interacción con la aplicación de usuarios SIA3 está en un 40% de avance.</t>
  </si>
  <si>
    <t>A la fecha hay un avance del 60% en los cursos de creación de nuevos establecimientos privados y de enseñanza de una segunda lengua. Se actualizaron a marzo las preguntas frecuentes del curso "Inducción en Educación Privada para Secretarías de Educación".</t>
  </si>
  <si>
    <t>En el marco de las premiaciones a las sedes educativas ganadoras de las Maratones de lectura, se desarrolló el taller de activación para promover las prácticas de lectura, escritura y oralidad en los estudiantes. Esta jornada se realizó en las sedes educativas: Colegio Humberto Gómez Nigrinis en Piedecuesta (Santander); Escuela Normal Superior del Quindío en Armenia; Institución Técnica Los Pinos en Florencia (Caquetá) y Marco Fidel Suárez en Medellín.</t>
  </si>
  <si>
    <t>Esta actividad se cumplió al 100% en el mes de enero. Se realizaron 4 encuentros de socialización en las ciudadades de Cali, Medellín, Bogotá, y Barranquilla. El quinto encuentro que estaba proyectado para realizarse en Bucaramanga, se fusionó con el encuentro de Medellín.</t>
  </si>
  <si>
    <t xml:space="preserve">La más reciente versión de la guía fue remitida para socialización, comentarios y sugerencias a la Fundación Empresarios por la Educación, quienes retroalimentarán el documento en el mes de abril. </t>
  </si>
  <si>
    <t>Está en proceso la publicación del aplicativo SIGCE en el ambiente de producción.Una vez culmine, los profesionales de la Subdirección realizarán el proceso de asistencias técnicas.</t>
  </si>
  <si>
    <t xml:space="preserve">Se cumplió el proceso de análisis del sector y se remitió a la Subdirección de Contratación por medio del aplicativo NEON.  En espera de la revisión y comentarios.  </t>
  </si>
  <si>
    <t xml:space="preserve">Actualemente se encuentra en proceso de contratación la implentación de la ruta y el sistema SIGCE. </t>
  </si>
  <si>
    <t>Esta actividad se reportó al 100% en el mes de febrero. Ya se cuenta con el marco conceptual y metodológico del documento.</t>
  </si>
  <si>
    <t>Esta actividad se reportó al 100% en el mes de febrero de 2018.  Tanto en la guía para la implementación del Decreto 1421 de 2017, como en la nueva guía para la gestión educativa se retoma el enfoque de educación inclusiva con el proposito de generar la articulación entre el PMI y el PIAR.</t>
  </si>
  <si>
    <t>Se validó el documento con coordinadores y gerentes de los diferentes programas de la Dirección.  El documento se encuentra en ajustes finales.</t>
  </si>
  <si>
    <t xml:space="preserve">Mediante el proceso de asistencias técnicas se inició el proceso de retroalimentación al documento para sus posteriores ajustes. </t>
  </si>
  <si>
    <t>Se continua con el ejercicio de revisión de los contenidos del Edusitio Ambientes de aprendizaje incluisivos para que el documento armonice con éstos.</t>
  </si>
  <si>
    <t xml:space="preserve">Se realizó el proceso de articularon del enfoque de educación inclusiva en los protocolos de acompañamiento a las secretarías de educación. </t>
  </si>
  <si>
    <t xml:space="preserve">El 12 de marzo se realizó una primera reunión intersectorial con las diferentes entidades involucradas con el proposito de diseñar la metodología de trabajo para la construcción del programa. </t>
  </si>
  <si>
    <t xml:space="preserve">Ya se definieron las organizaciones que harán parte de proceso de validación.  Una vez inicie la ejecución del convenio que actualmente está en proceso de contratación, se realizará el documento y posteriormente la validación. </t>
  </si>
  <si>
    <t>En el mes de marzo  se avanzó con el proceso de contratación, que permitira la realización del documento y posteriormente la validación.  
El proceso de diagramación y publicacióon en el sitio Wed iniciará una vez se encuentre validado el documento por las organizaciones de familia  en el mes de julio.</t>
  </si>
  <si>
    <t>En el mes de marzo  se avanzó con el proceso de contratación, que permitira la realización del documento y posteriormente la validación.  
Una vez validado el documento por las organizaciones de familia en el mes de julio se iniciará el poceso de Formación a la SE.</t>
  </si>
  <si>
    <t>La revisión documental ya fue realizada. De igual manera, se espera que esta revisión sea fortalecida e incorporada al documento de actualización de orientaciones de planes territoriales de formación docente por parte del aliado que sea contratado para ello. Ya se elaboró el anexo técnico y el insumo, los cuales se encuentran en revisión final para ser subidos al aplicativo NEON.</t>
  </si>
  <si>
    <t>Se cuenta con el documento de articulación entre el enfoque de educación inclusiva y los Planes Territoriales de Formación Docente.  Se realizará un proceso contractual.</t>
  </si>
  <si>
    <t xml:space="preserve">Teniendo en cuenta que este proceso se llevará a cabo a través de un proceso de contratación, se elaboró el anexo técnico y el insumo, los cuales se encuentran en revisión final para ser subidos al aplicativo NEON. Ya se tienen identificados los grupos de interés para realizar el proceso de consulta. </t>
  </si>
  <si>
    <t>No hay avance en el mes de marzo, la publicación está sujeta a la validación, se realizará una vez se valide el documento.</t>
  </si>
  <si>
    <t xml:space="preserve">Ya se cuenta con la propuesta para la inclusión de esta temática en los protocolos de acompañamiento a las secretarías de educación. </t>
  </si>
  <si>
    <t>Se encuentra diseñado, aprobado y actualmente está en ejecución.</t>
  </si>
  <si>
    <t>Se cuenta con una distribución y responsables para el desarrollo de las asistencias técnicas.</t>
  </si>
  <si>
    <t>Se realizaron en el mes de marzo asistencias técnicas a las SE de: Tumaco, Cundinamarca, Magangué, San Andrés, Choco, Quibdó y Lorica.</t>
  </si>
  <si>
    <t>Se realizará la evaluación conjuntamente con el grupo de discapacidad de las diferentes dependencias, cuando se termine el primer ciclo de asistencias técnicas que se extenderá hasta el mes de abril .</t>
  </si>
  <si>
    <t>Se realizará la evaluación conjuntamente con el grupo de discapacidad de las diferentes dependencias dependencias, cuando se termine el primer ciclo de asistencias técnicas que se extenderá hasta el mes de abril .</t>
  </si>
  <si>
    <t>Se encuentra elaborado el anexo técnico, el analisis del sector y el insumo de contratación.  Se encuentra en proceso de revisión por parte de la Subdirección de Contratación en el aplicativo NEON.</t>
  </si>
  <si>
    <t>Se realizó el ejercicio de focalización de municipios y secretarías de educación.</t>
  </si>
  <si>
    <t>Se cuenta con el anexo técnico, el insumo de contratación y el análisis del sector.  El insumo de contratación se encuentra en el aplicativo NEON.</t>
  </si>
  <si>
    <t xml:space="preserve">Se incluyó una estrategia de seguimiento y sostenibilidad al proceso contractual para el establecimiento de redes de familia. </t>
  </si>
  <si>
    <t>Se cuenta con insumo del proceso, análisis de sector y estudio de mercado cargados en Neón el 6 de marzo. Dicho proceso está en revisión por parte de la Oficina de Contratación. Se espera publicación a mediados de abril. 
Cabe anotar que no se cumplió con el  estimado para esta actividad por los tiempos que requiere para revisión la Oficina de Contratación.</t>
  </si>
  <si>
    <t>Se cuenta con insumo del proceso, análisis de sector y estudio de mercado cargados en Neón el 6 de marzo. Está en proceso de revisión por parte de la Subdirección de Contratación. Se proyecta publicación a mediados de abril.</t>
  </si>
  <si>
    <t>Se realizaron la asistencias técnicas en Bolívar, Cauca Córboda, Chocó, Guajira, Tumaco, Florencia y Arauca. Faltan ETCs de Santa Marta, Ciénaga y Putumayo, por agenda de las ETCs, y se tienen programadas las comisiones para el mes de abril.</t>
  </si>
  <si>
    <t>Se avanza en la campaña con la Oficina Asesora de Comunicaciones. El 23 de marzo se realizó un focus group con estudiantes de colegio en Ciudad Bolívar en Bogotá para revisar conceptos y adecuar los mensajes.Video avanzado. La campaña comenzará en mayo por decisión de la Oficina Asesora de Comunicaciones para que no se cruce con otras del MEN. Los materiales estarán listos en abril.</t>
  </si>
  <si>
    <t xml:space="preserve">Realizados el encuentro de contextualización de la ruta para facilitadores nuevos. Realizado el encuentro general con facilitadores de la Ruta. Realizada formación ciclo IV y encuentro III con facilitadores de la  Ruta. </t>
  </si>
  <si>
    <t>Diseñada y aprobada la II agenda de formación para líderes de Jornada Única. 
Diseñados los espacios de formación del segundo encuentro de líderes de Jornada única.  Apoyo en diseño de los protocolos de PTA 2,0 y Pioneros ciclo II.</t>
  </si>
  <si>
    <t>El documento orientador ya fue revisado por la Dirección de Calidad y se realizaron los ajustes solicitados, y actualmente se estan incorporando sugerencias de los grupos funcionales de la Dirección.</t>
  </si>
  <si>
    <t>La Oficina de Innovación continúa desarrollando la arquitectura del EDUSITIO. Logo y Solgan aprobados por Ministra y Oficina de Comunicaciones. Formulario de inscripciones diligenciado.</t>
  </si>
  <si>
    <t>Acompañamiento a EE reconocidas en 2017 por UNESCO. Articulación con aliados (Corpoeducación - Embajada de Canada) para documentar experiencias. Rúbrica de evaluación experiencias ajustada en documento orientador Foro 2018.</t>
  </si>
  <si>
    <t>Operador logístico seleccionado. Orden de servicios diligenciada por radicar en mayo. Identificados posibles escenarios de realización del Foro 2018. Piezas y elementos comunicativas a desarrollar por operador.</t>
  </si>
  <si>
    <t xml:space="preserve">Primera versión de agenda ajustada con actividades propuestas. Ya se cuenta con un documento preliminar de posibles conferencistas y las temáticas que serían abordadas por ellos. </t>
  </si>
  <si>
    <t>Este mes de marzo se realizaron 24 talleres de formación de ciclo 2 con 807 educadores de los 88 colegios focalizados en el marco del convenio 1420 con OIM. Respecto al diseño se entregó el documento de la estructura general de las fases 2 y 3 y se realizaron las reuniones con los 8 aliados estratégicos. Se continúa la implementación del ciclo 1 (fase 1) del Modelo de formación para la ciudadanía en alianza con USAID en 7 departamentos, 35 municipios y 44 establecimientos educativos.</t>
  </si>
  <si>
    <t xml:space="preserve">Se realiza AT a SE Tolima en el marco del Sistema Nacional de Convivencia escolar, se socializan lineas de acción del Plan de Acción 2018 del Comité Nacional, se presentan avances del Sistema Unificado de Información y se hace énfasis en las orientaciones del  MEN para la prevención del consumo de SPA. Se socializó con el Comité Distrital de Convivencia de Bogotá el avance en el diseño del protocolo de llegada de la Policía Nacional a los establecimientos educativos. </t>
  </si>
  <si>
    <t xml:space="preserve">Se realiza convocatoria y selección de los 215 estudiantes que participarán en el Primer Campamento Nacional de 2018. Se definieron lugares para la realización de tres campamentos regionales en Atlántico, Boyacá y Norte de Santander. </t>
  </si>
  <si>
    <t xml:space="preserve">Los documentos requeridos para continuar con el proceso de contratación ya están subidas al NEON. Se realizará un ajuste de la modalidad de contratación a selección abreviada. </t>
  </si>
  <si>
    <t>Se realiza cumplimiento de la Sentencia de Jesús Ignacio Roldán en Tierra Alta- Córdoba, mediante la implementación del modelo  de Formación para la Ciudadanía. Se destinan recursos financieros y se inicia coordinación con Scholas Argentina y SE de Turbo para implementación de la experiencia en el mes mayo.</t>
  </si>
  <si>
    <t>Se cuenta con información del PESCC de 2276 establecimientos educativos a la fecha en la herramienta de registro de  información. Se encuentra en proceso de cálculo el indicador cuantitativo ya que se requiere caracterizar el nivel de implementación del programa a partir de la la información recolectada.</t>
  </si>
  <si>
    <t>Se brinda asistencia técnica  a Secretaría de Tumaco para el fortalecimiento de estrategias de educación para la sexualidad, con la participación del grupo de orientadores del municipio. Se brindan herramientas pedagógicas y didácticas. Se brinda AT virtual a Pasto, Amazonas, Apartadó, Neiva y Cúcuta.</t>
  </si>
  <si>
    <t>Se realiza presentación a SE de educación sobre el estado de comités territoriales de convivencia, los retos previstos para su fortalecimiento y temáticas priorizadas en el marco del Plan de Acción del Comité Nacional.</t>
  </si>
  <si>
    <t>Se solicitó a las universidades el listado de potenciales beneficiarios del convenio 1461. Se recibió esta información y se dio apertura a la plataforma de ICETEX para que los docentes realicen el proceso de solicitud de crédito.</t>
  </si>
  <si>
    <t>Se diseñó un instrumento para levantar información y se envió a las uiversidades aliadas.</t>
  </si>
  <si>
    <t>Se diseñó una estrategia de priorización para avanzar con los siguientes departamentos: Huila, Chocó, Cundinamarca, Norte de Santander, Meta, San Andres, Valle del Cauca, Caldas, Atlántico, Caquetá, Casanare, Tolima, Arauca, para lograr un mayor número de becas otorgadas a través del SGR.</t>
  </si>
  <si>
    <t>El equipo del MEN diseñó la estrategia de priorización de regiones. Desde el despacho de Ministra y Viceministra se están realizando acercamientos a las gobernaciones. De igual manera, los equipos técnicos de las gobernaciones interesadas y el MEN adelantan las sesiones de trabajo para la formulación de proyectos.</t>
  </si>
  <si>
    <t>Desde el equipo de becas se consolidó la estrategia de formación virtual, sobre la cual se adelantan gestiones para definir universidades aliadas y posteriormente definir el equipo de apoyo por parte de otras áreas.</t>
  </si>
  <si>
    <t>Se están adelantando los primeros acercamientos a las regiones de Huila y Cundinamanrca, para la formulación de los proyectos con los recursos identificados.</t>
  </si>
  <si>
    <t>Se aprobó  la estrategia virtual para la asignación de aproximadamente 330 créditos virtuales. Se están realizando acercamientos con las universidades interesadas para definir cupos y costos.</t>
  </si>
  <si>
    <t xml:space="preserve">Se realizaron asistencias técnicas a las SE de La Guajira, Pasto y Vichada. Se realizó evento taller con líderes de Calidad de las 95 ETC, en Bogotá. En el taller se hizo un balance de PTFD y se recogieron sugerencias para mejorar su formulación. Se dará continuidad a las asitencias técnicas en los meses de abril y mayo. 
</t>
  </si>
  <si>
    <t>Se elaboró insumo de contratación el cual se encuentra en revisión. Se estructuró presupuesto inicial para la realización del estudio de mercado.</t>
  </si>
  <si>
    <t xml:space="preserve">Ya se encuentra la documentación requerida en NEON para continuar con el proceso de contratación. </t>
  </si>
  <si>
    <t>No se logró el porcentaje programado para marzo, el proceso contractual continúa en revisión y ajustes por parte del area técnica y de la Subdirección de Contratación. Los documentos del proceso están cargados en NEON.</t>
  </si>
  <si>
    <t xml:space="preserve">Para este proceso, la OEA contratará a Corpoeducación. El rol del Ministerio será de acompañamiento y seguimiento a la estrategia. Actualmente, el Deparamento Jurídico de la OEA se encuentra revisando la carta de intención del Ministerio en la que se describe el rol mencionado. Se espera que en el mes de abril la OEA de respuesta para iniciar el proceso de implementación por parte de Corpoeducación. </t>
  </si>
  <si>
    <t xml:space="preserve">Ya se realizó una primera propuesta de observación de clase que será validada on OEA y Corpoeducación una vez se firme el convenio entre ellos. </t>
  </si>
  <si>
    <t xml:space="preserve">Se diseñó la estrategia de seguimiento al plan de trabajo y desarrollo del curso que será validada on OEA y Corpoeducación una vez se firme el convenio entre ellos. </t>
  </si>
  <si>
    <t xml:space="preserve">Se diseñó una propuesta preliminar de seguimiento a la participación de los docentes en el curso que será revisado y validado con OEA y Corpoeducación una vez se firme el convenio entre ellos. </t>
  </si>
  <si>
    <t>La estrategia de acompañamiento  aún no se está implementando. El proceso contractual continúa en revisión y ajustes por parte del area técnica y de la Subdirección de contratación. Documentos del proceso cargados en NEON.</t>
  </si>
  <si>
    <t>Se seleccionó a la Corporación Unificada Nacional- CUN luego de un proceso competitivo bajo el decreto 092 de 2017. A este proceso se presentaron dos oferentes:
Corporación Voluntarios Colombia.
Corporación Unificada Nacional CUN.</t>
  </si>
  <si>
    <t>Se adjudicó proceso a la Corporación  Unificada Nacional-CUN. Convenio 1467 de 2017. legalizado el 29 de diciembre de 2017</t>
  </si>
  <si>
    <t xml:space="preserve">El asociado presentó para aval de apoyo a la supervisión:
- Propuesta metodológica, Base de datos de nativos,  
-Planeación del esquema de acompañamiento y seguimiento al programa FNE,
-Soporte del proceso de compra y legalizacion para todos los pagos. 
-Manual de Viáticos para regular las comisiones, 
-Entrega del informe financiero del convenio. 
</t>
  </si>
  <si>
    <t>Se seleccioonó como conveniente a Britisth Counsil por su experiencia e idoenidad. Este llevara a cabo la formación de 2.298 docentes.</t>
  </si>
  <si>
    <t>Se aprueba llevar a cabo convenio de cooperación con British Council, en comité de contratación de fecha 24 de enero de 2018.</t>
  </si>
  <si>
    <t>Se suscribe y legaliza convenio de cooperación ente MEN y British Council. Convenio 913 de 2018 del 26 de enero de 2018.</t>
  </si>
  <si>
    <t xml:space="preserve">Formación Presencial: Envío de las convocatorias a talleres de Currículo Sugerido para Transición y Primaria a 49 SE focalizadas.
Formación virtual:  Envío de las convocatorias para invitar a los docentes de inglés de IE no focalizadas de 33 SE focalizadas para los MOOC´s (Massive open online courses).
Elaboración y envío de las convocatorias para los cursos de Learn Enghlis Pathways  a docentes de IE de 43 SE.
</t>
  </si>
  <si>
    <t>Se seleccionó conveniente al Consejo Británico para ser aliado en la evaluación de 1000 docentes.</t>
  </si>
  <si>
    <t>Se suscribe y legaliza convenio de cooperación entre MEN y British Council. Convenio 913 de 2018 de 26 de enero de 2018.</t>
  </si>
  <si>
    <t>Envío de convocatoria para inscripción de docentes de inglés de 33 SE.
Envío al Aliado de la base de datos de los candidatos inscritos por las SE invitadas para  generar la ruta de aplicación de la prueba</t>
  </si>
  <si>
    <t xml:space="preserve">Se seleccionó a la Corporación Unificada Nacional- CUN luego de un proceso competitivo bajo el decreto 092 de 2017.  Quien realiza acciones en contexto real de inglés con los Formadores Nativos y los docentes en la IE. </t>
  </si>
  <si>
    <t>Con los 300 Formadores Nativos Extranjeros, se ha logrado familiarizar a los estudiantes con el uso del inglés en el aula y fuera de ella.</t>
  </si>
  <si>
    <t>Se llevó a cabo proceso de contratación bajo Acuerdo Marco en diciembre de 2017, bajo vigencia futura.</t>
  </si>
  <si>
    <t>Se seeccionó a la UNIÓN TEMPORAL PRINTER-EL TIEMPO  como operador del proceso de impresión, alistamiento y distribución del material Way to Go! Libro de trabajo para grados 6, 7 y 8.</t>
  </si>
  <si>
    <t>En el mes de febrero se logró la entrega del 100% de los libros de trabajo (work book) que equivalen a 201.626.</t>
  </si>
  <si>
    <t>Se seleccionó como conveniente a British Council por su experiencia e idoneidad. Este llevará a cabo el acompañamiento a 20 ENS bajo el marco del esquema de Aliados 10.</t>
  </si>
  <si>
    <t>Viisitas de gestores para el desarrollo de la fase I del proyecto (caracterización, emparejamiento).
Diligenciamiento de los formatos de la caracterización institucional, por parte de las IE vinculadas al proyecto para la asignación de su par-amigo (Institución privada).</t>
  </si>
  <si>
    <t xml:space="preserve">1 INFORME FINAL DE SEGUIMIENTO:
Contiene: a. Base de información reportada por las ETC por proyecto
b. Informe final de la implementación de la estrategia 
</t>
  </si>
  <si>
    <t>1 INFORME FINAL DE SEGUIMIENTO:
Contiene: a. Base de información reportada por las ETC por proyecto
b. Informe final de la implementación de la estrategia.</t>
  </si>
  <si>
    <t xml:space="preserve">1 INFORME FINAL DE SEGUIMIENTO:
Contiene: a. Base de información reportada por las ETC por proyecto
b. Informe final de la implementación de la estrategia.
</t>
  </si>
  <si>
    <t>2 PROCESOS LICITATORIOS ADJUDICADOS
Contiene: Documentación de adjudicación de APP para Medellín y Barranquilla y 2 contratos suscritos.</t>
  </si>
  <si>
    <t>Imprimir y  distribuir  el  Material educativo (serie de 6° a 11°)
1.Llevar a cabo proceso precontractual (bajo acuerdo marco)  para poder tener operador que implemente imprima y entregue textos escolares "Way to GO!"(libro de trabajo para grados 6,7 y 8)</t>
  </si>
  <si>
    <t>Implementar currículo sugerido en inglés para primaria y textos grados transición, 1, 2, 3 , 4 y 5 (impresión y distribución Kit primara)
1.Llevar a cabo proceso precontractual (licitación)  para poder tener operador que reproduzca y distribuya maletas pedagógicas para primara y kit currículo y DBAS para primaria</t>
  </si>
  <si>
    <t>Se proyectó adjudicar en marzo el contrato que conllevaba materiales y formación docente, sin embargo no se logró, y por tanto no se cumplió el 50% de ejecución programado, debido a que el análisis del sector arrojó propuestas económicas muy elevadas, por ello se  separa el proceso en dos lo que implica trámites precontractuales adicionales diferentes pero en paralelo: 1. Impresión y distribución de textos, por acuerdo marco de precios y 2. Formación de docentes. Se estima que en mayo este ejecutándose el contrato de materiales.</t>
  </si>
  <si>
    <t xml:space="preserve">El 06 de marzo se realizó reunión con el proveedor Ciel-Digiturno, para poder actualizar la versión y brindar información en la cartelera digital de la UAC información más dinámica, actualizar la plantilla de Digiturno, y poder rodar los Videos institucionales, para que nuestros ciudadanos estén informados de la Gestión del Ministerio con  información de interés  
El 08 de marzo se realizó mesa de trabajo con la oficina de comunicaciones para establecer los temas  de mayor relevancia para iniciar la campaña de divulgación  de la UAC dentro del Ministerio.
El 16 y 17 de marzo se participó en la feria de servicio al ciudadano en Manaure la Guajira, llevando el trámite  de legalizaciones como estrategia de acercamiento con las ciudadanía de esta región  del país
El 21  de marzo se asistió a la cualificación Comunicación y asertividad para el servicio,  dada por el  PNSC, esto con el objetivo de replicarla en la UAC del MEN y fortalecer estrategias para el servicio al ciudadano.
</t>
  </si>
  <si>
    <t>El 05 de marzo la oficina de tecnología realizo la entrega del aprovisionamiento de infraestructura firma electrónica, para la puesta en producción del sistema de Legalizaciones e implementación forma digital.</t>
  </si>
  <si>
    <t xml:space="preserve">El 15 de marzo se cualificaron a 40 servidores para la atención de personas sordas en la lengua de señas colombiana 
El 20 de marzo se recibió respuesta por parte del INCI  a la comunicación enviada  el mes de febrero  sobre  la charla de abordaje para el personal de la UAC para la atención  de personas con discapacidad visual, para coordinar fecha, hora y lugar de realización del taller.
</t>
  </si>
  <si>
    <t>En el mes de marzo se realizó indice a 137 tomos en el formato establecido</t>
  </si>
  <si>
    <t>En el mes de marzo se digitalizaron 83184 imágenes de resoluciones</t>
  </si>
  <si>
    <t>En el mes de marzo se realizaron las siguientes asistencias técnicas:
• 01 de marzo de 2018 Secretaría de Educación de Barrancabermeja.
• 01 de marzo de 2018 Secretaría de Educación Arauca.
Se realizaron mejoras a la Interfax del SAC (Sistema de Atención al Ciudadano) también se implementó el módulo que permite la interconectividad del SAC entre las diferentes entidades territoriales, se normalizaron las tablas de bases de datos, procedimientos, secuencias y disparadores. así mismo se hizo depuración y mejoras del código puente optimizando el rendimiento del sistema 
Elaborar Cronograma para la divulgación a las Secretarías de Educación Certificadas.
Se generó  y envió el Ranking Nacional del Sistema de Atencion al Ciudadano de las Secretarías  de Educación Certificadas correspondiente al mes de febrero, el cual  fue enviado a cada una de las Secretarías de Educación a través del Sistema de Gestión Documental .</t>
  </si>
  <si>
    <t xml:space="preserve">En el mes de marzo se realizaron las siguientes asistencias técnicas:
• 01 de marzo de 2018 Secretaría de Educación de Barrancabermeja.
• 01 de marzo de 2018 Secretaría de Educación Arauca.
Se realizaron mejoras a la Interfax del SAC (Sistema de Atención al Ciudadano) también se implementó el módulo que permite la interconectividad del SAC entre las diferentes entidades territoriales, se normalizaron las tablas de bases de datos, procedimientos, secuencias y disparadores. así mismo se hizo depuración y mejoras del código puente optimizando el rendimiento del sistema 
Elaborar Cronograma para la divulgación a las Secretarías de Educación Certificadas.
Se generó  y envió el Ranking Nacional del Sistema de Atencion al Ciudadano de las Secretarías  de Educación Certificadas correspondiente al mes de febrero, el cual  fue enviado a cada una de las Secretarías de Educación a través del Sistema de Gestión Documental .
</t>
  </si>
  <si>
    <t>1. El día jueves 22 de marzo del 2018, se realizó la publicación por los canales de comunicación del MEN, del segundo video mediante el cual, a través de coplas Paisas se dieron a conocer algunas normas relacionadas con la Ley Disciplinaria.  
2. Se inició una campaña de prevención en temas electorales, publicada en canales de comunicación del MEN el día 9 de marzo de 2018, por medio de la cual se dieron a conocer las faltas o delitos en los que pudieron incurrir los servidores del MEN, en los comicios del 11 de marzo de 2018. 
3. Se encuentra en construcción con un avance del 70%,  un juego de concentración con el cual se pretende reforzar el conocimiento de las faltas o delitos en los que pueden incurrir los servidores del MEN, en los próximos comicios del 27 de mayo de 2018.</t>
  </si>
  <si>
    <t>Durante el mes de  marzo se realizaron tres (3) Comités Inspiradores en los días (2, 9, y 23) respectivamente  donde se socializaron de manera semanal los avances  y retos de las Subdirecciones y áreas pertenecientes a Secretaría General con el fin de identificar oportunidades de mejora y apoyo para llevar a buen fin los objetivos y metas establecidas para el año 2018.</t>
  </si>
  <si>
    <t xml:space="preserve">1. El día jueves 22 de marzo del 2018, se realizó la publicación por los canales de comunicación del MEN, del segundo video mediante el cual, a través de coplas Paisas se dieron a conocer algunas normas relacionadas con la Ley Disciplinaria.  
2. Se inició una campaña de prevención en temas electorales, publicada en canales de comunicación del MEN el día 9 de marzo de 2018, por medio de la cual se dieron a conocer las faltas o delitos en los que pudieron incurrir los servidores del MEN, en los comicios del 11 de marzo de 2018. 
3. Se encuentra en construcción con un avance del 70%,  un juego de concentración con el cual se pretende reforzar el conocimiento de las faltas o delitos en los que pueden incurrir los servidores del MEN, en los próximos comicios del 27 de mayo de 2018.
</t>
  </si>
  <si>
    <t>Durante el mes de  marzo se realizaron tres (3) Comités Inspiradores en los días (2, 9, y 23) respectivamente  donde se socializaron los avances y retos de las Subdirecciones y áreas pertenecientes a Secretaría General con el fin de identificar oportunidades de mejora y apoyo para llevar a buen fin los objetivos y metas establecidas para el año 2018.</t>
  </si>
  <si>
    <t>Se cumplió con el 100%  de giros a las ETC de acuerdo al cronograma y al PAC</t>
  </si>
  <si>
    <t>Se realizo informe de PAC programado por cada dependencia</t>
  </si>
  <si>
    <t>Para el mes de marzo se utilizo el 99,99% del PAC aprobado, se generó reporte de INPANUT desde el  SIIF (Sistema Integrado de Informacion Financiera)</t>
  </si>
  <si>
    <t>Para el mes de marzo se utilizo el 99,99% del PAC aprobado, cumpliendo con la meta establecida</t>
  </si>
  <si>
    <t>Se realizarón 9 mesas  de trabajo en el mes de marzo  para el levantamiento de información con 18 casos de uso firmados; 3 para revision y posterior firmas por el grupo central de cuentas, 5 para correcciones por la casa HEYSSHON y 4 por especificar. Se cumplio con el cronograma programado para este mes.</t>
  </si>
  <si>
    <t>Se transmitieron los Estados Financieros a 31 de diciembre de 2017, los informes mensuales de enero, febrero y marzo seran presentados como fecha maxima el 28 de abril, teniendo en cuenta las fechas de cierre reportadas por la Contaduria General de la Nación.</t>
  </si>
  <si>
    <t>Se esta programando la primera mesa de trabajo para realizar el seguimiento a cada uno de los terceros que hacen parte de la cuenta.</t>
  </si>
  <si>
    <t>Se oficio el dia 5 de marzo a los Viceministerios la relación de los convenios  indicando fecha del ultimo informe radicado en la SGF y el saldo pendiente por legalizar.</t>
  </si>
  <si>
    <t>Se esta programando la primera mesa de trabajo con los supervisores,  para socializar el estado actual de los convenios.</t>
  </si>
  <si>
    <t>Se envio correo electronico a los supervisos informando sobre la situación actual de los convenios.</t>
  </si>
  <si>
    <r>
      <t xml:space="preserve">El Recaudo Acumulado para el mes de febrero fue de </t>
    </r>
    <r>
      <rPr>
        <u/>
        <sz val="12"/>
        <rFont val="Calibri"/>
        <family val="2"/>
        <scheme val="minor"/>
      </rPr>
      <t xml:space="preserve">$ </t>
    </r>
    <r>
      <rPr>
        <sz val="12"/>
        <rFont val="Calibri"/>
        <family val="2"/>
        <scheme val="minor"/>
      </rPr>
      <t>40.570.477.007, alcanzando un 14,03% de la meta (En el mes de febrero no se reportaron aportes de Policia y Ejército Nacional) 
A corte 31 de marzo 2018, no se evidencia recaudo del mes de marzo de 2018 toda vez que la verificación del ingreso frente a extractos bancarios se realiza més vencido (Corte 13 de abril de 2018), previa realización de conciliación del registro contable.</t>
    </r>
  </si>
  <si>
    <t>Para el mes de Junio se espera recaudar el 42% de la meta establecida, sin embargp ya se han recaudado $1.851.612.566 equivalente al 2.29% de la meta.
El vencimiento real de la obligación de pago de las Entidades Obligadas es semestral (01 de enero al 30 de junio y 01 de julio a 31 de diciembre).
Se debe tener en cuenta que la verificación del ingreso se evidencia mes vencido.</t>
  </si>
  <si>
    <t>Se estimó línea base de los valores adeudados para la vigencia 2016, con base al proceso de imputación de pagos y ajuste de bases gravables de los contratos fiscalizados vigencia 2016 al igual que se estimó la linea base de deuda vigencia 2017, con base al proceso de identificación de ingresos para el cierre de la vigencia 2017; asimismo como parte de la gestión de recuperación se realizó el III llamado a prevención vigencia 2017, como actividad fundamental para iniciar el proceso de cobro y recuperación
Sin embargo  la medición del indicador formalado de la actividad, se iniciará a partir del mes de julio.</t>
  </si>
  <si>
    <t>De las Entidades Obligadas para el 2014 y 2015,  el 60,39%  de ellas se encuentran al dia o remitidas a la DIAN.</t>
  </si>
  <si>
    <t xml:space="preserve">Se realizó conciliación con corte a Febrero 2018, Es preciso indicar que la conciliación se envía  mes vencido, por cuanto los soportes de los embargos aplicados en las cuentas durante el mes, se reciben dentro de los 15 días del mes siguiente, para el registro contable.
</t>
  </si>
  <si>
    <t>Se han realizado 3 mesas de trabajo con el grupo de Contabilidad, Tesoreria Y Central de cuentas con el fn de hacer seguimiento al proceso de la conciliación exogena Distrital y Nacional.</t>
  </si>
  <si>
    <t>Se realizó la transmision de la Información Exogena Distrital en las fechas establecidas.</t>
  </si>
  <si>
    <t>Se realizó la transmisión de la Información de  los Convenios Internacionales.</t>
  </si>
  <si>
    <t>Se han realizado 3 mesas de trabajo con el grupo de Contabilidad, Tesoreria Y Central de cuentas con el fin de hacer seguimiento al proceso de la conciliación exogena Distrital y Nacional.</t>
  </si>
  <si>
    <t>Se realizó la transmisión de la Información Exogena Distrital en las fechas establecidas.</t>
  </si>
  <si>
    <t xml:space="preserve">Durante el mes de marzo se llevaron a cabo actividades como: celebraciones de días del hombre y la mujer y stands de servicios de banca, turismo, fondos de pensiones, caja de compensación, alimentos, editoriales y fundaciones; tanto en la sede CAN como en San Cayetano. Las instalaciones del gimnasio mantuvieron una asistencia frecuente de colaboradores, tanto en su jornada de la mañana como en la tarde, incluyendo los martes de Yoga al mediodía y una jornada de Rumba en San Cayetano. </t>
  </si>
  <si>
    <t>Se publicó la Resolución 04969 del 22 de marzo de 2018 por la cual se dió modificación, adición y corrección de la Resolución 07083 del 10 de abril del 2017. Se desarrolló sesión extra del Comité de Teletrabajo con el fin de evaluar los resultados de la primera evaluación parcial de la prueba piloto.</t>
  </si>
  <si>
    <t xml:space="preserve">Se inició con la ejecución de los planes que hacen parte del Plan Estratégico de Talento Humano así: Inicio de la implementación del Plan Institucional de Capacitación a través del inicio del Programa de Desarrollo de Competencias y capacitaciones en Contratación Estatal y Bienes e Inventarios. Ejecución del Plan de Bienestar a través de stands de servicios, participación en juegos de la Función Pública y celebraciones de días del hombre y la mujer. Sistema de Gestión para la Seguridad y Salud en el Trabajo a través de la continuidad de chequeos médicos ejecutivos, auditoría interna del Sistema, inicio del Programa de Vigilancia Epidemiólogica de Riesgo Biomecánico y de sesiones de pausas activas y realización de auditoría al Programa Estratégico de Seguridad Vial. Con respecto al indicador de planta de personal provista el promedio para el primer trimestre del año fue del 93 %
 </t>
  </si>
  <si>
    <t>Inició la ejecución del Plan Institucional de Capacitación con las actividades de formación en convenio con la Universidad Nacional de Colombia, en los temas Machine Learning, Contratación Estatal, Bienes y Gestión de Inventarios.</t>
  </si>
  <si>
    <t>Se inició a mitad del mes de marzo el desarrollo de sesiones dentro del programa de desarrollo de competencias para todos los servidores de planta, esta primera sesión se prolongará hasta mediados de abril y ha contado con una asistencia de 178 personas.</t>
  </si>
  <si>
    <t xml:space="preserve">Realización de la auditoría interna del Sistema por parte de la Oficina de Control Interno, continuidad a chequeos médicos ejecutivos, lanzamiento del SGSST como modelo referencial del SIG en el marco del MIPG, gestión del área protegida a través de Compensar, inicio del Programa de Vigilancia Epidemiólogica de Riesgo Biomecánico y de sesiones de pausas activas en la sede principal del MEN; y desarrollo de la auditoría al plan estratégico de seguridad víal por parte de la Secretaría de Mobilidad de Bogotá.  </t>
  </si>
  <si>
    <t xml:space="preserve">Se consolidó informe de la evaluación de desempeño de servidores de carrera administrativa y libre nombramiento y remoción no gerentes públicos.
</t>
  </si>
  <si>
    <t xml:space="preserve">Hasta la fecha, están diligenciadas 394 encuestas de caracterización de la población. </t>
  </si>
  <si>
    <t>Se realizaron dos publicaciones en la intranet (12 Y 22 de marzo) de las vacantes de la planta de personal durante el mes.</t>
  </si>
  <si>
    <t>Se adelantó la modificación, adición y corrección de la Resolución 07083 del 10 de abril del 2017, generándose la Resolución 04969 del 22 de marzo de 2018. 
Se desarrolló sesión extra del Comité de Teletrabajo con el fin de evaluar los resultados de la primera evaluación parcial de la prueba piloto y se presentó la propuesta de desayuno para socializar la experiencia de jefes y teletrabajadores. .</t>
  </si>
  <si>
    <t xml:space="preserve">Se inició con la ejecución de los planes que hacen parte del Plan Estratégico de Talento Humano así: Inicio de la implementación del PIC a través de la ejecución de (Programa de Desarrollo de Competencias, capacitaciones en Contratación Estatal, Bienes e Inventarios y sesiones de inducción del personal nuevo). Plan de Bienestar (Stands de servicios, participación en juegos de la Función Pública y celebraciones de días del hombre y la mujer). Sistema de Gestión para la Seguridad y Salud en el Trabajo (realización de chequeos médicos ejecutivos, realización de la auditoria interna del Sistema, lanzamiento del SGSST como modelo referencial del SIG en el marco del MIPG, inicio del Programa de Vigilancia Epidemiólogica de Riesgo Biomecánico,  inicio de sesiones de pausas activas, realización de auditoría al Programa Estratégico de Seguridad Vial). Con respecto al indicador de planta de personal provista el promedio para el primer trimestre del año fue del 93 %
 </t>
  </si>
  <si>
    <t>Inició la ejecución del programa con las capacitaciones en convenio con la Universidad Nacional de Colombia, en los temas Machine Learning, Contratación Estatal, Bienes y Gestión de Inventarios.</t>
  </si>
  <si>
    <t>Se inició a mitad del mes la primera de cuatro sesiones dentro del programa de desarrollo de competencias para todos los servidores de planta, esta primera sesión se prolongará hasta mediados de abril y ha contado con una asistencia de 178 personas.</t>
  </si>
  <si>
    <t xml:space="preserve">Realización de chequeos médicos ejecutivos, realización de la auditoria interna del Sistema por parte de la Oficina de Control Interno, lanzamiento del SGSST como modelo referencial del SIG en el marco del MIPG, gestión del área protegida a través de Compensar, inicio del Programa de Vigilancia Epidemiólogica de Riesgo Biomecánico,  inicio de sesiones de pausas activas en la sede principal del MEN con apoyo de fisioterapeuta y se desarrolló la auditoría al plan de seguridad víal por parte de la Secretaría de Mobilidad de Bogotá, alcanzando resultados satisfactorios. </t>
  </si>
  <si>
    <r>
      <t>Se realizó publicación en la intranet de las vacantes de la planta de personal en las fechas 12 y</t>
    </r>
    <r>
      <rPr>
        <sz val="9"/>
        <color rgb="FFFF0000"/>
        <rFont val="Calibri"/>
        <family val="2"/>
        <scheme val="minor"/>
      </rPr>
      <t xml:space="preserve"> </t>
    </r>
    <r>
      <rPr>
        <sz val="9"/>
        <rFont val="Calibri"/>
        <family val="2"/>
        <scheme val="minor"/>
      </rPr>
      <t>22 de marzo de 2018.</t>
    </r>
  </si>
  <si>
    <t>En el transcurso del mes de marzo se llevaron a cabo 6 reuniones para genestionar alianzas con: Bancolombia, Bavaria, UNICEF, Embajada y Ministerio de Educación de España, Fundación Empresarios por la Educación y OEI.</t>
  </si>
  <si>
    <t xml:space="preserve"> A la fecha se ha gestionado un total de $4.912.246.170     
En el mes de marzo se recibió por concepto de  cooperación técnica y financiera $4.512.315.930 en las siguientes contribuciones:
*Convenio 755 de 2018 por $307.649.850
*Convenio 762 de 2018 por $621.180.000
*Convenio 812 de 2018 por $105.700.000
*Convenio 831 de 2018 por $86.990.000
*Convenio 835 de 2018 por $168.600.000
*Convenio 838 de 2018 por $322.661.603
*Convenio 849 de 2018 por $365.070.000
*Convenio 879 de 2018 por $855.550.000
*Convenio 885 de 2018 por $175.949.820
*Convenio 899 de 2018 por $720.783.000
*Convenio 913 de 2018 por $782.181.657
</t>
  </si>
  <si>
    <t>Durante el mes de marzo se coordinó la participación del Ministerio en un espacio de carácter bilateral:
*1 de marzo:  VII Dialogo de Alto Nivel Colombia - Estados Unidos.</t>
  </si>
  <si>
    <t xml:space="preserve">El espacio Gabinete Binacional Perú - Colombia, realizado en la ciudad de Cartagena los días 26 y 27 de febrero fue socializado en la página del Ministerio con el siguiente link: https://www.mineducacion.gov.co/portal/salaprensa/Noticias/368023:MinEducacion-participo-en-el-Gabinete-Binacional-con-Peru </t>
  </si>
  <si>
    <r>
      <t xml:space="preserve">
*</t>
    </r>
    <r>
      <rPr>
        <b/>
        <sz val="12"/>
        <rFont val="Calibri"/>
        <family val="2"/>
        <scheme val="minor"/>
      </rPr>
      <t xml:space="preserve"> 1 - Posconflicto</t>
    </r>
    <r>
      <rPr>
        <sz val="12"/>
        <rFont val="Calibri"/>
        <family val="2"/>
        <scheme val="minor"/>
      </rPr>
      <t xml:space="preserve">: 
- El día 2 de marzo se llevó a cabo una videoconferencia para presentar el proyecto Obras por Impuestos de Bancolombia.
- El día 7 de marzo se llevó a cabo reunión para presentar el proyecto Manos a la Escuela y eplorar posibilidad de articulación con el programa de voluntarios de Bavaria.
</t>
    </r>
    <r>
      <rPr>
        <b/>
        <sz val="12"/>
        <rFont val="Calibri"/>
        <family val="2"/>
        <scheme val="minor"/>
      </rPr>
      <t xml:space="preserve">
* 3 - Fulbright</t>
    </r>
    <r>
      <rPr>
        <sz val="12"/>
        <rFont val="Calibri"/>
        <family val="2"/>
        <scheme val="minor"/>
      </rPr>
      <t xml:space="preserve">:
Los día 5 y 8 de marzo se llevaron a cabo reuniones en torno a la Comisión Fulbright en Colombia. </t>
    </r>
  </si>
  <si>
    <t>Acta y listando de asisencia de la reunión en torno a la Comisión Fulbright en Colombia.</t>
  </si>
  <si>
    <t>Diligenciamiento por parte del equipo de trabajo del instrumento de recolección de información que servirá como insumo para el material de socialización.
La matriz está diseñada para recolección de la información por aliado de los proyectos del MEN impactados, instrumentos con que se formalizó la alianza y tipo de cooperación recibida.</t>
  </si>
  <si>
    <t>A corte 31 de marzo  se  formalizó cooperación técnica y financiera con: Fundación Saldarriaga Concha, Consejo Noruego de Refugiados -NRC, Corpoeducacion, Fundación Carvajal, OEI, ICETEX, FULBRIGHT, Fudación Global Humanitaria y Consejo Brintanico.</t>
  </si>
  <si>
    <t>Durante el mes de marzo se coordinó la participación en uno de los 15 espacios programados.</t>
  </si>
  <si>
    <t xml:space="preserve">Durante el mes de marzo se socializó el espacio Gabinete Binacional Perú - Colombia, realizado en la ciudad de Cartagena los días 26 y 27 de febrero, en la página del Ministerio con el siguiente link: https://www.mineducacion.gov.co/portal/salaprensa/Noticias/368023:MinEducacion-participo-en-el-Gabinete-Binacional-con-Peru </t>
  </si>
  <si>
    <t>En el mes de marzo se llevó a cabo cuatro reuniones de articulación.</t>
  </si>
  <si>
    <t>Documentación de los resultados y avances de los encuentros interisntitucionales.</t>
  </si>
  <si>
    <t>Durante el mes de marzo se llevaron cabo 6 Importantes reuniones para genestionar alianzas con: Bancolombia, Bavaria, UNICEF,  Embajada y Ministerio de Educación de España, Fundación Empresarios por la Educación y OEI.</t>
  </si>
  <si>
    <t>Se cuenta con las proyecciones de población ajustadas para el costeo de los diferentes componentes de la canasta de educación inicial, preescolar, básica y media, así como también, con las proyecciones del SGP, Inversión y Recursos Propios de las ETC. Por otra parte se avanzó en  los costeos de infraestructura, PAE, Primera Infancia, Transporte Escolar y textos y materiales. Además, se consolidaron las propuestas del taller  "¿Cómo garantizar una Educación Preescolar, Básica y Media de Calidad durante los próximos años? Sistema de Financiamiento y Modelo de Gestión de la Educación" realizado  los días 13 y 14 de marzo, para la construcción del documento.</t>
  </si>
  <si>
    <t xml:space="preserve">Se revisaron los capítulos del informe de gestión de: Calidad del VES, Educación Rural y Posconflicto, y Normatividad Jurídica. Estos capitulos, se devolvieron a las áreas con observaciones en modo control de cambios para su revisión y ajuste.
</t>
  </si>
  <si>
    <t>Se elaboraron las estrategias por parte de la CAF con el fin de incentivar a los docentes en el sector rural. De igual forma, se validó el instrumento de captura de la información relacionada con convalidaciones junto con la caracterización de  la población que cumple y que no cumple con el decreto 3020 de 2002</t>
  </si>
  <si>
    <t>Se finalizó etapa diagnóstica en el mes de febrero.</t>
  </si>
  <si>
    <t>Se ajustaron proyecciones de población con base en las reuniones técnicas con el BID y el taller de financiamiento. Con este insumo se redefinieron los costeos de las canastas. Por otra parte, se trabajó con las áreas de acceso, calidad y primea infancia las canastas de infraestructura, textos y materiales, y primera infancia respectivamente. De igual forma, se realizó  el costeo del PAE y el costeo de docentes para primera infancia. No se alcanzó la meta proyectada de la terminación de costeos, como consecuencia de la reorientación que se le dio al documento, una vez finalizado el taller sobre financiamiento de la educación. Los costeos finalizarán en el mes de abril.</t>
  </si>
  <si>
    <t>Se participó en los grupos focales del proyecto de canasta de educación superior dirigido por la Universidad de los Andes y se asistió a la sesión del Preconpes de Financiación de las IES públicas</t>
  </si>
  <si>
    <t>Se realizó taller sobre "¿Cómo garantizar una Educación Preescolar, Básica y Media de Calidad durante los próximos años? Sistema de Financiamiento y Modelo de Gestión de la Educación" los días 13 y 14 de marzo. Con los insumos de este taller se recogieron las propuestas de expertos para avanzar en la construcción del documento.</t>
  </si>
  <si>
    <t xml:space="preserve">Se realizó taller sobre "¿Cómo garantizar una Educación Preescolar, Básica y Media de Calidad durante los próximos años? Sistema de Financiamiento y Modelo de Gestión de la Educación" los días 13 y 14 de marzo con expertos nacionales e internacionanles . </t>
  </si>
  <si>
    <t>Se elaboró estructructura capitular del informe de cierre de Gobierno 2014-2018, junto con la metodología y recomendaciones para su construcción, las cuales fueron enviadas a las áreas el 28 de febrero. Se cumplió la actividad en el mes de febrero</t>
  </si>
  <si>
    <t>Se revisaron los capítulos del informe de gestión de: Calidad del VES, Educación Rural y Posconflicto, y Normatividad Jurídica. Estos capitulos, se devolvieron a las áreas con observaciones en modo control de cambios para su revisión y ajuste.</t>
  </si>
  <si>
    <t>La CAF realizó las estrategias para incentivar a los docentes en el sector rural, está pendiente de envío por parte del CAF a la OAPF para su revisión.</t>
  </si>
  <si>
    <t>Se validó el instrumento de captiura de la información y el envío de correos electrónicos a los usuarios de convalidaciones con el fin de hacer uso de los registros para fines investigativos MEN-CAF. El envío de correos se realizó a todos los usuarios de convalidaciones (tanto convalidaciones exitosas como no exitosas).</t>
  </si>
  <si>
    <t>Se realizó la caracterización a la población que cumple y que no cumple con el decreto 3020 de 2002</t>
  </si>
  <si>
    <t>1. Insumo_Final_Convenio_869_2018.doc
2. 02_Convenio_CPE_Febrero.zip
03_Convenio_CPE_Marzo.zip</t>
  </si>
  <si>
    <t>03_Evidencias_Convocatoria_Corea_Marzo.zip</t>
  </si>
  <si>
    <t xml:space="preserve">Archivo Fotografico </t>
  </si>
  <si>
    <t xml:space="preserve">Contenidos_Educativos_y_o_espacios_virtuales_Marzo2018TV
</t>
  </si>
  <si>
    <r>
      <t xml:space="preserve">Documentos soporte de visitas al portal, obtenidos con Google Analytics, correspondientes al mes de marzo de 2018, ubicadas en la intranet corporativa y nombrado como:
</t>
    </r>
    <r>
      <rPr>
        <b/>
        <i/>
        <sz val="9"/>
        <rFont val="Arial"/>
        <family val="2"/>
      </rPr>
      <t>visitasPortalMarzo2018.zip</t>
    </r>
  </si>
  <si>
    <r>
      <t xml:space="preserve">Mensajes de correo de gestiones internas del grupo del portal, ubicados en en la intranet corporativa y nombrado como:
</t>
    </r>
    <r>
      <rPr>
        <b/>
        <i/>
        <sz val="9"/>
        <rFont val="Arial"/>
        <family val="2"/>
      </rPr>
      <t xml:space="preserve"> correosInternosDirecTV</t>
    </r>
  </si>
  <si>
    <t xml:space="preserve">Insumo de contratación: INSUMO V1
Correo electrónico: RV_ Compromisos DANE 2018
</t>
  </si>
  <si>
    <r>
      <t>1. Carta de invitación a presentar propuestas</t>
    </r>
    <r>
      <rPr>
        <b/>
        <i/>
        <sz val="9"/>
        <rFont val="Arial"/>
        <family val="2"/>
      </rPr>
      <t>(Invitacion a presentar propuesta Observatorio 03_18)</t>
    </r>
    <r>
      <rPr>
        <sz val="9"/>
        <rFont val="Arial"/>
        <family val="2"/>
      </rPr>
      <t xml:space="preserve">
2. Anexo requerimientos Observatorio</t>
    </r>
    <r>
      <rPr>
        <b/>
        <i/>
        <sz val="9"/>
        <rFont val="Arial"/>
        <family val="2"/>
      </rPr>
      <t>(Anexo requerimientos Observatorio 03_18)</t>
    </r>
    <r>
      <rPr>
        <sz val="9"/>
        <rFont val="Arial"/>
        <family val="2"/>
      </rPr>
      <t xml:space="preserve">
3. Acta de Comité Técnico del Convenio Colciencias
</t>
    </r>
    <r>
      <rPr>
        <b/>
        <i/>
        <sz val="9"/>
        <rFont val="Arial"/>
        <family val="2"/>
      </rPr>
      <t>(*Acta Reunión Convenio No.2
* Anexo requerimientos Observatorio 03_18)</t>
    </r>
    <r>
      <rPr>
        <sz val="9"/>
        <rFont val="Arial"/>
        <family val="2"/>
      </rPr>
      <t xml:space="preserve">
</t>
    </r>
  </si>
  <si>
    <r>
      <t>1 documento con anexo técnico que contiene las especificaciones de la contratación para la formulación, implementación y documentación de semilleros.</t>
    </r>
    <r>
      <rPr>
        <b/>
        <i/>
        <sz val="9"/>
        <rFont val="Arial"/>
        <family val="2"/>
      </rPr>
      <t>(Anexo técnico Semilleros V5)</t>
    </r>
    <r>
      <rPr>
        <sz val="9"/>
        <rFont val="Arial"/>
        <family val="2"/>
      </rPr>
      <t xml:space="preserve">
</t>
    </r>
  </si>
  <si>
    <r>
      <t>1  Documento con segunda versión del insumo para contratación de entidad para formular e implementar los semilleros de investigación</t>
    </r>
    <r>
      <rPr>
        <b/>
        <i/>
        <sz val="9"/>
        <rFont val="Arial"/>
        <family val="2"/>
      </rPr>
      <t xml:space="preserve">.
(insumo semilleros (1066)).
</t>
    </r>
    <r>
      <rPr>
        <sz val="9"/>
        <rFont val="Arial"/>
        <family val="2"/>
      </rPr>
      <t xml:space="preserve">1 documento con análisis del sector elaborado con base en las propuestas enviadas por las universidades invitadas. </t>
    </r>
    <r>
      <rPr>
        <b/>
        <i/>
        <sz val="9"/>
        <rFont val="Arial"/>
        <family val="2"/>
      </rPr>
      <t>(Análisis del sector v2)</t>
    </r>
    <r>
      <rPr>
        <sz val="9"/>
        <rFont val="Arial"/>
        <family val="2"/>
      </rPr>
      <t xml:space="preserve">
1 documento con presupuesto para contratación de semilleros.</t>
    </r>
    <r>
      <rPr>
        <b/>
        <i/>
        <sz val="9"/>
        <rFont val="Arial"/>
        <family val="2"/>
      </rPr>
      <t>(PRESUPUESTO SEMILLEROS V2)</t>
    </r>
    <r>
      <rPr>
        <sz val="9"/>
        <rFont val="Arial"/>
        <family val="2"/>
      </rPr>
      <t xml:space="preserve">
1 documento con nota aclaratoria para el insumo para contratación de entidad para la formulación e implementación de semilleros.(</t>
    </r>
    <r>
      <rPr>
        <b/>
        <i/>
        <sz val="9"/>
        <rFont val="Arial"/>
        <family val="2"/>
      </rPr>
      <t>Notas aclaratorias insumo</t>
    </r>
  </si>
  <si>
    <r>
      <rPr>
        <b/>
        <i/>
        <sz val="9"/>
        <rFont val="Arial"/>
        <family val="2"/>
      </rPr>
      <t xml:space="preserve">Primer informe del contrato 0868 suscrito con la Inst. Universitaria de Envigado; </t>
    </r>
    <r>
      <rPr>
        <sz val="9"/>
        <rFont val="Arial"/>
        <family val="2"/>
      </rPr>
      <t xml:space="preserve">
* Acta contrato 0868 marzo1_2018
*  Cto 0868 de 2018 Cdp y rp
*  Primer Info_IUE_contrato 0868_20032018
</t>
    </r>
    <r>
      <rPr>
        <b/>
        <i/>
        <sz val="9"/>
        <rFont val="Arial"/>
        <family val="2"/>
      </rPr>
      <t xml:space="preserve">Primer informe del contrato 0908 suscrito con la Universidad del Valle. </t>
    </r>
    <r>
      <rPr>
        <sz val="9"/>
        <rFont val="Arial"/>
        <family val="2"/>
      </rPr>
      <t xml:space="preserve">
PRODUCTO 2 AVANCE - ENTREGABLE
PRODUCTO 1 TERMINADO - ENTREGABLE
</t>
    </r>
    <r>
      <rPr>
        <b/>
        <i/>
        <sz val="9"/>
        <rFont val="Arial"/>
        <family val="2"/>
      </rPr>
      <t>Acta reunión segundo comité con UniValle.</t>
    </r>
    <r>
      <rPr>
        <sz val="9"/>
        <rFont val="Arial"/>
        <family val="2"/>
      </rPr>
      <t xml:space="preserve">
* Acta comité contrato 0908 Feb19_2018
</t>
    </r>
  </si>
  <si>
    <t>Acta de reunión de Comité Técnico del 21-03-2018
Las actas incluyen las actividades desarrolladas sobre el avance a los proyectos de investigación vigentes así como los compromisos establecidos.</t>
  </si>
  <si>
    <t>La actividad inicia el 16/05/2018</t>
  </si>
  <si>
    <t>La actividad inicia el 01/05/2018</t>
  </si>
  <si>
    <t>Se realizó el Evento con 900 Instituciones Educativas oficiales del país, llamado  La Hora del Código en Colombia 2018</t>
  </si>
  <si>
    <t>Se diseñaron y desarrollaron 8 contenidos educativos y espacios virtuales, denominados:
1. Ciberacoso en redes sociales: uso inapropiado de fotografías
2. ¿Estás seguro en línea? Yo me cuido, ¿y tú?
3. ¿Estás seguro en línea? Creative Commons* Colombia
4. ¿Estás seguro en línea? Seguridad Financiera
5. Edusitio Seguridad Digital
6. Sección videoteca Hora del código
7. Edusitios Colombia Aprende TV
8. Diseño gráfico del FEN 2018</t>
  </si>
  <si>
    <t>Se encuentra en curso la revisión técnica y pedagógica de contenidos educativos digitales donados al Ministerio de Educación Nacional</t>
  </si>
  <si>
    <t>El portal Educativo Colombia Aprende durante los 3 primeros del año 2018 obtuvo 6.952.472  visitas a sus productos y servicios.</t>
  </si>
  <si>
    <t xml:space="preserve">En el periodo, solamente se desarrollaron actividades internas en el Ministerio de Educación Nacional </t>
  </si>
  <si>
    <t>De acuerdo al cronograma de actividades entregado por el DANE, el reporte de las Secretarias de Educación Certificadas que participan en la medición se estima ser entregado el 3 de Septiembre y 3 de Diciembre de 2018.</t>
  </si>
  <si>
    <t xml:space="preserve">No aplica </t>
  </si>
  <si>
    <t>La Inst. Universitaria de Envigado y la Univ. Del Valle  presentaron el primer informe de avance a la ejecución de cada uno de los contratos. Se avanzó en la revisión del informe de la Universidad del Valle y se realizó el segundo comité técnico con esta Universidad, compartiendo las observaciones del informe.</t>
  </si>
  <si>
    <t>Se realiza seguimiento mensual a las actividades de investigación y compromisos suscritos con las entidades ejecutoras y  desarrolladas bajo el Convenio MEN-Colciencias sobre: 
1.Seguimiento a proyectos en ejecución
2.Balance de Supervisión del Convenio 344-2010
3.Actividad de cierre del Convenio
El detalle de las actividades se encuentran en el acta de comité técnico del 21-03-2018
No se han presentando obstáculos para el cumplimiento de la actividad.</t>
  </si>
  <si>
    <t xml:space="preserve">
Durante este periodo, Computadores Para Educar -CPE-, realizó la entrega de los requerimientos para el primer pago. Los productos fueron la matriz con la focalización de las Secretarías de Educación a donde se implementará el proyecto y el modelo operativo. También ajustaron la malla curricular y la guía de formadores del diplomado de Rural TIC, según lo solicitado por el MEN.
</t>
  </si>
  <si>
    <t xml:space="preserve">Se publicó la lista de preseleccionados, se enviaron las comunicaciones a los docentes y a los Secretarios de Educación, para dar inicio al proceso de gestión de los documentos requeridos para la pasantía a Corea de ICT Training Colombian Teachers 2018. Simultáneamente se realizó la gestión ante la Superintendencia de Incheon en Corea del Sur, solicitando la agenda con la programación de los talleres para el entrenamiento y la carta de invitación oficial del gobierno de Corea. </t>
  </si>
  <si>
    <t xml:space="preserve">Hora del Código: 900 Instituciones educativas se unieron para el 7 de marzo a las 9:00 am a 4:00 p.m, para conectarse virtualmente y participar de la Hora del Código en Colombia 2018. Este evento se realizó en el Colegio Ciudad de Bogotá y contó con presencia de la Ministra de Educación, Yaneth Giha, también participaron algunos aliados como Microsoft, ANDI y  otras instituciones como la SE Bogotá y Min TIC.
Se reconoció a la Institución Educativa Ciudad de Bogotá como IE Innovadora.
</t>
  </si>
  <si>
    <t>Durante el mes de marzo se realizaron las siguientes actividades:
1. Reunión con los responsables de las áreas.
2. Realización del plan de trabajo.
3. Realización del diseño gráfico y desarrollo de los espacios virtuales.
4. Implementación de los espacios virtuales.
Además de validación final de los contenidos educativos de seguridad digital</t>
  </si>
  <si>
    <t>Se iniciaron actividades de revisión técnica y pedagógica de contenidos educativos</t>
  </si>
  <si>
    <t>El equipo de trabajo del Grupo de Gestion de Contenidos Educativos y Portal Educativo realizó administración, soporte y actualización del Portal de acuerdo a los requerimientos de las áreas del MEN, también se realizó movilización por redes sociales de los nuevos servicios y contenidos del Portal.  Se continuaron actividades del proceso  precontractual para adquirir los servicios de soporte del Portal en la modalidad de licitación pública, realizando los ajustes solicitados por la Subdirección de Contratación.</t>
  </si>
  <si>
    <t>Se adelantaron actividades internas en el Ministerio de Educación Nacional por parte de funcionarios del Grupo de Gestión de Contenidos y Portal Educativo</t>
  </si>
  <si>
    <t xml:space="preserve"> Se elabora el insumo de contratación a partir de la propuesta recibida del DANE y se envia para revisión por parte del equipo técnico y juridico.</t>
  </si>
  <si>
    <t xml:space="preserve">Durante el mes de marzo se realizaron las siguientes actividades:
* Ajuste del documento de requerimientos técnicos para el desarrollo e implementación del Observatorio con el apartado de rubros financiables y consideraciones para presentación de la propuesta.
* Envío de solicitud de propuesta a la Red Universitaria para la Educación con Tecnología (Redunete), con los requerimientos del proyecto.
* Se organizó y realizó el comité técnico del Convenio 871/1456 de 2017 con Colciencias el día 20/03/2018, en el cual se presentaron los avances y se tomaron decisiones respecto a la línea estratégica: Fortalecimiento del Observatorio Colombiano de Innovación Educativa con Uso de TIC. </t>
  </si>
  <si>
    <t>Con el fin de realizar un acompañamiento pertinente a  la formulación de los semilleros de investigación, se elaboró documento técnico versión 2  que contiene las especificaciones de la contratación para la formulación, implementación y documentación de semilleros</t>
  </si>
  <si>
    <t>En el marco del proceso de contratación de la entidad que realizará la formulación, implementación de semilleros  y escritura de los documentos de investigación aplicada se realizaron las siguientes acciones:
* Reuniones de trabajo con el abogado encargado de la revisión de los documentos para esta contratación.
* Escritura de la segunda versión del insumo, atendiendo las observaciones realizadas por el abogado.
* Se recibieron y revisaron las propuestas enviadas por las Universidaddes invitadas a presentar propuesta económica.
*Se elaboró el análisis del sector teniendo en cuenta las propuestas enviadas por las universidades invitadas.
* Se elaboró documento con propuesta de presupuesto.para la implementación de semilleros.
* Se escribió nota aclaratoria solicitada por los abogados para el insumo de cotratación de semilleros.</t>
  </si>
  <si>
    <t>Se avanzó en la revisión del plan de acción propuesto por la Universidad del Valle y se presentaron las observaciones en el segundo comité de seguimiento del contrato.   Así mismo se realizó reunión con el equipo técnico de esta universidad para conversar sobre la fundamentación conceptual que se está construyendo.  Se avanza en la revisión del plan de acción de la Inst. Universitaria de Envigado.</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</si>
  <si>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de cada uno de los proyectos en ejecución
2.Balance de Supervisión del Convenio 344-2010
3.Actividad de cierre del Convenio
El detalle de las actividades se encuentran en el acta de comité técnico del 21-03-2018
No se han presentando obstáculos para el cumplimiento de la actividad.</t>
  </si>
  <si>
    <t>La medición de ambiente laboral se llevará a cabo durante el mes de julio</t>
  </si>
  <si>
    <t xml:space="preserve">• Divulgación a cuatro áreas de los resultados de la encuesta de ambiente laboral de 2017 
• Se realizaron 16 primeras sesiones de plan de ambiente laboral
• Se realizaron 5 segundas sesiones de plan de ambiente laboral
• Se realizaron 2 terceras sesiones de plan de ambiente laboral
• Se realizó primera sesión de coaching a equipo Directivo. 
• Se realizó primera sesión de coaching a subdirectores. 
• Se realizó primer encuentro de coordinadores. </t>
  </si>
  <si>
    <r>
      <rPr>
        <b/>
        <sz val="9"/>
        <rFont val="Calibri"/>
        <family val="2"/>
        <scheme val="minor"/>
      </rPr>
      <t>1.</t>
    </r>
    <r>
      <rPr>
        <sz val="9"/>
        <rFont val="Calibri"/>
        <family val="2"/>
        <scheme val="minor"/>
      </rPr>
      <t xml:space="preserve"> Se realizó la planeación, coordinación y ejecución del entrenamiento y re-entrenamiento de los Facilitadores y Tutores para el Conversatorio No. 1 de la Escuela Corporativa. 
</t>
    </r>
    <r>
      <rPr>
        <b/>
        <sz val="9"/>
        <rFont val="Calibri"/>
        <family val="2"/>
        <scheme val="minor"/>
      </rPr>
      <t>2.</t>
    </r>
    <r>
      <rPr>
        <sz val="9"/>
        <rFont val="Calibri"/>
        <family val="2"/>
        <scheme val="minor"/>
      </rPr>
      <t xml:space="preserve"> Se planifico, coordinó y ejecutó el Primer Encuentro Presencial del Conversatorio 1 de la Escuela Corporativa.
</t>
    </r>
    <r>
      <rPr>
        <b/>
        <sz val="9"/>
        <rFont val="Calibri"/>
        <family val="2"/>
        <scheme val="minor"/>
      </rPr>
      <t>3.</t>
    </r>
    <r>
      <rPr>
        <sz val="9"/>
        <rFont val="Calibri"/>
        <family val="2"/>
        <scheme val="minor"/>
      </rPr>
      <t xml:space="preserve"> Gestionar con el Portal Educativo Colombia Aprende el montaje, implementación y administración de los programas de aprendizaje en el Campus Virtual.
*. Cargue de los PAO de "La política pública en educación e Implementar la política pública en educación" en el Campus Virtual. 
*. Actualización del Home del Campus Virtual para la visualización del conversatorio "Aproximación a la organización y funcionamiento del Sistema Educativo en Colombia".
</t>
    </r>
    <r>
      <rPr>
        <b/>
        <sz val="9"/>
        <rFont val="Calibri"/>
        <family val="2"/>
        <scheme val="minor"/>
      </rPr>
      <t>4.</t>
    </r>
    <r>
      <rPr>
        <sz val="9"/>
        <rFont val="Calibri"/>
        <family val="2"/>
        <scheme val="minor"/>
      </rPr>
      <t xml:space="preserve"> Gestionar la actualización y ajustes de los contenidos digitales de los programas de aprendizaje organizacional.
*. Actualización del PAO Aproximación a la organización y funcionamiento del Sistema Educativo en Colombia - Contenidos digitales de los SCORM
*. Modificación en la visualización de los recursos y actividades, por ello fue necesario: Crear el Grupo No.1 – 15DeNovDe2017 y el Grupo No. 2 – 22DeMarDe2018 / Asignar los usuarios estudiantes en el grupo correspondiente / Crear el agrupamiento para el Grupo No. 1 - 15DeNovDe2017 para solamente los usuarios estudiantes puedan visualizar las actividades realizadas. 
*Instructivo de ingreso al conversatorio “Aproximación a la organización y funcionamiento del Sistema Educativo en Colombia”
*. Creación del usuario y correo de la Escuela Corporativa escuelacorporativa@mineducacion.gov.co 
</t>
    </r>
    <r>
      <rPr>
        <b/>
        <sz val="9"/>
        <rFont val="Calibri"/>
        <family val="2"/>
        <scheme val="minor"/>
      </rPr>
      <t>5.</t>
    </r>
    <r>
      <rPr>
        <sz val="9"/>
        <rFont val="Calibri"/>
        <family val="2"/>
        <scheme val="minor"/>
      </rPr>
      <t xml:space="preserve"> Consolidar la información técnica necesaria para la matriculación de los usuarios en los programas de aprendizaje. - Alistamiento de usuarios al conversatorio “Aproximación a la organización y funcionamiento del Sistema Educativo en Colombia”
</t>
    </r>
    <r>
      <rPr>
        <b/>
        <sz val="9"/>
        <rFont val="Calibri"/>
        <family val="2"/>
        <scheme val="minor"/>
      </rPr>
      <t>6.</t>
    </r>
    <r>
      <rPr>
        <sz val="9"/>
        <rFont val="Calibri"/>
        <family val="2"/>
        <scheme val="minor"/>
      </rPr>
      <t xml:space="preserve"> Gestionar con la Oficina Asesora de Comunicaciones la actualización del Home,  Noticias y el Calendario del conversatorio No. 1.</t>
    </r>
  </si>
  <si>
    <r>
      <rPr>
        <b/>
        <sz val="9"/>
        <rFont val="Calibri"/>
        <family val="2"/>
        <scheme val="minor"/>
      </rPr>
      <t xml:space="preserve">1. </t>
    </r>
    <r>
      <rPr>
        <sz val="9"/>
        <rFont val="Calibri"/>
        <family val="2"/>
        <scheme val="minor"/>
      </rPr>
      <t xml:space="preserve">Se avanzó en la definición de una estrategia y un plan de trabajo para desplegar e implementar la gestión del conocimiento y la innovación en el Ministerio y en las entidades adscritas y vinculadas, el cual comprende la actualización de la caracterización del proceso, el Manual de Gestión de Conocimiento adoptando practicas tales como, la documentación de lecciones aprendidas y la activación de las comunidades de práctica.
</t>
    </r>
    <r>
      <rPr>
        <b/>
        <sz val="9"/>
        <rFont val="Calibri"/>
        <family val="2"/>
        <scheme val="minor"/>
      </rPr>
      <t>2.</t>
    </r>
    <r>
      <rPr>
        <sz val="9"/>
        <rFont val="Calibri"/>
        <family val="2"/>
        <scheme val="minor"/>
      </rPr>
      <t xml:space="preserve"> Soporte técnico y funcional a los colaboradores del MEN que presentaron algún inconveniente en el diligenciamiento de la Encuesta para evaluar los resultados del horario de los viernes. 
</t>
    </r>
    <r>
      <rPr>
        <b/>
        <sz val="9"/>
        <rFont val="Calibri"/>
        <family val="2"/>
        <scheme val="minor"/>
      </rPr>
      <t>3</t>
    </r>
    <r>
      <rPr>
        <sz val="9"/>
        <rFont val="Calibri"/>
        <family val="2"/>
        <scheme val="minor"/>
      </rPr>
      <t xml:space="preserve">. Generación de los reportes de las encuestas o formularios activos durante el mes: Formulario de preinscirpción al conversatorio  "Aproximación a la organización y funcionamiento del sistema educativo en Colombia" y la ncuesta para evaluar los resultados del horario de los viernes.
</t>
    </r>
    <r>
      <rPr>
        <b/>
        <sz val="9"/>
        <rFont val="Calibri"/>
        <family val="2"/>
        <scheme val="minor"/>
      </rPr>
      <t>4.</t>
    </r>
    <r>
      <rPr>
        <sz val="9"/>
        <rFont val="Calibri"/>
        <family val="2"/>
        <scheme val="minor"/>
      </rPr>
      <t xml:space="preserve"> Identificación de las necesidades de contenidos en la Intranet para lo cual se realiza las actualizaciones de las secciones de Servicios, Biblioteca de contratación, SIG, entre otros.</t>
    </r>
  </si>
  <si>
    <t>17,49%</t>
  </si>
  <si>
    <t xml:space="preserve">Se dio inicio al alistamiento de cargue masivo de los documentos  de los procesos a partir del nuevo mapa de procesos a la nueva versión del aplicativo SIG. Se realizó cargue de administración al ambiente de pruebas de ITS.
Se llevaron a cabo tres eventos de lanzamiento del SIG, con las dependencias del VEPBM, VES y Oficinas del Despacho con enfasis en el SGA, SGSST y SGC, en los cuales de divulgó el nuevo mapa de procesos. 
Se dio continuidad por parte de los profesionales de la SDO al diligenciamiento de los planes de actualización documental, en los cuales se establece los documentos que requieren actualización para la vigencia 2018 y se realizó el primer informe de cumplimiento de dichos planes.
Se actualizaron en el SIG documentos de los macroprocesos de Diseño de Política, Monitoreo y Evaluación, Gestión Administrativa, Gestión Juridica y Gestión Documental. 
Se socializaron documentos actualizados del mes de febrero mediante nota de interes a todo el MEN.
Se efectua revisión de los flujos de los módulos de la nueva versión de la aplicación  SIG por parte de la Subdirección de Desarrollo. ITS envió informe los ajustes solicitados que se pueden realizar y los que no y el costo de las modificaciones solicitadas.
</t>
  </si>
  <si>
    <t>24,99%</t>
  </si>
  <si>
    <t>Se dio continuación a la implementación del plan de trabajo para el cumplimiento de los requisitos que se encuentran en incumplimiento parcial o total, de acuerdo con el diagnóstico realizado. Entre otros, se realizó la divulgación de la guia de planificación, medición y seguimiento de los Objetivos SIG y se expuso a la OAPF para coordinar su implementación. Se realizó taller con los profesionales SDO de los procesos misionales para identificar los productos/servicios generados por los mismos y se realiza primer avance en la identificación de los requisitos para estos.
Se inició la actualización del normograma del SIG y la matriz legal de cada uno de los modelos referenciales, y se realizó propuesat de procedimiento de control normativo para iniciar su validación.</t>
  </si>
  <si>
    <t>Se llevaron a cabo tres eventos de lanzamiento del SIG (13, 16 y 21 de marzo), con las dependencias del VEPBM, VES y Oficinas del Despacho con enfasis en el SGA, SGSST y SGC y se llevó a cabo la planeación del evento de socialización de resultados de la construcción colectiva de la estrategia de aporpiación 2018, el cual se llevará a cabo el 4 de abril, con el acompañamiento de la MInistra y la Secretaria General.</t>
  </si>
  <si>
    <t xml:space="preserve">Se llevó a cabo presentación de los programas ambientales propuestos en la vigencia en Comité de Gestión de Desarrollo y Desempeño; se encuentra pendiente definir las actividades especificas a desarrollar en cada uno de los programas ambientales de la vigencia.  
Se llevó a cabo el evento de lanzamiento del SIG el 16 de marzo, con las dependencias del  VES  con enfasis en el SGA.
</t>
  </si>
  <si>
    <t xml:space="preserve">Se realizó acompañamiento en la presentación del Plan Anual de Trabajo de SGSST y el cronograma, en el comité de Gestión y desempeño, el cual recibió la aprobación. 
Se llevó a cabo el evento de lanzamiento del SIG el 13 de marzo, con las dependencias del  VEPBM  con enfasis en el SGSST.
Se Realizó nota de interes para socializar a toda la entidad los documentos del SGSST. 
Se realizó un trabajo  de revisión y actualización de la bateria de indicadores del PESV, como parte del SGSST, se actualizaron las HV de los indicadores del PESV. 
Se dio inicio al plan de actualización a la bateria de  indicadores del SGSST, para enviarlos como parte integral de los indicadores del SIG. 
Se envió a la firma AIAP, bateria de Indicadores como parte de las actividades para asistencia técnica, para su revision y retroalimentación técnica. 
Se revisaron y actualizaron los riesgos del PESV, estos fueron presentados por la SDO en la Auditoria PESV el dia 22 de marzo. 
Se recibió Auditoria interna del SGSST  los dias (6,7 y 8 ) de Marzo.
Se recibió  Auditoria del PESV el dia 22 de Marzo.
Se envió  plan de mejoramiento a la OCI, para tratamiento de los hallazgos determinados en la auditoria interna realizada por la misma al PESV. Se espera visto bueno para dar curso a su implementación . </t>
  </si>
  <si>
    <t>Se inicia la actualización del autodiagnóstico a la nueva versión, se da continuidad a la actualización y construcción del documento de políticas del SGSI  y a la actualización de los procedimientos del SGSI.
Se elabora guía de Activos de Información y se actualiza la guía de riesgos de seguridad de la información.</t>
  </si>
  <si>
    <t>En el mes de marzo, en el enuentro trasversal de jefes de planeacion Función Pública presento algunos resultados de FURAG, dentro de los cuales presentó los resultados ponderados por Sector Administrativo, en el cual el Sector Educacióon quedo en el lugar 7, cumpliendo de esta manera la meta planeada. De otra parte anunció que una proxima medición se realizaría aproximadamente en el mes de Octubre, por cuanto es necesario seguir fortaleciendo la implementación de MIPG V2. Continuando con las actividades previstas para este fortalecimiento, durante el mes de marzo se finalizaron las capacitaciones de MIPG V2, previstas a las áaareas del Ministerio  dentro de la primera etapa de la socialización, adicional se han seguido recibiendo y retroalimentando los autodiagnósticos propuestos por Función Pública, como parte de las etapas de la implemetación del modelo.</t>
  </si>
  <si>
    <t>Se continuo con la proyección del Decreto de reorganización funcional con el acompañamiento de Función Pública, terminando la redacción de las funciones de las subdirecciones correspondientes al Viceministerio de Educación Preescolar, Básica  y Media y de las subdirecciones del Viceministerio de Educación Superior.</t>
  </si>
  <si>
    <t>Se finalizó la primera ronda de asistencia técnica a las EAV en la cual se hizo la presentación del Plan de Asistencia Técnica y levantamiento de temáticas y cronogramas a las diferentes entidades. Se llevó a cabo el primer Comité de Gestón y Desempeño Sectorial, en el cual se realizó un repaso acerca de las etapas de implemetación de MIPG V2, realizando un balance de los avances en las mismas. De la primera etapa de la implementación, que es la emisión del acto administrativo de creación del Comité, se encontro que 3 de las 11 entidades, ya cuentan con el acto administrativo  quedando como tarea la emisión de los actos administrativos faltantes</t>
  </si>
  <si>
    <t xml:space="preserve">En el marzo, como continuaciín de la Asistencia tenica y acorde con el cronograma establecido del Plan de asistencia tecnica se inicio la realización de las capacitaciones acerca de MIPG V2 a los servidoes de las EAV, para lo cual se brindo dicha capacitación en el INCI y en Infotep San Andrés </t>
  </si>
  <si>
    <t>Esta actividad esta proyectada iniciar en el mes de abril, no obstante se remitio a las EAV como parte de las memorias del Comité de Gestión y Desempeño Sectorial, el material diseñado para la reliación de los autodignósticos en el cual se compilo en una sola herramienta todos los autodiagnósticos de las diferentes políticas y requisitos que se establecen en el modelo MIPG V2</t>
  </si>
  <si>
    <t>Esta actividad esta proyectada iniciar en el mes de mayo</t>
  </si>
  <si>
    <t>Esta actividad esta proyectada iniciar en el mes de junio</t>
  </si>
  <si>
    <t>Se finalizó la primera fase de capacitaciones a los servidores de las diferentes áreas del Ministerio planeadas para este primer semestre, en las cuales se brindaron los lineamientos generales sobre MIPG y particularizó los requerimientos del módelo a cada área participante.</t>
  </si>
  <si>
    <t>Se continuo con el apoyo a las áreas del Ministerio para el diligenciamiento del autodiagnóstico porpuesto como etapa de implementación del Modelo MIPG V2. De otra parte se recibieron los autodiagnosticos de las áreas los cuales han ido revisando y retroalimentando a las áreas frente a los mismos, como insumo para establecer los planes de trabajo</t>
  </si>
  <si>
    <t>Esta actividad esta proyectada iniciar en el mes de abril</t>
  </si>
  <si>
    <t>A la fecha se tiene formulado el Plan aticorrupción y de atención al ciudadano del Ministerio para el 2018. De otra parte se tiene continuo con el diseño del monitoreo del Plan Anticorrupción en sus 5 componentes</t>
  </si>
  <si>
    <t>Se brindo apoyo a la Oficina Asesora de Planeación y Finanzas en la revisión de la formulación del Plan de Participación Ciudadana, brindando orientación en el diseño de la formulación y brindando capacitación acerca de participación ciudadana y rendición de cuentas a los servidores de las diferentes áreas del Ministerio, en el marco de las actividades establecidas en el Pan de Participación ciudadana y el Plan anual de capaacitación</t>
  </si>
  <si>
    <t>El primer monitoreo planeado para el Plan Anticorrupción es se realiza cuatrimestralmente, por lo cual esta planeado realizarse el mes de abril en el marco de las fechas establecidas para el seguimiento en la Guía para la formulación del Plan anticorrupción y de atención al ciudadano. No obstante en el mes de marzo se continuo con el diseño de la estrategia para el monitoreo de las acciones planeadas en los diferentes componentes del Plan antiorrupción.</t>
  </si>
  <si>
    <t>Se llevo a cabo revisión de los ajustes propuestos a partir de los talleres con los programas y proyectos y se cuenta con la versión ajustada de los riesgos que da cumplimiento al hallazgo de la CGR, los cuales se actualizarán en la aplicación una vez se cuente con la nueva versión de la aplicación SIG.</t>
  </si>
  <si>
    <t>Se realizó envio de los documetos e insumos a Función Pública para que realizaran el autodignóstico de aplicación de la metodología de rcionalización el trámite de "Redefinición para el Ofrecimiento de Programas por Ciclos Propedéuticos" con el fin de avanzar en las tareas planeadas en atención a los compromisos adquiridos en el mes de febrero. De otra parte se diseño el formato para establecer cronograma detallado de las actividades a realizar para la implementación de la estrategia completa y el monitoreo de las estrategias planteadas. Se envio correo a las áreas para que tengan el cuenta el monitoreo que se realizará en el mes de abril y además para que se realice el reporte de los datos de operación en el SUIT.</t>
  </si>
  <si>
    <t>Durante el mes de marzo se realizó Taller de sensibilización de accesibilidad y usabilidad web, a cargo de la Oficina de Tecnología y Sistemas de Información con el apoyo de la Subdirección de Desarrollo Organizacional, donde participaron 45 colaboradores de las áreas o dependencias del MEN. De otra parte se realizó actualización del plan de accesibilidad que será trabajado durante el 2018, donde se modifica los informes mensuales por trimestrales, así como la creación, publicación y actualización de la página web de Gobierno Digital, con la documentación y demás ayudas para las EAyVs, incluyendo a la OAC y Portal Colombia Aprende en los temas de accesibilidad.</t>
  </si>
  <si>
    <t>1. Informe con seguimiento a depuración de información de estudiantes
2. Tablero de control en donde se evidencia que se depuraron 48.798 registros de estudiantes cuyo número de documento no coincidía con la RNEC.</t>
  </si>
  <si>
    <t>Inicia 01/08/2018</t>
  </si>
  <si>
    <t xml:space="preserve">Participación en el comité de desdempeño sectorial, a través del cual se adquirió el compromiso de enviar a las EAVs el instrumento de autodiagnóstico de la estrategia de Gobierno En Línea, este artefacto fue construido internamente por el MEN, para apoyo en la medición cuantitativa y cualitativa de GEL, para dar una idea clara respecto a la situación actual del sector lineamiento por lineamiento en la estrategia.
Visitas de asistencia técnica correspondientes para el mes, en las cuales se realizaron compromisos por ambas partes (INFOTEP Sam Juan de Cesar).
Se envió la plantilla de informe trimestral para el criterio de accesibilidad.
Se realizaron los ajustes correspondientes al plan de mejoramiento de los datos abiertos del MEN.
Se realizaron las sesiones de acompañamiento con MINTIC para el avance de la estrategia.
 </t>
  </si>
  <si>
    <t>Inicia 01/06/2018</t>
  </si>
  <si>
    <t>Firma de los BBP de Finanzas acorde con los solicitados por el Ministerio, el BBP de nómina se terminó, se revisa, está pendiente de aprobación por el MEN para firmas.
Se da inicio a las pruebas unitarias de Finanzas y a la etapa de realización.
Se avanza con la revisión de datos para los cargues de nómina en SAP.</t>
  </si>
  <si>
    <r>
      <rPr>
        <b/>
        <sz val="9"/>
        <rFont val="Calibri"/>
        <family val="2"/>
        <scheme val="minor"/>
      </rPr>
      <t>Estabilización técnologica de los Sistemas de Información:</t>
    </r>
    <r>
      <rPr>
        <sz val="9"/>
        <rFont val="Calibri"/>
        <family val="2"/>
        <scheme val="minor"/>
      </rPr>
      <t xml:space="preserve">
CAPA MEDIA
HECAA
ORIENTACIÓN SOCIO OCUPACIONAL
CIER
TITULO SUPERIOR
BASE DE DATOS
Reporte IES
BANCO EXCELENCIA
Nuevo - SIFSE
Comparador Universidades</t>
    </r>
  </si>
  <si>
    <t xml:space="preserve">
Inicia 15/05/2018</t>
  </si>
  <si>
    <t xml:space="preserve">SIET OC14787
SIMAT -
SIMAT BI - PLANEACION BASICA  OC14402,
OC14407,
OC14467,
OC14575,
OC14637,
OC14799,
OC14820
SIMPADE -  OC14437,
OC14736,
OC14746,
OC14897
SINEB - 
Cargues SINEB -
SINEB - BI - OC14453,
OC14586
SIPI -  OC14543,
OC14737
Convalidaciones de Educación Básica y Media -  OC14470,
OC14473
NEON -  OC14417,
OC14571,
OC14588,
OC14631,
OC14750,
OC14791
SSNN - OC14425,
OC14429,
OC14469,
OC14565,
OC14636
HECAA -  OC14358,
OC14403,
OC14641,
OC14740
BANCO EXCELENCIA -  OC14466,
OC14754,
OC14785,
OC14786
VUMEN - Reformas Estatutarias -  OC14577,
OC14646,
OC14648,
OC14819,
OC14900 
VUMEN - Inscripción de Rectores -  OC14577,
OC14646,
OC14648,
OC14819,
OC14900 
Concurso Nacional de Cuento -  
Sistema de Personal y Nomina - PERNO -  OC14418,
OC14419,
OC14450,
OC14640,
OC14743
Evaluación del Desempeño - Acuerdos de Gestión - 
Evaluación del Desempeño -  
COMISIONES -  
Foro Educativo Nacional 
Convalidaciones de Educación Superior OC14408,
OC14451,
OC14472,
OC14633,
OC14723,
OC14757
</t>
  </si>
  <si>
    <r>
      <rPr>
        <b/>
        <sz val="9"/>
        <rFont val="Calibri"/>
        <family val="2"/>
        <scheme val="minor"/>
      </rPr>
      <t>Humano</t>
    </r>
    <r>
      <rPr>
        <sz val="9"/>
        <rFont val="Calibri"/>
        <family val="2"/>
        <scheme val="minor"/>
      </rPr>
      <t xml:space="preserve"> - Contrato 0751 de 2018. Soporte Lógico. Se realizó instalación de la actualización de versión, el proveedor entregó el certificado de uso de la licencia y se tramitó el primer pago según contrato.
Nombre: Sistema de Información para la Gestión Recursos Humanos - HUMANO®
Versión: 12
Tipo de Licencia: Perpetua
</t>
    </r>
    <r>
      <rPr>
        <b/>
        <sz val="9"/>
        <rFont val="Calibri"/>
        <family val="2"/>
        <scheme val="minor"/>
      </rPr>
      <t>Neon</t>
    </r>
    <r>
      <rPr>
        <sz val="9"/>
        <rFont val="Calibri"/>
        <family val="2"/>
        <scheme val="minor"/>
      </rPr>
      <t xml:space="preserve"> -  CASOS CERRADOS LIDER FUNCIONAL DE SOPORTE DE APLICACIÓN NEON
</t>
    </r>
    <r>
      <rPr>
        <b/>
        <sz val="9"/>
        <rFont val="Calibri"/>
        <family val="2"/>
        <scheme val="minor"/>
      </rPr>
      <t>Newtemberg</t>
    </r>
    <r>
      <rPr>
        <sz val="9"/>
        <rFont val="Calibri"/>
        <family val="2"/>
        <scheme val="minor"/>
      </rPr>
      <t xml:space="preserve"> - Contrato 0758 de 2018 – Newtenberg: Se realizó instalación de la actualización de versión, el proveedor entregó el certificado de uso de la licencia y se tramitó el primer pago según contrato.
Nombre: Newtenberg Engine© Administrador de Contenidos
Versión: 2.16 rev3808 
Tipo de Licencia: Corporativa Institucional Framework Newtenberg Engine (Ilimitada). 
</t>
    </r>
    <r>
      <rPr>
        <b/>
        <sz val="9"/>
        <rFont val="Calibri"/>
        <family val="2"/>
        <scheme val="minor"/>
      </rPr>
      <t>O3</t>
    </r>
    <r>
      <rPr>
        <sz val="9"/>
        <rFont val="Calibri"/>
        <family val="2"/>
        <scheme val="minor"/>
      </rPr>
      <t xml:space="preserve"> - OC14493 - Infraestructura requerida para despliegue en producción de las bodegas de datos de OLE, SIMAT, SNIES Y SIET del Ministerio de Educación implementadas en la Plataforma 03 BUSINESS INTELLIGENCE.
Contrato 0756 de 2018. Nodum P&amp;S. Se realizó instalación de la actualización de versión, el proveedor entregó el certificado de uso de la licencia y se tramitó el primer pago según contrato.
Nombre: O3 Bussines Intelligence.
Versión: 7.2.3-05
Tipo de Licencia: Perpetua
</t>
    </r>
    <r>
      <rPr>
        <b/>
        <sz val="9"/>
        <rFont val="Calibri"/>
        <family val="2"/>
        <scheme val="minor"/>
      </rPr>
      <t>TMS</t>
    </r>
    <r>
      <rPr>
        <sz val="9"/>
        <rFont val="Calibri"/>
        <family val="2"/>
        <scheme val="minor"/>
      </rPr>
      <t xml:space="preserve"> - Reporte de Casos de Mesa de Ayuda usuario Admingesd y JCAMARGO </t>
    </r>
  </si>
  <si>
    <t xml:space="preserve">1 - Se finaliza  la  Migración de MVS  de aplicaciones de los  Centro de  datos (CAN 150 MVs) y ( COLXVL3 142 MVs).
2- Se  realiza el afinamiento   de 9 RAC de base de Datos ORACLE.
3- se  realiza la Migración  de  las Base de Datos ORACLE en ambiente de certificación.  
</t>
  </si>
  <si>
    <t xml:space="preserve">1- Se entrego  anexo tecnico  para  la adquirir  soporte  y  ampliacion de licenciameinto de la  solución  CA.
2- se entregó  el anexo técnico  para  la adquisición de bolsa de repuestos,  soporte  impresoras Zebra, sala multimedia  y UPS
3- se  entregó anexop técnico  
- serealizó  estudios de Mercado para las adquisiciones  antes descritas.
</t>
  </si>
  <si>
    <t xml:space="preserve">No se presenta avance porque hasta ahora se presentó Anexo Técnicos de CA   </t>
  </si>
  <si>
    <t>No se presenta avance,  porque está en proceso de Anexo Técnico de Hiperconvergencia
Entrega de los anexos técnicos: Backup Usuario Final, Bolsa de Prtes para mantenimiento, y Videoconferencia para sala Despacho Ministra</t>
  </si>
  <si>
    <t>No se presenta avance se entregó Anexo Técnico Impresoras Zebra</t>
  </si>
  <si>
    <t xml:space="preserve">Participación en el Comité de Desdempeño sectorial, a través del cual se adquirió el compromiso de enviar a las EAVs el instrumento de autodiagnóstico de la estrategia de Gobierno En Línea. Este artefacto fue construido internamente por el MEN, para apoyo en la medición cuantitativa y cualitativa de GEL, para dar una idea clara respecto a la situación actual del sector lineamiento por lineamiento en la estrategia.
Se realizaron las visitas de asistencia técnica correspóndientes para el mes, en las cuales se realizaron compromisos por ambas partes (INFOTEP San Juan de Cesar).
Se envió la plantilla de informe trimestral para el criterio de accesibilidad.
Se realizaron los ajustes correspondientes al plan de mejoramiento de los datos abiertos del MEN.
Se realizaron las sesiones de acompañamiento con MINTIC para el avance de la estrategia.
 </t>
  </si>
  <si>
    <t>Firma de los BBP de Finanzas acorde con los solicitados por el Ministerio, el BBP de nómina se terminó, se revisa, está pendiente de aprobación por el MEN para firmas.
Inicio de las pruebas unitarias de Finanzas y de la etapa de realización.
Avance en la revisión de datos para los cargues de nómina en SAP.</t>
  </si>
  <si>
    <t>Estabilización técnologica de los Sistemas de Información:
CAPA MEDIA
HECAA
ORIENTACIÓN SOCIO OCUPACIONAL
CIER
TITULO SUPERIOR
BASE DE DATOS
Reporte IES
BANCO EXCELENCIA
Nuevo - SIFSE
Comparador Universidades</t>
  </si>
  <si>
    <t xml:space="preserve">Humano - Contrato 0751 de 2018. Soporte Lógico. Se realizó instalación de la actualización de versión, el proveedor entregó el certificado de uso de la licencia y se tramitó el primer pago según contrato.
Nombre: Sistema de Información para la Gestión Recursos Humanos - HUMANO®
Versión: 12
Tipo de Licencia: Perpetua
Neon -  CASOS CERRADOS LIDER FUNCIONAL DE SOPORTE DE APLICACIÓN NEON
Newtemberg - Contrato 0758 de 2018 – Newtenberg: Se realizó instalación de la actualización de versión, el proveedor entregó el certificado de uso de la licencia y se tramitó el primer pago según contrato.
Nombre: Newtenberg Engine© Administrador de Contenidos
Versión: 2.16 rev3808 
Tipo de Licencia: Corporativa Institucional Framework Newtenberg Engine (Ilimitada). 
O3 - OC14493 - Infraestructura requerida para despliegue en producción de las bodegas de datos de OLE, SIMAT, SNIES Y SIET del Ministerio de Educación implementadas en la Plataforma 03 BUSINESS INTELLIGENCE.
Contrato 0756 de 2018. Nodum P&amp;S. Se realizó instalación de la actualización de versión, el proveedor entregó el certificado de uso de la licencia y se tramitó el primer pago según contrato.
Nombre: O3 Bussines Intelligence.
Versión: 7.2.3-05
Tipo de Licencia: Perpetua
TMS - Reporte de Casos de Mesa de Ayuda usuario Admingesd y JCAMARGO </t>
  </si>
  <si>
    <t>25.71%</t>
  </si>
  <si>
    <t>55.14%</t>
  </si>
  <si>
    <t>49.4%</t>
  </si>
  <si>
    <t>Para el mes de marzo este indicador tuvo un comportamiento favorable, se reviso el proyecto de circular por parte de la jefe de la Oficina Asesora Jurídica y se encuentra en ajustes para aprobación</t>
  </si>
  <si>
    <t>Para el mes de marzo el indicador presentó  un comportamiento favorable, obteniendo una tasa de éxito procesal del 99,04%</t>
  </si>
  <si>
    <t>Para el mes de marzo este indicador tuvo un comportamiento favorable, se recibieron 37 solicitudes de revisión a proyectos normativos, incluidos proyectos de Ley y se gestionaron en su totalidad.</t>
  </si>
  <si>
    <t>Para el mes de marzo se avanzó en el cumplimiento del indicador realizando una revisión de las pretensiones de los procesos en contra del MEN, sin encontrar nuevas demandas que agrupen pretensiones iguales.</t>
  </si>
  <si>
    <t xml:space="preserve">Para el mes de marzo se avanzó en el cumplimiento del indicador  revisando los 11 informes presentados por las firmas verificando la oportunidad de las actuaciones. </t>
  </si>
  <si>
    <t xml:space="preserve">Para el mes de marzo se avanzo en el cumplimiento del indicador  revisando 11 informes presentados por la firma verificando la oportunidad de las actuaciones. </t>
  </si>
  <si>
    <t xml:space="preserve">Para el mes de marzo se avanzo en el cumplimiento del indicador  revisaron 11 informes presentados por la firma verificando la oportunidad de las actuaciones. </t>
  </si>
  <si>
    <t>Para el mes de marzo se avanzó en el cumplimiento del indicador,  revisando  la bases de datos de banco Agrario y verificando  los procesos en los cuales existen títulos pendientes de cobro, adicionalmente se expidieron 10 poderes para la recuperación de los títulos y remanentes y se revisó la información pendiente sobre las cuentas de 2012 y 2013.</t>
  </si>
  <si>
    <t>Para el mes de marzo este indicador tuvo un comportamiento favorable, presentando un cumplimiento del 99,51% de la meta proyectada, ya que  se atendieron 203 consultas allegadas a la OAJ, de las cuales 202 fueron atendidas con oportunidad dentro de los términos establecidos.</t>
  </si>
  <si>
    <t>Para el mes de marzo este indicador tuvo un comportamiento favorable, presentando un cumplimiento del 100% de la meta proyectada, ya que  se atendieron todas las consultas allegadas a la OAJ con oportunidad dentro de los términos establecidos.</t>
  </si>
  <si>
    <t>Para el mes de marzo este indicador tuvo un comportamiento favorable, presentando un cumplimiento del 100% de las acciones adelantadas sobre las acciones programadas para la recuperación de la cartera por
jurisdicción coactiva.</t>
  </si>
  <si>
    <t>Para el mes de marzo este indicador tuvo un comportamiento favorable, presentando un cumplimiento del 100% de las acciones adelantadas sobre las actuaciones notificadas para atender acciones de tutela en las que el MEN tenga la calidad de demandante o
demandado.</t>
  </si>
  <si>
    <t>Para el mes de marzo este  indicador, presentó  un comportamiento favorable, adelantando el  total de acciones administrativas sobre las tareas asignadas</t>
  </si>
  <si>
    <t>En marzo el proyecto de circular fue revisado por la jefe de la Oficina Asesora jurídica y solicitó ajustes para su revisión y aprobación.</t>
  </si>
  <si>
    <t>En el mes de marzo se midió el indicador de "tasa de éxito procesal" referente al mes de febrero, mes de febrero (mes vencido), lo cual evidenció que de los 105 procesos terminados en contra del MEN, 104  fallaron a favor del  Ministerio, lo que indica que se obtuvo una tasa de éxito procesal del 99,04%,</t>
  </si>
  <si>
    <t xml:space="preserve">En el mes de marzo se efectuó la revisión y seguimiento de 37 proyectos normativos, emitiendo concepto sobre: i) 18 proyectos de decreto; ii) 15 proyectos de resolución; iii) 4  a directivas y circulares </t>
  </si>
  <si>
    <t xml:space="preserve">
Durante el mes de marzo se recibieron 15 solicitudes de revisión a proyectos de Ley,  de las cuales se emitió concepto y se radicaron al Despacho..</t>
  </si>
  <si>
    <t>Durante el mes de marzo se revisaron las pretensiones de los procesos judiciales activos, sin encontrar nuevas demandas que agrupen pretensiones iguales.</t>
  </si>
  <si>
    <t>Durante el mes de marzo se continuo adelantando acciones pertinentes para determinar los temas replicables y socializar a quienes ejercen la representación judicial, una vez se identifique pretensiones comunes en primera medida se proyectara modelo  de contestación</t>
  </si>
  <si>
    <t>Durante el mes de marzo se revisaron  los 11 informes presentados por la firmas verificando la oportunidad de las actuaciones.</t>
  </si>
  <si>
    <t>Durante el mes de marzo se realizó programación de auditorias para el mes de abril y plan de trabajo</t>
  </si>
  <si>
    <t>Durante el mes de marzo se revisó la bases de datos de banco Agrario, verificando  los procesos en los cuales existen títulos pendientes de cobro.</t>
  </si>
  <si>
    <t>Durante el mes de marzo se expidieron 10 poderes para la recuperación de los títulos y remanentes.</t>
  </si>
  <si>
    <t xml:space="preserve">Durante el mes de marzo se desarrollaron mesas de embargos, se reviso la información pendiente sobre las cuentas de 2012 y 2013. </t>
  </si>
  <si>
    <t>Durante el mes de marzo  de  2018 se atendieron 203  solicitudes de concepto, de las cuales 19 fueron internas y 184 fueron externas, estas fueron atendidas con promedio de oportunidad del  99,51%, toda vez que el volumen de conceptos recibidos se incrementó considerablemente en relación con meses anteriores, lo que ocasionó la materialización de un riesgo que se está tratando de disminuir con seguimientos diarios al SGD. Se ha continuado con la reasignación de derechos de petición a las áreas técnicas cuando las consultas elevadas no requieren concepto jurídico y con la asignación de tareas compartidas a través del sistema de gestión documental, cuando la proyección de conceptos requiere soporte del área técnica.</t>
  </si>
  <si>
    <t>En el mes de marzo de 2018 se revisó la totalidad de conceptos proyectados.</t>
  </si>
  <si>
    <t xml:space="preserve">Durante el mes de marzo de 2018 se aprobó la totalidad de los conceptos proyectados y revisados. </t>
  </si>
  <si>
    <t>Durante el mes de marzo de 2018 se revisaron y proyectaron 39 autos por el grupo de cobro coactivo, entre los cuales 15 autos que decretan medidas cautelares, 3 autos para archivo de proceso, 11 autos que liquidan crédito y 10 autos entre los cuales se da impulso procesal por medio de pagos parciales, acumulación y modificación de mandamientos de pago.</t>
  </si>
  <si>
    <t xml:space="preserve">Durante el mes de marzo de 2018 Se proyectaron  un total de 66 autos los cuales permitieron recaudar un total de $ 195'143.399,16.  </t>
  </si>
  <si>
    <t xml:space="preserve">Durante el mes de marzo de 2018 se enviaron 163 oficios a alcaldes y bancos, 65 notificaciones internas, 150 correos tanto internos como externos, y un total de 40 asignaciones del sistema de gestión documental. 
</t>
  </si>
  <si>
    <t>Durante el mes de marzo se solicitaron 172 insumos para atender trámites de tutela</t>
  </si>
  <si>
    <t>Durante el mes de marzo se atendieron 347 acciones de tutela</t>
  </si>
  <si>
    <t>Durante el mes de marzo se presentaron 48 impugnaciones, se contestaron 70 requerimientos, se enviaron 33 cumplimientos; entre otros, para un total de 1278 trámites de tutela</t>
  </si>
  <si>
    <t>Se realizó seguimiento al 100% de la oportunidad de atención de los trámites; del 100% de los incidentes de desacato activos y de las tutelas masivas interpuestas por docentes de Valledupar</t>
  </si>
  <si>
    <t>Durante el mes de marzo se realizó seguimiento a cada una de las actividades asignadas a los profesionales de la OAJ.</t>
  </si>
  <si>
    <t>Durante el mes de marzo se creo el procedimiento "gestión de proyectos normativos" y se solicito la publicación del mismo en SIG a la Subdirección de Desarrollo Organizacional.
se continua con la construcción de los procedimientos de "arbitramiento" y "pago de sentencias y conciliaciones".
Se inició la actualización del procedimiento de Conceptos Jurídicos</t>
  </si>
  <si>
    <t>Durante el mes de marzo se apoyo en la revisión de informes de ejecución de los contratos de prestación de servicios de la OAJ, para realizar trámite de pago, así mismo se apoyo en la proyección del PAC del correspondiente mes.</t>
  </si>
  <si>
    <r>
      <rPr>
        <sz val="9"/>
        <color theme="1"/>
        <rFont val="Arial"/>
        <family val="2"/>
      </rPr>
      <t>En el mes de marzo de 2018 se publicaron los siguientes documentos y actos administrativos de procesos:
Aviso de Convocatoria: 4
Invitación Pública: 2
Proyecto de Pliego de Condiciones: 2
Estudios Previos: 2
Respuestas a las observaciones: 5
Acto Administrativo de Apertura: 3
Pliego de Condiciones Definitivo: 3
Adendas: 3
Informe de Evaluación de las Ofertas: 2
Aceptación de Oferta: 1</t>
    </r>
    <r>
      <rPr>
        <sz val="9"/>
        <color rgb="FFFF0000"/>
        <rFont val="Arial"/>
        <family val="2"/>
      </rPr>
      <t xml:space="preserve">
</t>
    </r>
    <r>
      <rPr>
        <sz val="9"/>
        <color theme="1"/>
        <rFont val="Arial"/>
        <family val="2"/>
      </rPr>
      <t xml:space="preserve">
Para el mes de marzo de 2018 se debían publicar  27 documentos los cuales como se puede ver en la descripción antes detallada, fueron publicados en su totalidad.  
Este reporte refleja solo la información del mes de marzo de 2018 y el porcentaje proyectado corresponde igualmente para cada mes al 100%. Lo anterior, debido a que el reporte no es acumulativo.</t>
    </r>
  </si>
  <si>
    <t>Durante el mes de marzo de 2018 las diferentes dependencias del MEN requirieron un total de 15 procesos de contratación los cuales están siendo tramitados en su totalidad por la Subdirección de Contratación.
En el mes de enero de 2018 y anteriores, se cargaron un total de 9 solicitudes de contratación, las cuales siguen en trámite. En febrero de 2018, se cargaron por las áreas un toal de 9 solicitudes de contratación de las cuales un trámite culminó con aceptación de oferta y las restantes 8 siguen en trámite. 
El total a la fecha de las solicitudes de contratación es de 32, de las cuales 31 están trámite y 1 culminado exitosamente.</t>
  </si>
  <si>
    <t xml:space="preserve">Se remitió a comunicaciones para publicación el 2 de marzo de 2018 el archivo con la contratación efectuada en el mes de febrero de 2018. </t>
  </si>
  <si>
    <t>Durante los meses de diciembre de 2017 y enero de 2018 se radicaron en la subdirección de contratación un total de 260 informes. Durante los meses de febrero y marzo de 2018 se radicaron en la subdirección de contratación un total de 281 informes. Esto para un total de 541 informes de liquidación. 
El consolidado a la fecha es el siguiente:
Con observaciones: 40
Devueltos al área: 11
En firma del contratista: 13
En revisión del coordinador: 5
En firma del ordenador: 3
En revisión del liquidador: 301
Liquidado: 161
Radicado Vencidos: 7
Total: 541</t>
  </si>
  <si>
    <t>Se consultó con Talento Humano el procedimiento a seguir para poder hacer la convocatoria y correspondiente capacitación. El 27 de marzo de 2018, Talento Humano remitió correo con el formato para solicitar fecha y espacio para capacitación, informando que el mismo debe ser remitido con 8 días hábiles de anterioridad. De acuerdo con lo anterior, se van a adelantar las capacitaciones programadas para el primer semestre del año.</t>
  </si>
  <si>
    <t xml:space="preserve">Se encuentra que la plataforma aun no ha sido habilitada. En el mes de abril de 2018, se va a tramitar con Telento Humano porque no ha logrado salir a operación la plataforma virtual de capacitación enc ontratación estatal. </t>
  </si>
  <si>
    <r>
      <rPr>
        <sz val="9"/>
        <color theme="1"/>
        <rFont val="Arial"/>
        <family val="2"/>
      </rPr>
      <t xml:space="preserve">Se tienen radicados acumulados a la fecha de 14 informes de presunto incumplimiento. En el mes de febrero de 2018 se radicó un informe, para un total de 15 procesos en trámite. Los estados a la fecha son los siguientes: </t>
    </r>
    <r>
      <rPr>
        <sz val="9"/>
        <color rgb="FFFF0000"/>
        <rFont val="Arial"/>
        <family val="2"/>
      </rPr>
      <t xml:space="preserve">
</t>
    </r>
    <r>
      <rPr>
        <sz val="9"/>
        <color theme="1"/>
        <rFont val="Arial"/>
        <family val="2"/>
      </rPr>
      <t>Citación audiencia: 2
Archivo del proceso: 4
Respuesta a reposición: 1
Traslado pruebas: 2
En revisión de los abogados: 6</t>
    </r>
  </si>
  <si>
    <t xml:space="preserve">En el mes de marzo de 2018, las áreas solicitaron 10 ajustes al PAA. Se llevaron a cabo comités de contratación, en donde se trataron y aprobaron modificaciones a los planes de compra, tal y como se describe a continuación: 
* Comité de Contratación del 23 de marzo de 2018
   1. 2018-1356
   2. 2018-1059
   3. 2018-1275
   4. 2018-0724
   5. 2018-0874
   6. 2018-0771
   7-2018-0733
2. Comité de Contratación del 27 de marzo de 2018
   1. 2018-1145 
   2. 2018-1353   
   3. 2018-1304
Se actualizaron el 23 de marzo de 2018, 7 de las 10 solicitudes y las 3 restantes serán solicitadas en la primera semana de abril de 2018. Por la fecha de corte con la que se genera el reporte, la cual es 23 de marzo de 2017, se encuentra que el número de actualizaciones realizadas sobre las que debían realizarse es de 100%, pues las 3 del 27 de marzo de 2018, entran en la vigencia de abril de 2018. </t>
  </si>
  <si>
    <t xml:space="preserve">Se encuentra que la plataforma aun no ha sido habilitada. En el mes de abril de 2018, se va a tramitar con Telento Humano porque no ha logrado salir a operación la plataforma virtual de capacitación en contratación estatal. </t>
  </si>
  <si>
    <t xml:space="preserve">* Recepción, revisión y clasificación de informe de presunto incumplimiento. 
Solicitudes de ajuste del informe de presunto incumplimiento. y/o remisión de documentación faltante, si es del caso.
* Inicio del debido proceso conforme art. 86 ley 1474 de 2011. 
* Dar cierre mediante documento idóneo. </t>
  </si>
  <si>
    <t>*Estructurar y actualizar el sistema de capacitación virtual en temas de contratación estatal así: 
* Actualización de la capacitación virtual. 
* Remisión de comunicaciones y correos recordando la capacitación por parte de los funcionario y colaboradores.</t>
  </si>
  <si>
    <t>*Capacitación Elaboración estudios previos.  hasta el 30 de junio de 2018.
* Capacitación Administrac. y manejo de NEON. modulo sobre el trámite de liquidación y los avisos del sistema para supervisores e interventores,  hasta el 30 de junio de 2018.
* Capacitación de Liquidación de Contratos y Convenios. Modulo especial para supervisores e interventores,  hasta el 30 de junio de 2018.
* Capacitación Supervisión e Interventoría.  hasta el 31 de diciembre de 2018.
* Capacitación SECOP II. Modulo sobre liquidación de contratos para supervisores e interventores, hasta el 31 de diciembre de 2018.
*Capacitación en materia de convenios. hasta el 31 de diciembre de 2018.</t>
  </si>
  <si>
    <t xml:space="preserve">* Adelantar los procesos de liquidación requeridos por las áreas así: 
* Recepción, revisión y clasificación de informe final. 
Solicitudes de ajuste del informe final y/o remisión de documentación faltante, si es del caso.
* Elaboración del documento respectivo (acta de liquidación, resolución de liquidación unilateral, constancia de no liquidación, Acto de Improcedencia de contratos/ convenios, etc.) para dar cierre a los Contratos, Órdenes de Aceptación, de Oferta y/o Convenios celebrados por el Ministerio de Educación Nacional.
* Dar cierre mediante documento idóneo. </t>
  </si>
  <si>
    <t>Adelantar los procesos de contratación de bienes, servicios</t>
  </si>
  <si>
    <t>Archivo Publicado en la Página Web del Ministerio. Link https://www.mineducacion.gov.co/portal/micrositios-institucionales/Contratacion/Historico-de-procesos/366218:Contratos-suscritos-2018 
Sistema de Gestión Contractual (NEON) 
Sistema Electrónico de Contratación Pública (SECOP). https://www.contratos.gov.co/entidades/Auth</t>
  </si>
  <si>
    <t>https://www.mineducacion.gov.co/portal/micrositios-institucionales/Contratacion/Historico-de-procesos/366218:Contratos-suscritos-2018</t>
  </si>
  <si>
    <t>Reposa en el archivo de contratación, en las respectivas carpetas físicas, base de datos de liquidaciones y Sistema Electrónico de Contratación Pública (SECOP). https://www.contratos.gov.co/entidades/Auth</t>
  </si>
  <si>
    <t>Soportes del sistema de capacitación virtual.
Correos electrónicos de constancias de actualizaciones.</t>
  </si>
  <si>
    <t xml:space="preserve">Página del Secop II
https://www.contratos.gov.co/consultas/consultarArchivosPAA2018.do
Página web del Ministerio de Educación Nacional
Actas del Comité Administrativo 
</t>
  </si>
  <si>
    <t>25.17%</t>
  </si>
  <si>
    <t xml:space="preserve">En el mes de marzo se han realizado 227  publicaciones alcanzando un acumulado de 554 piezas, a través de los diferentes canales de comunicación interna.  Es así que con corte a 31 de marzo de 2018, se logró un nivel de cumplimiento del 25.17%.
Se inició la nueva etapa de producción de contenidos a través de Elpregonero.com, como una nueva herramienta para tener informados a los funcionarios del Ministerio. Dicha herramienta ha permitido mantener una comunicación permanente y en tiempo real de las noticias en general. Por supuesto continuamos adelante con la redacción, edición y publicación en los demas medios de comunicación interna. </t>
  </si>
  <si>
    <t xml:space="preserve">El posicionamiento obtenido por el área para el asesoramiento de estrategias para las áreas, nos hace reconocidos y nos permite continuar adelante con esta labor. Por esta razón durante el mes de marzo pudimos llevar a cabo 11 estrategias y asesorías, alcanzando un acumulado de 24 estrategias, lo que significa un nivel de cumplimiento del 25.17% con corte a 31 de marzo de 2018. 
</t>
  </si>
  <si>
    <t>8.33%</t>
  </si>
  <si>
    <t xml:space="preserve">Gracias al lanzamiento de elpregonero.com logramos reunir a la Ministra con los funcionarios del Ministerio en un espacio cercano, amigable y de fácil participación para todos, alcanzando un acumulado de 1 evento con corte a 31 de marzo de 2018, logrando así un nivel de cumplimiento del 8.33%. </t>
  </si>
  <si>
    <t>23.00%</t>
  </si>
  <si>
    <t xml:space="preserve">Con el ánimo de divulgar y tener un impacto en los medios de comunicación a nivel nacional, regional y local, se han desarrollado acciones en las que se incluyen artículos y comunicados emitidos como fuente Oficina Asesora de Comunicaciones, noticias y entrevistas presenciales, telefónicas y escritas con delegados del MEN. 
Es así como durante el mes de marzo de 2018 se realizaron 59 noticias y entrevistas, relacionados con acciones de divulgación de la gestión del Ministerio de Educación Nacional,  alcanzando con corte a 31 de marzo de 2018, un acumulado de  214 contactos  con medios de comunicación, lo que significa un nivel de cumplimiento  del  23.00%.
</t>
  </si>
  <si>
    <t>Para atender temas de gran relevancia e importancia para Colombia y sus regiones, durante el mes de marzo de 2018 la Oficina Asesora de Comunicaciones ha realizado 19 ruedas de prensa, alcanzando un acumulado con corte a 31 de marzo de 2018 de 62 ruedas de prensa, lo que significa el  23.00%  del nivel de cumplimiento.</t>
  </si>
  <si>
    <t>22.40%</t>
  </si>
  <si>
    <t xml:space="preserve">Para el mes de marzo se asesoraron 2 áreas responsables de la realización de eventos y/o reuniones, para el efectivo desarrollo del mismo, alcanzando un acumulado para la vigencia 2017 de 5 asesorías para un nivel de cumplimiento del 22.40%, con corte a 31 de marzo de 2017.
En el mes de Marzo se brindaron 2 asesorías para eventos especificos. La primera asesorìa  fue para la Entrega Reconocimiento Sello Equidad Laboral EQUIPARES / BID, del área Calidad Viceministerio Superior MEN , evento que tuvo lugar dìas despues el 13 de marzo en Bogotá.  A través de esta asesoría buscamos darle un nuevo formato a dicho evento, con el objetivo de hacerlo más àgil, pràctico y darle un matiz expresivo a dicho evento, ya que por su propia temàtica, tiene un tinte de muy protocolario.
La otra asesoría se brindò para el evento llamado Lanzamiento Laboratorio Calidad de la Educación Inicial &amp; Preescolar – área Primera Infancia MEN - a realizarse en el mes de Abril.  Tambièn en dicha asesorìa se enfocò en darle unos requerimientos minimos con el fin de configurar un evento interesante al pùblico que participarà.
</t>
  </si>
  <si>
    <t xml:space="preserve">Durante el mes de marzo se realizaron con éxito y efectividad 18 eventos, tanto locales como regionales, y de diferentes niveles de complejidad, los cuales tuvieron la aceptación de la comunidad educativa en general, así como también la difusión esperada por los diferentes medios de comunicación locales, regionales y nacionales.
Con estos 18 eventos, se obtiene un acumulado para la vigencia 2018 de 58 eventos realizados, alcanzando un nivel de cumplimiento del 22.40%, con corte a 31 de marzo de 2018.
</t>
  </si>
  <si>
    <t>25.69%</t>
  </si>
  <si>
    <t>En el mes de marzo  1.440.623  usuarios visitaron la página web del Ministerio de Educcaión Nacional, alcanzando un acumulado de 5.191.349 usuarios, logrando así un nivel de cumplimiento del 25.69% sobre la meta anual.</t>
  </si>
  <si>
    <t>85.0%</t>
  </si>
  <si>
    <t xml:space="preserve">La información en las redes sociales del Ministerio (Fan Page de Facebook, Twitter e Instagram) siguen siendo una herramienta importante para visibilizar de forma inmediata a todos los interesados la información institucional que genera la Entidad.
Al terminar el mes de marzo, cerramos 267.000 seguidores de Facebook, 564.000 seguidores de Twitter, 6.335.337 reproducciones de los videos disponibles en el canal YouTube y 10.300 seguidores de Instagram. Con este comportamiento alcanzamos un nivel de cumplimiento de 85%
</t>
  </si>
  <si>
    <t>En el mes de marzo la OAC cumplió al 100% con todos los requerimientos de publicación en la página web.</t>
  </si>
  <si>
    <t>En acuerdo con la SDO mediando oficio 2018-IE-015480, se eliminó este indicador de monitoreo de información en prensa, dado que su cumplimiento dependía de un tercero.</t>
  </si>
  <si>
    <t>1. informe del contrato de mantenimiento: * - Reubicación de mobiliario en las distintas áreas del MEN, que se encuentra ubicado en las bodegas. *- levantamiento de inventario de mobiliario que se reportara para la baja. * - Pintar las oficinas de las asesoras del despacho de Básica. *- Arreglo y montaje de bomba equipo de presión. *- Instalación de lamparas led en áreas de educación ambiental tercer piso y jurídica. * Adecuacion del area de juridica con reubicacion de puestos de trabajo y obra de mejoramiento del area. * mantenimiento de microhondas. * mantenimiento de equipos de gimnasio. * mantenimiento de equipos de presion. *mantenimiento de red contra incendio.
2. ctividades del contrato de CONTROL DE ACCESO
* Mto. preventivo y correctivo.
3. Actividades del contrato de ASCENSORES
* Mto. preventivo de los 4 ascensores y el privado 
4. Actividades del contrato de PLANTA TELEFÓNICA</t>
  </si>
  <si>
    <t>Se realizan 6 mantenimientos preventivos y 7 correctivos a vehiculos del parque automotor del Ministerio</t>
  </si>
  <si>
    <t>Se presenta el reporte de mesas de ayuda del mes de marzo</t>
  </si>
  <si>
    <t>Se remitieron los correos a las dependencias que se administran los recursos del contrato 924/2018 suscrito con SUBATOURS, para que tengan presente los saldos en la programación del plan de comisiones mensual</t>
  </si>
  <si>
    <t>Se realizo el informe correspondiente al mes de marzo/2018,  con las comisiones soliciitadas por cada una de las dependencias, en el aplicativo de comisiones</t>
  </si>
  <si>
    <t>Se entrega informe correspondiente a  las cancelaciones y modificaciones realizadas por las dependencias, conforme información consolidada en la matrix que se tiene de seguimiento</t>
  </si>
  <si>
    <t>Se cuenta con los soportes físicos de las salidasde bienes de consumo, debidamente escaneados, el registro en el sistema SAP, se realizará una vez se estabilice el sistema de inventarios, ya que se encuentra en proceso de implementación de Normas Internacionales de Contabilidad del Sector Público</t>
  </si>
  <si>
    <t>La depreciación correspondiente al mes de marzo se reportará. Una vez se habilite el sistema SAP.</t>
  </si>
  <si>
    <t>La conciliación correspondiente al mes de marzo de 2018, se realizará, una vez se cargue en el sistema SAP, la informaciòn de movimientos de ingreso y salida de bienes del almacén.</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</si>
  <si>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Marzo.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
</t>
  </si>
  <si>
    <t>Se  cumplio lo establecido conforme al cronograma de trabajo .</t>
  </si>
  <si>
    <t>Se presenta el reporte de mesas de ayuda del mes de marzo con un total de 408 solicitudes atendidas en su totatlidad dentro de los tiempos establecidos</t>
  </si>
  <si>
    <t>Se enviaron 33 comunicaciones a las dependencias informando los saldos correspondientes</t>
  </si>
  <si>
    <t>Las dependencias en marzo solicitaron 828  comisiones, en comparación con el año 2017 presenta un incremento del 16%</t>
  </si>
  <si>
    <t>En marzo las dependencias   solicitaron se modificaran 72 comisiones a personal de planta y 33 a contratistas, para un total de 105 modificaciones realizadas; igualmente solicitaron fueran canceladas 49 comisones a personal de planta y 23  a contratistas para un total de 72  comisiones canceladas</t>
  </si>
  <si>
    <t>Se cuenta con los soportes físicos de las salidasde bienes de consumo, debidamente escaneados, el registro en el sistema SAP, se realizará una vez se estabilice el sistema de inventarios, ya que se encuentra en proceso de implementación  para migrar a  Normas Internacionales de Contabilidad del Sector Público</t>
  </si>
  <si>
    <t>Se realizaron y verificaron las actividades operacionales ambientales programadas en el mes de febrero, seguimiento a los contratos con responsabilidad ambiental que perteneces a la Subdirección de Gestión Administrativa. En recolección de puntos ecológicos  se obtuvo un total de 1.830,5  kgrs de residuos, de los cuales 1.131,4 kgrs fueron residuos sólidos aprovechables los cuales fueron entregados a los recicladores de oficio EMRS.</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</si>
  <si>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Marzo.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
</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</si>
  <si>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Marzo.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</si>
  <si>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Se establecio el objetivo del modelo, sus generalidades y se presenta borrador del modelo conforme al cronograma de trabajo establecido. Igualmente se recibio respuesta al oficio enviado a al S.C</t>
  </si>
  <si>
    <t>En el mes de marzo no se realizó mesa de trabajo con SDO.</t>
  </si>
  <si>
    <t>En el mes de marzo se adelantó la programación de auditorias para la vigencia 2018, está pendiente la presentación y aprobación del mismo</t>
  </si>
  <si>
    <t>Los seguimientos a las acciones de mejoramiento se realizan trimestralmente, durante el mes de marzo no se realizó seguimiento.</t>
  </si>
  <si>
    <t>Durante el mes de marzo no sesionó el Comité Institucional de Control Interno.</t>
  </si>
  <si>
    <t>Se rindieron los informes de Ley correspondientes al  mes de marzo: Informe de cumplimiento normas de derechos de autor sobre software; Informe Pormenorizado de Control Interno; informe para el fenecimiento de la Cuenta General del Presupuesto y del Tesoro; rendición Cuenta Anual Consolidada a la CGR a través del SIRECI; seguimiento a la presentación oportuna y confiable de Costos de Personal a la CGR; Austeridad del Gasto mensual, certificación sobre el cumplimiento de roles y reporte de la información litigiosa del MEN en el sistema e'KOGUI de la Agencia Nacional de Defensa Jurídica del Estado.</t>
  </si>
  <si>
    <t>En el mes de marzo se adelantó la programación de auditorias para la vigencia 2018, esta pendiente la presentación al Comité Institucional de Controo Interno para su aprobación.</t>
  </si>
  <si>
    <t>Se rindieron los informes de Ley correspondientes al  mes de marzo: Informe de cumplimiento de normas de derechos de autor sobre software; Informe Pormenorizado de Control Interno, Informe para el fenecimiento de la Cuenta General del Presupuesto y del Tesoro, Cuenta Anual Consolidada a la CGR a través del SIRECI; Seguimiento para la presentación oportuna y confiable a la CGR de Costos de Personal, Austeridad del gasto mensual; Certificación sobre verificación del cumplimiento de roles de los responsables y reporte de información litigiosa del MEN en el sistema e'Kogui de la Agencia Nacional de Defensa Jurídica del Estado.</t>
  </si>
  <si>
    <t>Documento con la reglamentación de recursos de Cooperativas, para IES Públicas, elaborado</t>
  </si>
  <si>
    <t>Los equipos interinstitucionales de comunicaciones implementaron estratégia  por redes sociales, motivando la particiapación de los diversos actores que confroman las alianzas de la 2a convocatoria de ecositema cientifico. Por otra parte, se divulgó la convocatoria Pasaporte-Fulbrigth, con becas para estudiar Ms y  PhD en Universiades de USA.</t>
  </si>
  <si>
    <t>El proceso se cumplió oportunamente durante el mes de febrero y como el mes de marzo fue el inicio de los procesos de evaluación, este proceso se dá por terminado.</t>
  </si>
  <si>
    <t>El proceso culminó en feberero, una vez dio inicio el proceso de revisión y evaluación de programas inscritos en la 2da convocatoria de ecosistema científico.</t>
  </si>
  <si>
    <t>Los Tdr de Pasaporte a la Ciencia se presentaron al Banco Mundila el 21 de marzo para no objeción y publicación de convocatoria. A corte 31 de marzo BM no ha entregado respuesta oficial aunq ue se manifiesta no tener ningun inconveniente, sin embargo el equipo banca/planeación de Icetex enviará solicitud para agilizar el proceso.</t>
  </si>
  <si>
    <t>la apertura de la convocatroia se dilata una par de días, motivado por cruce de fecha de la apertura de la convocatoria con algunos dias feriados de la Semana Santa, que influyen en la reespuesta oportuna del BM a la no objeción de los TdR presentado el 21 de marzo. Es estima el 3 de marzo como fecha de apertura.</t>
  </si>
  <si>
    <t>El 21 de marzo se llevo Junta Directiva de Banco Mundial, en la cual se presentó  informe de avances del programa PACES, que incluye los recursos adicionales del componente Pasaporte a la Ciencia. A 31 de marzo no se ha recibido  respuesta oficial de no objeción por parte de BM. El equipo banca/planeación de Icetex, solicita respuesta a BM.</t>
  </si>
  <si>
    <t>Culminado el proceso de inscripción de propuestas y revisado el cumplimiento de requisitos, solo 17 proyectos ingresan en fase de evaluación. La primera parte de evaluación a cargo de Colciencias va hasta el 13 de abril de 2018 y hace referencia al componente técnico cientifico. Una vez conocidos los resultados de ese proceso y el número de proyectos que avanzan se inicia la fase de evaualción del componente de fortalecimiento institucional que será entre el 13 y 21 de abril.</t>
  </si>
  <si>
    <t>Los equipos juridicos de las alianzas de fase I de ecositema, estan revisando las minutas del modelo de convenio derivado. Banco mundial no ha entregado respuesta de no objeción al modelo de derivado. Se espera que en la primera semana de abril se pueda formalizar la entrega de minutas a Alianzas.</t>
  </si>
  <si>
    <t>Aunque la convocatoria de pasaporte a la ciencia no ha abierto, el componente ha realizado estrategicamente una nueva alianza con fulbrigth, abriento una nueva convocatoria paraMS y  PHD en USA (abierta entre el 15 de febrero y  15 de mayo/18), optimizando recurso y ampliando los beneficiarios, con el objetivo de mayor cobertura y metas frente a 2017.</t>
  </si>
  <si>
    <t>Se esta a la espera de la entrega del cierre estadístico de información para calcular los indicadores</t>
  </si>
  <si>
    <t>Se esta a la espera de la entrega del cierre estadístico de información</t>
  </si>
  <si>
    <t>Se revisó el documento de política de extensión elaborado por ASCUN, para participar activamente en las tres mesas de trabajo sobre extensión proyectadas por ASCUN para abril
Se revisaron las variables  de permanencia con SINDICATOS y con el MIDE para construir los posibles indicadores que podría tener el módulo de SNIES
Se revisó la plantilla de autoevalución y se corrigieron los errores de redacción y ortografía, esta misma se socializó en las mesas de permanencia de Bucaramanga y Cali</t>
  </si>
  <si>
    <t>Durante el mes de marzo se realizaron reuniones internas de trabajo para avanzar en la elaboración de una propuesta para que le módulo de posgrados haga parte del plan de integración SNIES y SPADIES, la firma SOFINSER esta apoyando el proceso</t>
  </si>
  <si>
    <t>Se consolidó el diccionario de datos para homologación de conceptos entre SACES y SNIES y se encuentra en revisión de la Subdirección de Aseguramiento de la Calidad.</t>
  </si>
  <si>
    <t>Se programó mesa con SINDICATOS, pero los mismos no asistieron y no enviaron comentarios sobre el documento
Se realizó contacto con la cámara de Comercio de Bogotá como aliado estratégico para convocar actores productivos de la zona central del país.</t>
  </si>
  <si>
    <t>Reunión con sindicatos y con MIDE para visualizar las variables e indicadores a solicitar a las IES, con el fin de establecerlas en el SNIES</t>
  </si>
  <si>
    <t>En marzo se dio inicio al trámite para la distribución de los recursos de estampilla pro- Universidades Estatales que serán girados en abril.  Se tenía previsto el giro de los recursos artículo 86 de inversión, el cual no se realizó ya que Hacienda no aprobó el PAC.
Se consolidó la información enviada por las IES para iniciar el proceso de distribución de recursos por apoyo a votaciones.
Se aprobó la metodología para la distribución de los recursos adicionales de presupuesto nacional (30 mil millones funcionamiento - 70 mil millones inversión) y se dio inicio a la construcción de los respectivos documentos metodológicos.</t>
  </si>
  <si>
    <t>Se radicó en la oficina asesora jurídica la versión final del decreto reglamentario del SNIBCE para revisión</t>
  </si>
  <si>
    <t>Se elaboró versión final del decreto reglamentario del SNIBCE con los ajustes sugeridos por la oficina asesora jurídica y el despacho del viceministerio y se radicó nuevamente en la oficina asesora jurídica</t>
  </si>
  <si>
    <t>Se recibió propuesta de metodología enviada por la oficina asesora de Planeación y Finanzas, se revisó la propuesta y se trabajó conjuntamente en la elaboración de los términos de referencia del proceso de auditoria, el cual ya se encuentra cargado en NEÓN</t>
  </si>
  <si>
    <t>Durante el mes de marzo han ingresado 10 nuevos beneficiarios del Programa por fallos de tutela. Se publicará nueva base oficial cor corte a 31 de marzo de 2018 con el detallado de estas cifras.</t>
  </si>
  <si>
    <t>Se cuenta con documento de estrategia de comunicación y divulgación de Ser Pilo Paga 4 y documento de diagnóstico de fondos territoriales de acceso a la educación Superior</t>
  </si>
  <si>
    <t>Se citó a reunión con el equipo del SGR y la Directora de Fomento, con el objetivo de priorizar las regiones con las cuales se iniciará el proceso de negociación de los fondos.</t>
  </si>
  <si>
    <t xml:space="preserve">Desde enero de 2018 se suscribieron 30 convenios. Con los 18 convenios suscritos en 2017 suman un total de 48 convenios suscritos
</t>
  </si>
  <si>
    <t xml:space="preserve">Se remitió propuesta de Mdificación de artículo 86 y 987 de la Ley 30 de 1992 al Ministerio de Hacienda y Crédito Público. </t>
  </si>
  <si>
    <t xml:space="preserve">Se socializó Propuesta de modificación de Artículo 86 y 87 con el SUE y CESU. </t>
  </si>
  <si>
    <t xml:space="preserve">Se remitió propuesta de Mdificación de artículo 86 y 87 de la Ley 30 de 1992 al Ministerio de Hacienda y Crédito Público. </t>
  </si>
  <si>
    <t>Se envió segunda versión de la reglamentación de los recursos de cooperativas a la Oficina Asesora Juricica para su revisión y comentarios.</t>
  </si>
  <si>
    <t xml:space="preserve">Se realizó el lavantamiento de las instituciones de educación superior y sus necesidades de infraestructura </t>
  </si>
  <si>
    <t>Se realizó consolidación de la información reportada por las instituciones de eduación superior sobre sus necesidades en infraestructura.</t>
  </si>
  <si>
    <t>No se ha constituido el FCO porque el Congreso no ha expedido la Ley de su creación; por la misma razón, tampoco es posible expedir su decreto reglamentario, sin embargo, se cuenta con avances en la elaboración del documento de este acto administrativo.</t>
  </si>
  <si>
    <t xml:space="preserve">No se han gestionado recursos donados por el sector productivo porque aún no se ha expedido el decreto reglamentario de los artículos 158 – 1 y 256 del Estatuto Tributario </t>
  </si>
  <si>
    <t>Actividad cumplida.</t>
  </si>
  <si>
    <t>Invitación a las 20 IES que participaran del proceso de aplicación del INES</t>
  </si>
  <si>
    <t>Revisión con oficina de innovación para la impelementación del curso</t>
  </si>
  <si>
    <t>Revisión y aportes a la reforma de normatividad para registro calificado y creación de IES</t>
  </si>
  <si>
    <t>Presentación y remisión a la oficina de comunicaciones el documento de género para publicación</t>
  </si>
  <si>
    <t>Participación en Junta de Fondo de comunidades indigenas y fondo de vitimas</t>
  </si>
  <si>
    <t>Se avanzó en la definición de una guía para la creación de IES propias con la dirección de calidad</t>
  </si>
  <si>
    <t>Se realizó un documento preliminar para revisión</t>
  </si>
  <si>
    <t>En el mes de marzo se realizaron las siguientes acciones, que conduciran a la elaboración del Documento de Fortalecimiento de la CIGERH, que permita configurar la institucionalidad del Marco Nacional de Cualificaciones-MNC.:
1. Sesiones técnicas con el grupo de cualificaciones del SENA para fortalecer los elementos metodologicos del MNC (matriz de descriptores) y continuar con el proceso de reglamentación del MNC.
2. A partir de la reunión entre la Directora de Movilidad del Ministerio de Trabajo, la Directora de Fomento de Educación Superior y la Directora de Calidad de Educación Superior, se diseño una ruta de trabajo para la preparación de la sesión de la CIGERH ejecutiva que se espera realizar el 3 de mayo de 2018.</t>
  </si>
  <si>
    <t>En el mes de marzo se desarrollaron las siguientes acciones para la elaboración de los documentos con los componentes del Art. 58 del Plan Nacional de Desarrollo (PND - SNET-SNATC-MNC-SISNACET):
1. Presentación del proyecto "institucionalidad y gobernanza y sostenibilidad del Marco Nacional de Cualificaciones"  ante el Comité Directivo del Programa C+C, con el fin de participar por recursos de cofinanciación a través del programa Colombia+Competitiva en coordinación con el CPC.
2. Participación del MEN en PreCONPES sobre Politica Nacional de Explotación Masivos (Datos Big), donde incorpora linea de acción de identificación de las competencias necesarias para la explotación de datos  a través de las estretgias del MNC como intrumento para el cierre de brechas de capital humano.</t>
  </si>
  <si>
    <t>En el mes de marzo se desarrollaron las siguientes acciones para la elaboración de los documentos con los componentes del Art. 58 del Plan Nacional de Desarrollo (PND - SNET-SNATC-MNC-SISNACET):
1. Presentación del proyecto "institucionalidad y gobernanza y sostenibilidad del Marco Nacional de Cualificaciones"  ante el Comité Directivo del Programa C+C, con el fin de participar por recursos de cofinanciación a través del programa Colombia+Competitiva en coordinación con el CPC.
2. Participación del MEN en PreCONPES sobre Política Nacional de Explotación Masivos (Datos Big), donde incorpora línea de acción de identificación de las competencias necesarias para la explotación de datos  a través de las estrategias del MNC como instrumento para el cierre de brechas de capital humano.</t>
  </si>
  <si>
    <t>Durante el mes de marzo se avanzó  en las siguientes acciones para generar estrategia de acompañamiento de un experto internacional de la propuesta de estructuración del SNATC:
1. Presentación del proyecto del SNATC a la Universidad de la Salle, quien presenta manifestación de interés y propuesta técnica en donde se indica que la Universidad hace parte de la Asociación Internacional de Universidades Lasallistas – AIUL conformada por 63 instituciones con presencia en 21 países,  en México existe un sistema de universidades Lasallistas, que desde el 2001 por la legislación han implementado el Sistema Nacional para la Asignación y Transferencia de Créditos Académicos (SATCA),  dicha experiencia internacional está contemplada como aporte técnico a los resultados esperados del proyecto.
2. Sesión técnica con la Dra. Fernanda Kri (Chile), encargada de liderar la implementación del Sistema de Créditos Académicos en Chile, se expone contexto de los avances del MNC y la necesidad de articularlo con el SNATC, se plantea un eventual acompañamiento a la Universidad de La Salle como experta internacional. Los términos del acompañamiento serán entregados en el mes de abril.</t>
  </si>
  <si>
    <t>En el mes de marzo se desarrollaron las siguientes acciones para el diseño de las cualificaciones en tres sectores priorizados de la economía (Agricultura, Eléctrico, Logística):
1. Sesiones técnicas con los expertos de los proyectos / convenios MEN-FITAC, MEN-CIDET y MEN-Corpoica para la construcción del campo de observación 3 y 4.
2.Sesión de socialización y apropiación del MNC y sus elementos metodológicos con la Red de Observatorios Regionales del Mercado del Trabajo (ORMET) contratados en el marco de los convenios 1436/17, 1437/17 y 1438/17. 
3. Acompañamiento a los proyectos / convenios MEN-FITAC, MEN-CIDET y MEN-Corpoica en escenarios consultivos en la aplicación´´on de metodología de prospectiva laboral cualitativa para la identificación de tendencias.
4. Seguimiento  a los convenios, según cronograma de trabajo establecidos para la ejecución, entre MEN-FITAC, MEN-Corpoica y MEN-CIDET.</t>
  </si>
  <si>
    <t>En el periodo de reporte se desarrollaron las siguientes acciones para Diseñar programas en las IES seleccionadas en la convocatoria, para una oferta de formación TyT basada en cualificaciones:
1. 8 convenios firmados y con Registro Presupuestal.
2. Plan de Trabajo para la Fase II organizado en tres (3) etapas y cinco (5) Jornadas de Asistencia técnica a las IES, tres de ella de carácter regional y dos de carácter Institucional.
3. Desarrollo de la Primera Jornada de Asistencia Técnica, de carácter regional en las ciudades de Bogotá, para las IES de la Región Centro; Bucaramanga, para las IES de la región Santander y Medellín para las IES de Antioquía.</t>
  </si>
  <si>
    <t>En el periodo de reporte se desarrollaron las siguientes acciones de acompañamiento a las IES seleccionadas en la convocatoria para el diseño de una Oferta de formación basada en cualificaciones:
1. Reunión con la Dirección de Calidad para la definición del trabajo conjunto a realizar, con miras a presentar documentos maestros para solicitud de registro calificado de acuerdo con las condiciones de calidad.
2. Presentación de la ruta metodológica para la verificación y fortalecimientos de la cualificación en el marco de la Primera Jornadas de Asistencia técnica a las IES en las de tres (3) regiones en las que se encuentran agrupadas.</t>
  </si>
  <si>
    <t>Se han realizado consultas con la oficina jurídica para verificar el estado de avance en el Congreso</t>
  </si>
  <si>
    <t>Se revisó la base de datos de programas ofertados en modalidad virtual y a distancia con el fin de invitarlos al evento del 12 y 13 de abril, para conocer las necesidades de acompañamiento de IES y programas con esta modalidad.</t>
  </si>
  <si>
    <t>Se recibió la Resolución de medidas preventivas de la Universidad Autónoma del Caribe, para definir el acompañamiento que debía realizarse a dicha IES para la formulación del plan de mejoramiento</t>
  </si>
  <si>
    <t>De acuerdo con la priorizacion realizada en los Comités con la Sub de Inspección y Vigilancia se realizó acompañamiento a la Universidad del Pacífico y Universidad Autónoma del Caribe</t>
  </si>
  <si>
    <t>Se realizó el formato de carta de requerimiento para aquellas IES que no han radicado el plan de contingencia con el fin de obtener dicho documento y conocer las necesidades de acompañamiento</t>
  </si>
  <si>
    <t xml:space="preserve">Se realizó validación con: Acuerdo 02 del Cesu de Política de Buen Gobierno, Matriz de Riesgo Normativo de Estatuto General, Reglamento Interno, Elección del Rector. Se aprobaron las características, se definieron los aspectos, las características y las variables a medir. Se determinaron las escalas de medición. </t>
  </si>
  <si>
    <t xml:space="preserve">Validación de la información del tablero de seguimiento, elaboración de las tablas dinámicas con la información que tendrá el informe de gestión. Elaboración de fichas para completar: 60 fichas de IES Superior, Fodesep, Red Nacional de emprendimiento, Corporación de Residencias Universitaria. </t>
  </si>
  <si>
    <t xml:space="preserve">Se avanza en el documento de buenas prácticas, de las 24 prácticas definidas, se validaron y ajustaron 12 buenas prácticas más para completar 18 prácticas definitivas , de carácter jurídico, financiero y de gestión. </t>
  </si>
  <si>
    <t>Se elaboró el Informe general de la ejecución presupuestal de ingresos y gastos a corte del 31 de diciembre de 2017 de las IES públicas (Universidades - ITTUS). Este incluye: introducción, objetivos, diagnósticos, conclusiones generales. Se encuentra en elaboración el reporte detallado por IES.</t>
  </si>
  <si>
    <t>Se avanzó en el documento en los formatos de la primera fase de "Diagnóstico", se elaboró las etapas 1 al 5 de la segunda fase "Formulación del Plan de Desarrollo Institucional". Esta en construcción las etapas 6, 7 y los formatos de la segunda fase.</t>
  </si>
  <si>
    <t>Se elaboró,  aprobó y se socializó el plan de capacitación para los delegados de la Ministra y el equipo de apoyo. A la fecha se han realizado 7 capacitación con un avance del 21% en su ejecución  Los temas expuestos a la fecha son: Ley 30, Sistemas Educativos Korea y Japón, Perfil Estadístico de la IES Públicas, Encuentro articulación asistencia técnica Subdirección desarrollo organizacional y delegados, Acuerdo 03 de 2017 Lineamientos para la Acreditación Institucional, Estrategias de permanencia para la educación superior y Financiación de las IES Públicas 2018</t>
  </si>
  <si>
    <t xml:space="preserve">Se presentó la propuesta de modificación del Decreto 1279 de 2002.
</t>
  </si>
  <si>
    <t>Cumplido en el mes de Febrero</t>
  </si>
  <si>
    <t>Se legalizaron 5.981 créditos condonables Ser Pilo Paga 4. De estos, 5.582 ya cuentan con viabilidad jurídica. Adicionalmente, se culminaron los giros de sostenimiento de 2018-1 para los beneficiarios del programa.</t>
  </si>
  <si>
    <t>Se ha realizado seguimiento al avance del proceso de aprobación del Proyecto de Ley. El ponente ha solicitado incluir el Proyecto de Ley en la agenda sin embargo aun no ha sido incluido.</t>
  </si>
  <si>
    <t>Se realizaron los talleres de consolidación alianzas para el desarrollo rural 2018 en los municipios San Vicente del Caguán, Brrancabermeja, Medellín, Cucuta, Dagua, Pasto, Manaure-Uribia, La Guajira, Neiva, Manizalez, Neiva, Timbío, Rosas, Quibdó, Tumaco, Cartagena, Amazonas y Villavicencio y el seguimiento téncico, administrativo y financiero de los convenios respectivos</t>
  </si>
  <si>
    <t xml:space="preserve">Se hizo el seguimiento administrativo, técnico y financiero, así como los tallares de consolidación de las ARED de las 218 alianzas suscritas en el 2017 </t>
  </si>
  <si>
    <t xml:space="preserve">Se realiza la planeación de los talleres de desarrollo curricular </t>
  </si>
  <si>
    <t xml:space="preserve">Se atendieron las observaciones realizadas por la Oficina Asesora de Juríca, y se realizó revisión con la dirección de Fomento y Viceministerio de Educación Superior. </t>
  </si>
  <si>
    <t xml:space="preserve">Se realizó socialización de la propuesta de modificación de artículo 86 y 87 y exposición de motivos con la Oficina Asesora Jurídica, con el Minitserio de Hacienda y Crédito Público, con el SUE y CESU. Asimismo se antendiendieron las observaciones y comentarios. </t>
  </si>
  <si>
    <t xml:space="preserve">Se antendieron comentarios a la reglamentación de los recursos de coopertaivas realizados por la Oficina Asesora Jurídica.
Se asistió a reuniones con Confecoop e ICETEX. </t>
  </si>
  <si>
    <t xml:space="preserve">Se realizó la consolidación y depuración de la infornación reportada por las IES acerca de las necesidades de infraestructura. </t>
  </si>
  <si>
    <t>Se definió con la Oficina Asesora de Planeación la estrategia de asistencia tecnicaa y seguimiento a los proyectos de regalias.</t>
  </si>
  <si>
    <t>Se tiene el primer borrador elaborado; se está revisando conjuntamente con el ICETEX, para remitirlo a la Oficina Asesora Jurídica del Ministerio con el fin de iniciar el proceso de validación del documento.</t>
  </si>
  <si>
    <t>Teniendo en cuenta que aún no se cuenta con la ley de creación del FCI y que se está trabajando en la validación del primer borrador del proyecto de decreto, todavía no es posible avanzar en la estrategia de comunicación.</t>
  </si>
  <si>
    <t>Se remitió a la Oficina Asesora Jurídica el proyecto de Decreto que regamenta los artículos 158 y 256-1 del Estatuto Tributario; se han realizado reuniones conjuntas con esa dependencia para lograr un documento único y continuar con su trámite de expedición. Se elaboró el primer borrador de la convocatoria para que las IES presenten sus programas de becas para seleccionar a los que se financiarán con las donaciones.</t>
  </si>
  <si>
    <t>Se realizo comité operativo para la definición de las IES con las que se vanzara la aplicación del INES, y se remitió invitacion a las mismas para la participación en el proceso</t>
  </si>
  <si>
    <t>Se realizó jornda de trabjo con el equipo de la fundación Saldarriga concha para al revisión de los contenidos del cursos virtual</t>
  </si>
  <si>
    <t>Se realizó jornada de trabajo con pares para la presentación del decreto 1953 de 2014 parta la creación de IUES indigenas propias.
Se reviso el decreto para creación de IES y programas con observaciones para la inclusión del enfoque diferencial y regional.</t>
  </si>
  <si>
    <t>Entrega del documento y presentación a la dirección de fomento y a la oficina de comunicaciones para la socialización y validación con la Ministra de educación</t>
  </si>
  <si>
    <t xml:space="preserve"> Se realizó participación en las juntas de los fondos de inidigénas y vitimas  con el fin de revisar situaciones de los benficiarios de los fondos, en el caso de indigenas se trataron temas de condonación.</t>
  </si>
  <si>
    <t>Se participó en jornada de trabajo con la dirección de calidad para definición de guía de creación de IES propias como parte de los aportes al Sitema de educación indigena propio</t>
  </si>
  <si>
    <t xml:space="preserve">Se han realizado sesiones técnicas con el grupo técnico de cualificaciones del SENA, con el objetivo de fortalecer los elementos metodológicos del MNC (matriz de descriptores) y aportar elementos para la reglamentación del MNC.
En la tercera semana de marzo se reunieron la Directora de Movilidad del Ministerio de Trabajo, la Directora de Fomento de Educación Superior y la Directora de Calidad de Educación Superior, con el objetivo de revisar la necesidad del sector trabajo de reglamentar un sistema nacional de formación profesional,  
En coordinación con la Directora de Fomento de Educación Superior se diseño ya estrategia y  ruta de trabajo para la CIGERH ejecutiva que se espera realizar el próximo 3 de mayo de 2018. 
Se han presentado dificultades de orden político, que afectan la dinámica de acuerdos interinstitucionales para la implementación del MNC, sin embargo se aprovechará la CIGERH como instancia de participación interinstitucional para resolver las diferencias. </t>
  </si>
  <si>
    <t>Se presentó el proyecto "institucionalidad, gobernanza y sostenibilidad del Marco Nacional de Cualificaciones"  ante el Comité Directivo del Programa C+C, con el fin de participar por recursos de cofinanciación a través del programa Colombia+Competitiva en coordinación con el CPC. El Comité Directivo del Programa C+C considera que para llevar a cabo el proyecto se debe  avanzar en acuerdos interinstitucionales previos para que el MNC y la institucionalidad y Gobernanzan en torno al mismo tengan un impacto directo sobre las apuestas productivas. El proyecto entro en lista de espera para recursos de segundo semestre de 2018.</t>
  </si>
  <si>
    <t xml:space="preserve">Se presentó el proyecto "institucionalidad y gobernanza y sostenibilidad del Marco Nacional de Cualificaciones"  ante el Comité Directivo del Programa C+C, con el fin de participar por recursos de cofinanciación a través del programa Colombia+Competitiva en coordinación con el CPC. El Comité Directivo del Programa C+C considera que para llevar a cabo el proyecto se debe  avanzar en acuerdos interinstitucionales previos para que el MNC y la institucionalidad y Gobernanza en trono al mismo tengan un impacto directo sobre las apuestas productivas. 
Se han presentado dificultades de orden político, que afectan la dinámica de acuerdos interinstitucionales para la implementación del MNC, sin embargo se aprovechará la CIGERH como instancia de participación interinstitucional para resolver las diferencias. </t>
  </si>
  <si>
    <t>El MEN participó en sesión PreCONPES sobre Política Nacional de Explotación Masivos (Datos Big), donde se incorporó un línea de acción para la identificación de las competencias necesarias para la explotación de datos  a través de las estrategias del MNC como instrumento para el cierre de brechas de capital humano y generar oferta pertinente y de calidad.</t>
  </si>
  <si>
    <t>Socialización de los resultados esperados, productos y consideraciones a tener en cuenta para suscribir un convenio que permitan dar cumplimiento a la meta propuesta frente al SNATC con la Universidad de la Salle, quien presenta manifestación de interés y propuesta técnica para avanzar en el proyecto, la propuesta indica que la Universidad de la Salle hace parte de la Asociación Internacional de Universidades Lasallistas – AIUL conformada por 63 instituciones con presencia en 21 países. Dentro de este grupo de instituciones, en México existe un sistema de universidades Lasallistas, quienes, por la legislación mexicana, implementan el Sistema Nacional para la Asignación y Transferencia de Créditos Académicos (SATCA), el cual ha sido implementado desde 2001, dicha experiencia internacional está contemplada como aporte técnico a los resultados esperados del proyecto.
Mediante conversaciones por correo electrónico con la Dra. Fernanda Kri (Chile), encargada de liderar la implementación del Sistema de Créditos Académicos en Chile, se cuerda una reunión virtual el día 16 de marzo, la reunión se llevó a cabo con el equipo del MNC Colombia y el líder del proyecto SNET, tuvo como finalidad compartir con la experta los objetivos propuestos desde el MEN para el diseño del SNATC. Al mismo tiempo se le expone los avances con la Universidad de La Salle para acordar su eventual acompañamiento como experta internacional.
Se ha presentado dificultad en la gestión para generar alianzas que permitan avanzar en el proyecto del SNATC, se ha presentado la ficha técnica del proyecto a la Universidad el Rosario, Universidad Javeriana, Universidad Pedagógica y Tecnológica de Colombia y Swisscontact, pero las propuestas técnicas y financieras presentadas han superado lo previsto por MEN desde la perspectiva de tiempo y financiera.</t>
  </si>
  <si>
    <t>En el mes de marzo se desarrollaron las siguientes acciones para el diseño de las cualificaciones en tres sectores priorizados de la economía (Agricultura, Eléctrico, Logística):
Una Sesión técnica con los expertos de los proyectos / convenios MEN-FITAC, MEN-CIDET y MEN-Corpoica para la construcción del campo de observación 3 y 4. Se realizó acompañamiento a los equipos de los proyectos / convenios MEN-FITAC, MEN-CIDET y MEN-Corpoica en escenarios consultivos en la aplicación de la metodología de prospectiva laboral cualitativa (Ministerio de Trabajo) para la identificación de tendencias en los diferentes sectores que impacten el diseño de las cualificaciones.
Se realizó seguimiento  a la ejecución de los convenios, según cronograma de trabajo establecidos para entre el MEN y FITAC,  CIDET y CORPOICA. 
Se realizó una sesión virtual a nivel nacional para socialización y apropiación del MNC y sus elementos metodológicos con la Red de Observatorios Regionales del Mercado del Trabajo (ORMET) contratados en el marco de los convenios 1436/17, 1437/17 y 1438/17.
No se han presentado dificultades para el avance.</t>
  </si>
  <si>
    <t>Se avanzó en la firma y perfeccionamiento de 8 convenios con las IES seleccionadas para el desarrollo de la Fase II del proyecto para diseño y desarrollo de una oferta pertinente y de calidad basada en cualificaciones para los oferentes de la educación técnica y tecnológica teniendo en cuenta las condiciones de calidad de la educación superior.
Se definió el Plan de acción a desarrollar las etapas que conforma esta fase y los momentos de transferencia técnica y acompañamiento que se realizarán por parte del equipo técnico del MEN. 
Se desarrolló la Primera Jornada de Asistencia Técnica en las ciudades de Bogotá, Bucaramanga y Medellín, correspondientes a las 3 zonas en las cuales se encuentran agrupadas las IES, cuyo objetivo fue dar orientaciones técnicas, administrativas y financieras para el desarrollo de los convenios
La principal dificultad del proceso de contratación estuvo relacionada con las dudas e inquietudes que tanto, las oficinas jurídicas como los rectores de las IES, tuvieron frente a la aplicación de la Ley de Garantías a la contratación con recursos BID-MEN. Esto llevó a que la UNIVERSIDAD DE CÓRDOBA, una vez avanzado el proceso de aprobación de minuta decidiera no continuar. En respuesta a esta situación, se llamó a participar a la IES que, de acuerdo con el proceso de selección mencionado anteriormente, seguía en la lista, que correspondió a la Escuela Superior Tecnológica de Artes Débora Arango. Actualmente se desarrolla el proceso de elaboración de minuta por parte de la Subdirección de Contratación, para la firma del convenio con esta institución.</t>
  </si>
  <si>
    <t>Se adelantaron las gestiones logísticas para la realización del evento internacional del 12 y 13 de abril con el fin de conocer las necesidades de acompañamiento de IES y programas con esta modalidad</t>
  </si>
  <si>
    <t>Cumplido</t>
  </si>
  <si>
    <t>Se realizó acompañamiento a la Universidad del Pacífico y Universidad Autónoma del Caribe</t>
  </si>
  <si>
    <t>Trabajo en mesas de trabajo con rectores de la Universidad de Antioquia, Universidad Nacional y Universidad del Valle
Reuniones con abogados del viceministerio de educacion superior para atender la retroalimentación dada en las mesas de trabajo con rectores
Presentación de la propuesta ante el CESU.</t>
  </si>
  <si>
    <t>Objetivo del SIG</t>
  </si>
  <si>
    <t>2. Fortalecer la prestación de los servicios orientados al mejoramiento de la cobertura, calidad, eficiencia y pertinencia de la educación</t>
  </si>
  <si>
    <t>9. No aplica</t>
  </si>
  <si>
    <t>8. Facilitar el cumplimiento del Modelo Integrado de Planeación y Gestión y la mejora en los resultados de los índices de Buen Gobierno</t>
  </si>
  <si>
    <t>3. Fortalecer el desempeño de los procesos y procedimientos establecidos en el Ministerio de Educación Nacional</t>
  </si>
  <si>
    <t>5. Mejorar el desempeño ambiental en cumplimiento de las obligaciones legales y otras aplicables; previniendo la contaminación y contribuyendo a la protección del medio ambiente.</t>
  </si>
  <si>
    <t>6. Proteger la seguridad y salud de los servidores y colaboradores del Ministerio de Educación Nacional, previniendo enfermedades y accidentes laborales y promoviendo hábitos de vida saludable.</t>
  </si>
  <si>
    <t>7. Proteger los activos de información de amenazas internas que puedan afectar la privacidad, confidencialidad, integridad y disponibilidad de la información del Ministerio.</t>
  </si>
  <si>
    <t>1. Aumentar los niveles de satisfacción del cliente y partes interesadas</t>
  </si>
  <si>
    <t>4. Fortalecer la aplicación de mecanismos de autocontrol y de evaluación para garantizar la mejora continua</t>
  </si>
  <si>
    <t>porcentaje</t>
  </si>
  <si>
    <t>OBJETIVO DEL SISTEMA INTEGRADO DE GESTIÓN- SIG</t>
  </si>
  <si>
    <t>Número de documentos de referentes de evaluación implementados</t>
  </si>
  <si>
    <t>Número de documentos de lineamientos de calidad para programas de educación superior elaborados y socializados</t>
  </si>
  <si>
    <t>Número de documentos de lineamientos para formación dual elaborados</t>
  </si>
  <si>
    <t>Número de documentos de Dimensiones de la Internacionalización de la ES ajustados</t>
  </si>
  <si>
    <t>Número de ejercicios de caracterización de usuarios de atención al ciudadano realizado</t>
  </si>
  <si>
    <t>Calificación obtenida en la medición del índice de ambiente laboral</t>
  </si>
  <si>
    <t>Número de estrategias de apropiación de cultura de responsabilidad del servidor público desarrolladas/ Número de estrategias de apropiación de cultura de responsabilidad del servidor público establecidas</t>
  </si>
  <si>
    <t>Número de estrategias de apropiación, articulación e integración de oficinas con el MEN desarrolladas/ Número de estrategias de apropiación, articulación e integración de oficinas con el MEN establecidas</t>
  </si>
  <si>
    <t>Infraestructura tecnológica del MEN modernizada/ infraestructura tecnológica del MEN total</t>
  </si>
  <si>
    <t>(Sedes oficiales conectadas/ sedes oficiales totales)*100</t>
  </si>
  <si>
    <t xml:space="preserve">el # de productos definidos e implementados / # de productos que  impacten la política del Gobierno Digital proyectados a ejecutar  en el periodo 
</t>
  </si>
  <si>
    <t xml:space="preserve">el # de productos definidos e implementados / # de productos que  impacten la política del Gobierno Digital proyectados a ejecutar  en el periodo </t>
  </si>
  <si>
    <t>Dependencias</t>
  </si>
  <si>
    <t>Dirección de Cobertura</t>
  </si>
  <si>
    <t>Of. Innovación</t>
  </si>
  <si>
    <t>SDO</t>
  </si>
  <si>
    <t>Subdirección de Gestión Financiera</t>
  </si>
  <si>
    <t>Indicadores</t>
  </si>
  <si>
    <t>Dirección de Fomento Superior</t>
  </si>
  <si>
    <t>Los documentos de las licencias de uso y sus anexos para las universidades, están en ajustes finales por parte de la Oficina Jurídica</t>
  </si>
  <si>
    <t>Dirección de Calidad Básica</t>
  </si>
  <si>
    <t>Dirección de Fortalecimiento</t>
  </si>
  <si>
    <t>OAPF</t>
  </si>
  <si>
    <t>Oficina Jurídica</t>
  </si>
  <si>
    <t>Dirección de Calidad Superior</t>
  </si>
  <si>
    <t>PTA</t>
  </si>
  <si>
    <t xml:space="preserve">Se está a la espera de la autorización del despacho de la Viceministra para iniciar las discusiones del documento borrador con los actores relevantes del sector. 
</t>
  </si>
  <si>
    <t>Oficina Cooperación</t>
  </si>
  <si>
    <t>Oficina Tecnología</t>
  </si>
  <si>
    <t>Revisión Seguimiento PA, sin registro de información.</t>
  </si>
  <si>
    <t>Oficina Comunicaciones</t>
  </si>
  <si>
    <t>Socialización de  la gestión de alianzas 2014-2018: Balance, rendición de cuentas y agradecimiento.</t>
  </si>
  <si>
    <t>Espacios de participación</t>
  </si>
  <si>
    <t>Espacios de Articulación Interinstitucional</t>
  </si>
  <si>
    <r>
      <t>Víctimas del conflicto armado en Buenaventura</t>
    </r>
    <r>
      <rPr>
        <b/>
        <sz val="9"/>
        <rFont val="Arial"/>
        <family val="2"/>
      </rPr>
      <t>,</t>
    </r>
    <r>
      <rPr>
        <sz val="9"/>
        <rFont val="Arial"/>
        <family val="2"/>
      </rPr>
      <t xml:space="preserve">  Quibdó y Neiva atendidos en ciclo VI</t>
    </r>
  </si>
  <si>
    <t>Realizar las mesas de trabajo de
casos de uso que apalanquen los
desarrollos, al igual que las pruebas unitarias y conjuntas dirigidas a la
implementación del liquidador, el cual debe quedar totalmente operativo a partir de Julio de 2018</t>
  </si>
  <si>
    <t>Enviar los resultados definitivos del proceso auditor 2017 a las áreas involucradas en el proceso  y a los entes de control.</t>
  </si>
  <si>
    <t>INDICADOR INACTIVO PARA SEGUIMIENTO DEL PA.</t>
  </si>
  <si>
    <t>CAL001</t>
  </si>
  <si>
    <t>CAL002</t>
  </si>
  <si>
    <t>CAL003</t>
  </si>
  <si>
    <t>CAL004</t>
  </si>
  <si>
    <t>CAL005</t>
  </si>
  <si>
    <t>CAL006</t>
  </si>
  <si>
    <t>CAL007</t>
  </si>
  <si>
    <t>CAL008</t>
  </si>
  <si>
    <t>CAL009</t>
  </si>
  <si>
    <t>CAL010</t>
  </si>
  <si>
    <t>CAL011</t>
  </si>
  <si>
    <t>CAL012</t>
  </si>
  <si>
    <t>CAL013</t>
  </si>
  <si>
    <t>CAL014</t>
  </si>
  <si>
    <t>CAL015</t>
  </si>
  <si>
    <t>CAL016</t>
  </si>
  <si>
    <t>CAL017</t>
  </si>
  <si>
    <t>CAL018</t>
  </si>
  <si>
    <t>CAL019</t>
  </si>
  <si>
    <t>CAL020</t>
  </si>
  <si>
    <t>CAL021</t>
  </si>
  <si>
    <t>CAL022</t>
  </si>
  <si>
    <t>CAL023</t>
  </si>
  <si>
    <t>CAL024</t>
  </si>
  <si>
    <t>CAL025</t>
  </si>
  <si>
    <t>CAL026</t>
  </si>
  <si>
    <t>CAL027</t>
  </si>
  <si>
    <t>CAL028</t>
  </si>
  <si>
    <t>CAL029</t>
  </si>
  <si>
    <t>CAL030</t>
  </si>
  <si>
    <t>CAL031</t>
  </si>
  <si>
    <t>CAL032</t>
  </si>
  <si>
    <t>CAL033</t>
  </si>
  <si>
    <t>CAL034</t>
  </si>
  <si>
    <t>CAL035</t>
  </si>
  <si>
    <t>CAL036</t>
  </si>
  <si>
    <t>CAL037</t>
  </si>
  <si>
    <t>CAL038</t>
  </si>
  <si>
    <t>CAL039</t>
  </si>
  <si>
    <t>CAL040</t>
  </si>
  <si>
    <t>CAL041</t>
  </si>
  <si>
    <t>CAL042</t>
  </si>
  <si>
    <t>CAL043</t>
  </si>
  <si>
    <t>CAL044</t>
  </si>
  <si>
    <t>CAL045</t>
  </si>
  <si>
    <t>CAL046</t>
  </si>
  <si>
    <t>CAL047</t>
  </si>
  <si>
    <t>CAL048</t>
  </si>
  <si>
    <t>CAL049</t>
  </si>
  <si>
    <t>CAL050</t>
  </si>
  <si>
    <t>CAL051</t>
  </si>
  <si>
    <t>CAL052</t>
  </si>
  <si>
    <t>CAL053</t>
  </si>
  <si>
    <t>CAL054</t>
  </si>
  <si>
    <t>CAL055</t>
  </si>
  <si>
    <t>CAL056</t>
  </si>
  <si>
    <t>CAL057</t>
  </si>
  <si>
    <t>CAL058</t>
  </si>
  <si>
    <t>CAL059</t>
  </si>
  <si>
    <t>CAL060</t>
  </si>
  <si>
    <t>CAL061</t>
  </si>
  <si>
    <t>CAL062</t>
  </si>
  <si>
    <t>CAL063</t>
  </si>
  <si>
    <t>CAL064</t>
  </si>
  <si>
    <t>CAL065</t>
  </si>
  <si>
    <t>CAL066</t>
  </si>
  <si>
    <t>CAL067</t>
  </si>
  <si>
    <t>CAL068</t>
  </si>
  <si>
    <t>CAL069</t>
  </si>
  <si>
    <t>CAL070</t>
  </si>
  <si>
    <t>CAL071</t>
  </si>
  <si>
    <t>CAL072</t>
  </si>
  <si>
    <t>CAL073</t>
  </si>
  <si>
    <t>CAL074</t>
  </si>
  <si>
    <t>CAL075</t>
  </si>
  <si>
    <t>CAL076</t>
  </si>
  <si>
    <t>CAL077</t>
  </si>
  <si>
    <t>CAL078</t>
  </si>
  <si>
    <t>CAL079</t>
  </si>
  <si>
    <t>CAL080</t>
  </si>
  <si>
    <t>CAL081</t>
  </si>
  <si>
    <t>CAL082</t>
  </si>
  <si>
    <t>CAL083</t>
  </si>
  <si>
    <t>CAL084</t>
  </si>
  <si>
    <t>CAL085</t>
  </si>
  <si>
    <t>CAL086</t>
  </si>
  <si>
    <t>CAL087</t>
  </si>
  <si>
    <t>CAL088</t>
  </si>
  <si>
    <t>CAL089</t>
  </si>
  <si>
    <t>CAL090</t>
  </si>
  <si>
    <t>CAL091</t>
  </si>
  <si>
    <t>CAL092</t>
  </si>
  <si>
    <t>CAL093</t>
  </si>
  <si>
    <t>CAL094</t>
  </si>
  <si>
    <t>CAL095</t>
  </si>
  <si>
    <t>CAL096</t>
  </si>
  <si>
    <t>BIL001</t>
  </si>
  <si>
    <t>BIL002</t>
  </si>
  <si>
    <t>BIL003</t>
  </si>
  <si>
    <t>BIL007</t>
  </si>
  <si>
    <t>BIL008</t>
  </si>
  <si>
    <t>BIL009</t>
  </si>
  <si>
    <t>BIL010</t>
  </si>
  <si>
    <t>BIL011</t>
  </si>
  <si>
    <t>BIL012</t>
  </si>
  <si>
    <t>BIL013</t>
  </si>
  <si>
    <t>BIL014</t>
  </si>
  <si>
    <t>BIL015</t>
  </si>
  <si>
    <t>BIL016</t>
  </si>
  <si>
    <t>BIL017</t>
  </si>
  <si>
    <t>BIL018</t>
  </si>
  <si>
    <t>BIL019</t>
  </si>
  <si>
    <t>BIL020</t>
  </si>
  <si>
    <t>BIL021</t>
  </si>
  <si>
    <t>BIL025</t>
  </si>
  <si>
    <t>BIL026</t>
  </si>
  <si>
    <t>BIL027</t>
  </si>
  <si>
    <t>BIL028</t>
  </si>
  <si>
    <t>BIL022</t>
  </si>
  <si>
    <t>BIL023</t>
  </si>
  <si>
    <t>BIL024</t>
  </si>
  <si>
    <t>JU001</t>
  </si>
  <si>
    <t>JU002</t>
  </si>
  <si>
    <t>JU003</t>
  </si>
  <si>
    <t>JU004</t>
  </si>
  <si>
    <t>CAL101</t>
  </si>
  <si>
    <t>CAL102</t>
  </si>
  <si>
    <t>CAL103</t>
  </si>
  <si>
    <t>CAL104</t>
  </si>
  <si>
    <t>CAL105</t>
  </si>
  <si>
    <t>CAL106</t>
  </si>
  <si>
    <t>CAL107</t>
  </si>
  <si>
    <t>CAL108</t>
  </si>
  <si>
    <t>CAL109</t>
  </si>
  <si>
    <t>CAL110</t>
  </si>
  <si>
    <t>CAL111</t>
  </si>
  <si>
    <t>CAL112</t>
  </si>
  <si>
    <t>CAL113</t>
  </si>
  <si>
    <t>CAL114</t>
  </si>
  <si>
    <t>CAL115</t>
  </si>
  <si>
    <t>CAL116</t>
  </si>
  <si>
    <t>CAL117</t>
  </si>
  <si>
    <t>CAL118</t>
  </si>
  <si>
    <t>CAL119</t>
  </si>
  <si>
    <t>RHS001</t>
  </si>
  <si>
    <t>RHS002</t>
  </si>
  <si>
    <t>RHS003</t>
  </si>
  <si>
    <t>RHS004</t>
  </si>
  <si>
    <t>RHS005</t>
  </si>
  <si>
    <t>RHS006</t>
  </si>
  <si>
    <t>RHS007</t>
  </si>
  <si>
    <t>RHS008</t>
  </si>
  <si>
    <t>RHS009</t>
  </si>
  <si>
    <t>RHS010</t>
  </si>
  <si>
    <t>RHS011</t>
  </si>
  <si>
    <t>RHS012</t>
  </si>
  <si>
    <t>RHS013</t>
  </si>
  <si>
    <t>RHS014</t>
  </si>
  <si>
    <t>RHS015</t>
  </si>
  <si>
    <t>RHS016</t>
  </si>
  <si>
    <t>RHS017</t>
  </si>
  <si>
    <t>RHS018</t>
  </si>
  <si>
    <t>RHS019</t>
  </si>
  <si>
    <t>RHS020</t>
  </si>
  <si>
    <t>RHS021</t>
  </si>
  <si>
    <t>RHS022</t>
  </si>
  <si>
    <t>RHS023</t>
  </si>
  <si>
    <t>RHS024</t>
  </si>
  <si>
    <t>RHS025</t>
  </si>
  <si>
    <t>RHS026</t>
  </si>
  <si>
    <t>RHS027</t>
  </si>
  <si>
    <t>M&amp;C001</t>
  </si>
  <si>
    <t>M&amp;C002</t>
  </si>
  <si>
    <t>M&amp;C003</t>
  </si>
  <si>
    <t>M&amp;C004</t>
  </si>
  <si>
    <t>M&amp;C005</t>
  </si>
  <si>
    <t>M&amp;C006</t>
  </si>
  <si>
    <t>M&amp;C007</t>
  </si>
  <si>
    <t>M&amp;C008</t>
  </si>
  <si>
    <t>M&amp;C009</t>
  </si>
  <si>
    <t>M&amp;C010</t>
  </si>
  <si>
    <t>M&amp;C011</t>
  </si>
  <si>
    <t>M&amp;C012</t>
  </si>
  <si>
    <t>FOR001</t>
  </si>
  <si>
    <t>FOR002</t>
  </si>
  <si>
    <t>FOR003</t>
  </si>
  <si>
    <t>FOR004</t>
  </si>
  <si>
    <t>FOR005</t>
  </si>
  <si>
    <t>FOR006</t>
  </si>
  <si>
    <t>FOR007</t>
  </si>
  <si>
    <t>FOR008</t>
  </si>
  <si>
    <t>FOR009</t>
  </si>
  <si>
    <t>ETN001</t>
  </si>
  <si>
    <t>ETN002</t>
  </si>
  <si>
    <t>ETN003</t>
  </si>
  <si>
    <t>ETN004</t>
  </si>
  <si>
    <t>ETN005</t>
  </si>
  <si>
    <t>ETN006</t>
  </si>
  <si>
    <t>ETN007</t>
  </si>
  <si>
    <t>ETN008</t>
  </si>
  <si>
    <t>ETN009</t>
  </si>
  <si>
    <t>ETN010</t>
  </si>
  <si>
    <t>ACC01</t>
  </si>
  <si>
    <t>ACC02</t>
  </si>
  <si>
    <t>ACC03</t>
  </si>
  <si>
    <t>ACC04</t>
  </si>
  <si>
    <t>ACC05</t>
  </si>
  <si>
    <t>ACC06</t>
  </si>
  <si>
    <t>ACC07</t>
  </si>
  <si>
    <t>ACC08</t>
  </si>
  <si>
    <t>ACC09</t>
  </si>
  <si>
    <t>ACC10</t>
  </si>
  <si>
    <t>ACC11</t>
  </si>
  <si>
    <t>ACC12</t>
  </si>
  <si>
    <t>ACC13</t>
  </si>
  <si>
    <t>ACC14</t>
  </si>
  <si>
    <t>ACC15</t>
  </si>
  <si>
    <t>ACC16</t>
  </si>
  <si>
    <t>ACC17</t>
  </si>
  <si>
    <t>ACC18</t>
  </si>
  <si>
    <t>ACC19</t>
  </si>
  <si>
    <t>ACC20</t>
  </si>
  <si>
    <t>ACC21</t>
  </si>
  <si>
    <t>ACC22</t>
  </si>
  <si>
    <t>ACC23</t>
  </si>
  <si>
    <t>ACC24</t>
  </si>
  <si>
    <t>ACC25</t>
  </si>
  <si>
    <t>ACC26</t>
  </si>
  <si>
    <t>ACC27</t>
  </si>
  <si>
    <t>ACC28</t>
  </si>
  <si>
    <t>ACC29</t>
  </si>
  <si>
    <t>ACC30</t>
  </si>
  <si>
    <t>ACC31</t>
  </si>
  <si>
    <t>ACC32</t>
  </si>
  <si>
    <t>ACC33</t>
  </si>
  <si>
    <t>ACC34</t>
  </si>
  <si>
    <t>ACC35</t>
  </si>
  <si>
    <t>ACC36</t>
  </si>
  <si>
    <t>PER01</t>
  </si>
  <si>
    <t>PER02</t>
  </si>
  <si>
    <t>PER03</t>
  </si>
  <si>
    <t>PER04</t>
  </si>
  <si>
    <t>PER05</t>
  </si>
  <si>
    <t>PER06</t>
  </si>
  <si>
    <t>PER07</t>
  </si>
  <si>
    <t>PER08</t>
  </si>
  <si>
    <t>PER09</t>
  </si>
  <si>
    <t>PER10</t>
  </si>
  <si>
    <t>PER11</t>
  </si>
  <si>
    <t>PER12</t>
  </si>
  <si>
    <t>PER13</t>
  </si>
  <si>
    <t>PER14</t>
  </si>
  <si>
    <t>PER15</t>
  </si>
  <si>
    <t>PER16</t>
  </si>
  <si>
    <t>PER17</t>
  </si>
  <si>
    <t>PER18</t>
  </si>
  <si>
    <t>PER19</t>
  </si>
  <si>
    <t>PER20</t>
  </si>
  <si>
    <t>PER21</t>
  </si>
  <si>
    <t>PER22</t>
  </si>
  <si>
    <t>PER23</t>
  </si>
  <si>
    <t>PER24</t>
  </si>
  <si>
    <t>PER25</t>
  </si>
  <si>
    <t>PER26</t>
  </si>
  <si>
    <t>PER27</t>
  </si>
  <si>
    <t>PER28</t>
  </si>
  <si>
    <t>PER29</t>
  </si>
  <si>
    <t>PER30</t>
  </si>
  <si>
    <t>PER31</t>
  </si>
  <si>
    <t>PER32</t>
  </si>
  <si>
    <t>PER33</t>
  </si>
  <si>
    <t>PER34</t>
  </si>
  <si>
    <t>PER35</t>
  </si>
  <si>
    <t>PER36</t>
  </si>
  <si>
    <t>PER37</t>
  </si>
  <si>
    <t>PER38</t>
  </si>
  <si>
    <t>PER39</t>
  </si>
  <si>
    <t>ACC37</t>
  </si>
  <si>
    <t>PER40</t>
  </si>
  <si>
    <t>PER41</t>
  </si>
  <si>
    <t>PER42</t>
  </si>
  <si>
    <t>PIN001</t>
  </si>
  <si>
    <t>PIN002</t>
  </si>
  <si>
    <t>PIN003</t>
  </si>
  <si>
    <t>PIN004</t>
  </si>
  <si>
    <t>PIN005</t>
  </si>
  <si>
    <t>PIN006</t>
  </si>
  <si>
    <t>PIN007</t>
  </si>
  <si>
    <t>PIN008</t>
  </si>
  <si>
    <t>PIN009</t>
  </si>
  <si>
    <t>PIN010</t>
  </si>
  <si>
    <t>PIN011</t>
  </si>
  <si>
    <t>PIN012</t>
  </si>
  <si>
    <t>PIN013</t>
  </si>
  <si>
    <t>PIN014</t>
  </si>
  <si>
    <t>PIN015</t>
  </si>
  <si>
    <t>PIN016</t>
  </si>
  <si>
    <t>PIN017</t>
  </si>
  <si>
    <t>PIN018</t>
  </si>
  <si>
    <t>PIN019</t>
  </si>
  <si>
    <t>PIN020</t>
  </si>
  <si>
    <t>PIN021</t>
  </si>
  <si>
    <t>PIN022</t>
  </si>
  <si>
    <t>PIN023</t>
  </si>
  <si>
    <t>PIN024</t>
  </si>
  <si>
    <t>PIN025</t>
  </si>
  <si>
    <t>PIN026</t>
  </si>
  <si>
    <t>PIN027</t>
  </si>
  <si>
    <t>PIN028</t>
  </si>
  <si>
    <t>PIN029</t>
  </si>
  <si>
    <t>PIN030</t>
  </si>
  <si>
    <t>PIN031</t>
  </si>
  <si>
    <t>PIN032</t>
  </si>
  <si>
    <t>PIN033</t>
  </si>
  <si>
    <t>PIN034</t>
  </si>
  <si>
    <t>PIN035</t>
  </si>
  <si>
    <t>PIN036</t>
  </si>
  <si>
    <t>PIN037</t>
  </si>
  <si>
    <t>PIN038</t>
  </si>
  <si>
    <t>PIN039</t>
  </si>
  <si>
    <t>PIN040</t>
  </si>
  <si>
    <t>PIN041</t>
  </si>
  <si>
    <t>PIN042</t>
  </si>
  <si>
    <t>PIN043</t>
  </si>
  <si>
    <t>PIN044</t>
  </si>
  <si>
    <t>PIN045</t>
  </si>
  <si>
    <t>PIN046</t>
  </si>
  <si>
    <t>PIN047</t>
  </si>
  <si>
    <t>PIN048</t>
  </si>
  <si>
    <t>PIN049</t>
  </si>
  <si>
    <t>PIN050</t>
  </si>
  <si>
    <t>PIN051</t>
  </si>
  <si>
    <t>PIN052</t>
  </si>
  <si>
    <t>FFIE01</t>
  </si>
  <si>
    <t>FFIE02</t>
  </si>
  <si>
    <t>FFIE03</t>
  </si>
  <si>
    <t>FFIE04</t>
  </si>
  <si>
    <t>FFIE05</t>
  </si>
  <si>
    <t>FFIE06</t>
  </si>
  <si>
    <t>FFIE07</t>
  </si>
  <si>
    <t>FFIE08</t>
  </si>
  <si>
    <t>FFIE09</t>
  </si>
  <si>
    <t>FFIE10</t>
  </si>
  <si>
    <t>FFIE11</t>
  </si>
  <si>
    <t>PTA001</t>
  </si>
  <si>
    <t>PTA002</t>
  </si>
  <si>
    <t>PTA003</t>
  </si>
  <si>
    <t>PTA004</t>
  </si>
  <si>
    <t>PTA005</t>
  </si>
  <si>
    <t>PTA006</t>
  </si>
  <si>
    <t>PTA007</t>
  </si>
  <si>
    <t>PTA008</t>
  </si>
  <si>
    <t xml:space="preserve">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
</t>
  </si>
  <si>
    <t xml:space="preserve">Durante el mes de abril, en trabajo conjunto con la Fundación Global Humanitaria se realizó proceso de formación de 70 docentes en el marco de la implementación del proyecto ¡Pásate a la biblioteca escolar! en Tumaco. </t>
  </si>
  <si>
    <t xml:space="preserve">Debido a las nuevas disposiciones sobre el redireccionamiento de algunos recursos de la Dirección de Calidad, el proceso de contratación se detuvo. Se está gestionando con las secretarías el apoyo logístico para hacer el acompañamiento a la implementación del SIGCE en el segundo semestre del año por parte de los profesionales del Grupo de Gestión Institucional. </t>
  </si>
  <si>
    <t xml:space="preserve">El documento de orientaciones para la articulación entre el PIAR, el PMI y el índice de inclusión ya está listo, y una vez esté diagramado se realizará la publicación. </t>
  </si>
  <si>
    <t xml:space="preserve">Para la realización del documento, la mesa intersectorial proyectó un evento de tres días en mayo para el diseño del documento.  Ya se tramitó la solicitud con el equipo de logística de la Dirección de Calidad. </t>
  </si>
  <si>
    <t xml:space="preserve">Debido a las nuevas disposiciones sobre el redireccionamiento de algunos recursos de la Dirección de Calidad, el proceso de contratación se detuvo. </t>
  </si>
  <si>
    <t>En el mes de marzo se cumplió con la realización de las asistencias técnicas proyectadas a 14 secretarías de educación.</t>
  </si>
  <si>
    <t xml:space="preserve">Debido a las nuevas disposiciones sobre el redireccionamiento de recursos de la Dirección de Calidad, el proceso de contratación se detuvo. El trabajo con familias desde el grupo de Gestión Institucional se enfocará en la mesa intersectorial de famlias para la reglamentación del Decreto Escuela de padres. </t>
  </si>
  <si>
    <t xml:space="preserve">En proceso contractual, el proceso fue llevado a comité de contratación el día 2 de mayo, en el cual no fue aprobado el proceso, y se solicitaron ajustes. </t>
  </si>
  <si>
    <t xml:space="preserve">El pasado 19 de abril en comité de contratación se aprobó la necesidad de iniciar un proceso de contratación para capacitar a los docentes de media técnica en municipios de posconflicto. Se espera iniciar con la publicación de la convocatoria en el mes de mayo. </t>
  </si>
  <si>
    <t xml:space="preserve">Se continuó con el proceso de asistencias técnicas en Santa Marta, Ciénaga y Putumayo. Los planes los tendríamos en el segundo semestre del año, por ahora se avanza en la asesoría a las secreatarías de educación para su construcción. </t>
  </si>
  <si>
    <t>La campaña se tiene proyectada para iniciar en el mes de mayo de acuerdo con la decisión de la Oficina de Comunicaciones.</t>
  </si>
  <si>
    <t xml:space="preserve">Se llevó a cabo la formación de facilitadores de la Dirección de Calidad y el inicio de la implementación del acompañamiento a las secretarías de educación desarrollando la sesión correspondiente a ciclo IV y encuentro III.
</t>
  </si>
  <si>
    <t xml:space="preserve">Se realizó el encuentro de formación integrada con un total de 215 asistentes, el segundo encuentro de formación de líderes de jornada única con 43 participantes, se apoyó el diseño de ciclo II de la ruta del Programa Todos a Aprender 2.0 y Pioneros. </t>
  </si>
  <si>
    <t>El documento orientador ya está listo en su versión final y fue enviado a las entidades territoriales y a los aliados estratégicos del Foro.</t>
  </si>
  <si>
    <t xml:space="preserve">La arquitectura continúa en desarrollo al igual que el aplicativo de inscripciones. </t>
  </si>
  <si>
    <t xml:space="preserve">Se envió documento orientador a las 95 entidades territoriales para que definan la fecha de su foro territorial de acuerdo a estos lineaimentos. Se realizó proyección del acompañamiento de los profesionales de la Dirección a los foros territoriales. </t>
  </si>
  <si>
    <t xml:space="preserve">Ya se definió el operador del Foro que será Telecafé. Está en proceso de definciión el lugar, se están evaluando posibles escenarios de realización del Foro en algunos establecimientos educativos de Bogotá. En particular se está evaluando la realización del Foro en el Colegio Agustiniano- sede Salitre. </t>
  </si>
  <si>
    <t xml:space="preserve">La definición de conferencistas está en proceso de revisión de la Dirección de Calidad y con la mesa de aliados estratégicos, la propuesta inicial cuenta con 16 conferencistas. </t>
  </si>
  <si>
    <t xml:space="preserve">Se continuó con la implementación del Modelo de Formación para la Ciudadanía en 88 establecimientos educativos en el marco del convenio con OIM y se aumentó a 51 establecimientos en el marco del convenio con USAID. </t>
  </si>
  <si>
    <t>1.486 EE (22%) ubicados en municipios priorizados por la estrategia de prevención de embarazo en adolescentes, implementan estrategias de educación para la sexualidad que recogen elementos de los lineamientos del MEN.</t>
  </si>
  <si>
    <t>Durante el mes de abril se realizó asistencia técnica en la secretaría de educación del Vaupés, con el propósito de promover capacidades para la prevención y atención oportuna de situaciones de violencia sexual.</t>
  </si>
  <si>
    <t>En el marco del convenio 1461 se realizó el cierre de la plataforma de ICETEX para los procesos de solicitud de crédito, teniendo como resultado la postulación de 103 posibles beneficiarios. En el marco del convenio 1156 culminó el periodo de renovación de créditos ante ICETEX el 16 de abril, y se inició con los desembolsos correspondientes a las universidades. A su vez, con el apoyo de la Dirección Educación Superior el trámite de la adición por valor de $ 25.819.902.648</t>
  </si>
  <si>
    <t>Se avanzó en la formulación del proyecto para el departamento del Huila, analizado los programas de la universidad Surcolombiana e iniciando su vinculación como aliada al Programa Becas y fue actualizado el PAED incluyendo el Proyecto para el departamento. También se adelantaron gestiones con la SE de Chocó y se envió el documento técnico. Adicionalmente, se apoyó la estructuración de los términos de referencia para las convocatorias en los departamentos Guajira, Cauca, Cesar, Bolívar y Boyacá.</t>
  </si>
  <si>
    <t>Se llevo a cabo el proceso de preselección de las universidades que harán parte de la modalidad virtual, de acuerdo con su manifestación de interés, la oferta de programas virtuales y el costo estimado de los mismos. Paralelo a este proceso se realizó un ejercicio de proyección financiera en compañía de la Dirección de Calidad para determinar el número de becas que serán otorgadas bajo esta modalidad.</t>
  </si>
  <si>
    <t xml:space="preserve">Durante el mes de abril se realizó retroalimentación de los PTDF de Barranquilla y Yumbo. </t>
  </si>
  <si>
    <t xml:space="preserve">Ya se dio respuesta a las observaciones de la ciudadanía, se firmó la memoria justificativa y actualmente se encuentra en Haciendo para su respectiva firma y remisión a Presidencia en caso de que no hayan  observaciones. </t>
  </si>
  <si>
    <t xml:space="preserve">Ya se publicó en el portal del ICETEX la convocatoria para la postulación de los docentes al curso de actualización. </t>
  </si>
  <si>
    <t xml:space="preserve">Ya se dio respuesta a las observaciones de la ciudadanía y se firmó la memoria justificativa. Actualmente se encuentra en Min Hacienda para su respectiva firma y remisión a Presidencia en caso de que no hayan  observaciones. </t>
  </si>
  <si>
    <t xml:space="preserve">Debido a las nuevas disposiciones sobre el redireccionamiento de recursos de la Dirección de Calidad, se pausó este proceso hasta nuevo aviso. </t>
  </si>
  <si>
    <t>La OEA está revisando el memorando de entedimiento con el Ministerio de Educación para iniciar el proceso. Está en definición la continuidad o no de este proceso, dado que los cursos deben terminarse en julio por solicitud de la OEA.</t>
  </si>
  <si>
    <t xml:space="preserve">El proceso se encuentra en NEON desde febrero, fue revisado por los asesores jurídicos y financieros de laSubdirección de Contratación. El proceso está en pausa hasta nuevo aviso, de acuerdo a las nuevas disposiciones sobre el redireccionamiento de recursos de la Dirección de Calidad. </t>
  </si>
  <si>
    <t>Se cuenta con 301 FNE en 295 IE, en procesos de enseñanza.     
Es importante mencionar que debido a temas ajenos a la voluntad de las partes (MEN y CUN), como se manifestó en el reporte de marzo, el convenio con la CUN se encuentra en solicitud de modificación contractual ante la Subdirección de Contratación bajo el insumo No. 1103, en espera de aprobación en comité de contratación, y una vez aprobado se confirmará a la Oficina Asesora de Planeación el ajuste de la meta a 301 FNE.</t>
  </si>
  <si>
    <t xml:space="preserve"> -Formación presencial: inició la primera cohorte de los talleres de Currículo Sugerido de Inglés para Transición y Primaria, convocó a 1298 docentes de primaria de 50 SE,  en  20 ciudades, con 25 sesiones.
-Formación virtual:  (i) la primera cohorte del curso virtual MOOCS, inició el 16 de abril con 260 docentes convocados. (ii) LEP, se consolidó el primer grupo de docentes. 350 de 43 SE, inicia el 2 de mayo.   
En mayo el British Council entregará  la asistencia efectiva de la formación. </t>
  </si>
  <si>
    <t>Para la evaluación se envió citación con lugar y fecha a los docentes convocados, se verificó con las Secretarias de Educación cuales de los docentes inscritos efectivamente presentarán las pruebas que tendrán lugar en el mes de mayo.</t>
  </si>
  <si>
    <t>El indicador de estudiantes evaluados es un repote anual, ya que se toman los resultados de las pruebas Saber 11. Sin embargo, entre las acciones que han aportado al cumplimiento de la meta se encuentra el acompañamiento de los 300 FNE dentro y fuera del aula, mejorando el nivel de inglés de los estudiantes de grados 9, 10 y 11.</t>
  </si>
  <si>
    <t>En el mes de febrero se logró el cumplimiento del 100 % de la meta de impresión del work book del material educativo para grados 6, 7 y 8.
Por otra parte, el insumo para la impresión y distribución del Kit de primaria se encuentra para revisión de la Subdirección de Contratación, como resultado de observaciones efectuadas previamente por dicha área. </t>
  </si>
  <si>
    <t xml:space="preserve"> - Se logró el cumplimiento de la meta, al contar con la participacion de los 20 establecimientos educativos en el programa. 
- Se realizó el “Evento Nacional Aliados 10” en Bogota, y contó con la asistencia de la Ministra de Educación, 40 rectores y 120 docentes de las ENS y Colegios Privados participantes.
-Se realizó entrenamiento de los gestores en la fase II, validación de herramientas de gestores y de pares, inicio de intercambios entre pares con uso de herramientas.</t>
  </si>
  <si>
    <t>El reporte extra oficial de SIMAT con corte a 30 de abril representa un avance del 11,61% (863.582 estudiantes matriculados). Dado que aún no se ha alcanzado la meta del millón de estudiantes de jornada única, se planteó un plan de choque para que el 16 de mayo se logre cumplir dicha meta. El plan tiene 3 acciones: 1. Circular con lineamientos para media técnica; 2. Maratón de reporte; 3. Padrinos en direcciones y subdirecciones del MEN.</t>
  </si>
  <si>
    <t xml:space="preserve">Entre el 9 y el 20 de abril participaron los estudiantes de los grados 2 a 11 en la modalidad online en la primera fase clasificatoria. El 7 de mayo, una vez finalice la aplicación offline, se tendrá la información correspondiente a este medio de aplicación de la prueba.
</t>
  </si>
  <si>
    <t>Se realizó el acompañamiento insitu en los 250 EE seleccionados para participar en la aplicación de las pruebas.</t>
  </si>
  <si>
    <t>Se realizarón tres mesas académicas de reflexión sobre la ECDF, el 10 y 17 de abril en Bogotá, y el 24 de abril en Envigado, con la participación de más de 210 asistentes en las tres mesas, entre ellos docentes, directivos docentes, funcionarios de las ETC, sindicatos de docentes y universidades.</t>
  </si>
  <si>
    <t>Falicitadores de la Dirección de Calidad se desplazaron en el mes de abril a 69 de las 95 ETC para cumplir con la formación en el uso y apropiación de los materiales Día E - Día E Familia 2018.</t>
  </si>
  <si>
    <t>A 30 de abril de ha cumplido con el 69% de la entrega de materiales Día E - Día E Familia 2018. Las restantes 26 se entregan el 2 de mayo.</t>
  </si>
  <si>
    <t>Revisión y análisis de los primeros cuatro capítulos del documento de Orientaciones para el diseño, implementación y evaluación de Modelos Educativos Flexibles. Así mismo, se está avanzando en el diseño del conservatorio No. 2, que se basará en la política de género.</t>
  </si>
  <si>
    <t xml:space="preserve">Se realizarón 5 encuentros de apoyo al uso de mallas de aprendizaje: 1. Espacio con Directivos Docentes de Escuelas Normales Superiores. 2. Espacio con Directivos docentes de los colegios privados del país. 3.Talleres con los servidores de la Dirección de calidad que participan en la ruta integrada de formación, líderes JU y formadores PTA. 4. Talleres con docentes y Directivos docentes de la comunidad salesiana. 5.  Mesa técnica con académicos de la UPTC. </t>
  </si>
  <si>
    <t xml:space="preserve">El proceso de entrega de materiales educativos a las sedes focalizadas de PTA, JU, Colegios Pioneros, Aulas Sin Fronteras, Colombia Bilingüe y Estrategia de Entidades Precursoras logró el 100% de sedes. Se presentaron dificultades importantes con el proveedor de los textos de PTA, teniendo en cuenta que si bien el material ya fue distribuido en su totalidad,  el proceso tuvo dificultades para llegar a alrededor de la tercera parte de sedes satelites, por lo cual se informará a CCE. </t>
  </si>
  <si>
    <t xml:space="preserve">Se finalizó el levantamiento de información de los procesos que vienen adelantando los programas para la elaboración o selección de los materiales educativos. El equipo de trabajo fijó como prioritario la consolidación del documento, esperamos nivelar el porcentaje de ejecución proyectado en el mes de mayo alrededor del 60%. </t>
  </si>
  <si>
    <t>En el mes de abril se adelantaron asistencias técnicas en las SE de Antioquia, Cordoba, Guajira, Riohacha,  Uribia, Cesar y Valledupar.</t>
  </si>
  <si>
    <t>Actualmente se encuentra en proceso de diagramación e ilustración el material correspondiente al tercer bimestre del grado 9º, ya este fue elaborado por los docentes de Uncoli y revisado por el equipo disciplinar de la Dirección.</t>
  </si>
  <si>
    <t>En el mes de abril se realizaron dos jornadas de formación en la ciudad de Quibdó en conjunto con Uncoli, en la cual participaron 427 docentes de la áreas de sociales, lenguaje, matemática y ciencias. Dentro de las temáticas desarrolladas estuvieron: Aula demostrativa, disciplina positiva, didácticas por área y talleres específicos por área.</t>
  </si>
  <si>
    <t>Se ha avanzado en un 50% en la integración con el sistema de autenticación de usuarios, la interfaz de usuario está en un 75%.  El total de la meta se reporta cuando la aplicación esté desarrollada.</t>
  </si>
  <si>
    <t>Se continúa en la actualización de los cursos virtuales "Colegios Nuevos" e "Inducción a Secretarías".</t>
  </si>
  <si>
    <t>Durante el mes de abril se realizaron visitas de seguimiento a las ETC de Chocó, Tumaco, Cauca y Nariño.</t>
  </si>
  <si>
    <t>La Subdirección proyecta contar con la adopción de 23 conceptos de viabilidad técnica y financiera de planta para el postconflicto durante los meses de mayo y junio, los cuales han sido pospuestos porque a la fecha el MEN no ha definido la fuente de financiación del concurso de méritos, teniendo en cuenta que  dichos estudios podrían generar sustitución de planta, no es prudente generar expectativas en las ETC hasta tanto se materialice la viabilidad financiera del proyecto.</t>
  </si>
  <si>
    <t>La Subdirección de Recursos Humanos se encuentra a la espera de la definición de la fuente de financiación para la ejecución del concurso especial posconflicto, definición que permitirá expedir los acuerdos de convocatoria por parte de la CNSC. Es importante resaltar que la Subdirección presentó la revisión final del proyecto de acuerdo de convocatoria.</t>
  </si>
  <si>
    <t xml:space="preserve">La valoración correspondiente al primer corte al PAT se realizará en el de mes de mayo. Es importante mencionar que las valoraciones se realizan en bloque, por lo que no es posible avanzar de manera gradual. </t>
  </si>
  <si>
    <t>Para el mes de abril se realizó el ejercicio de depuración y procesamiento de la data con cruces con el anexo 3A de 2017 y 2018. En el mes de mayo se relizará el análisis de la informacion por la Entidad Territorial.</t>
  </si>
  <si>
    <t xml:space="preserve">En el mes de abril se realizó el acompañamiento a audiencias públicas de selección de IE en Medellín, Barranquilla, Rionegro, Arauca, Soacha, Huila, Manizales, Valle del Cauca, Cesar, Cali, Antioquia, Cundinamarca, Guajira, Meta, Cúcuta, Boyacá, Tolima, Nariño, Santander, Córdoba, Norte de Santander, Ibagué, Cienaga, Atlántico, Bolívar, valledupar,  Sahagún  y Cauca.  </t>
  </si>
  <si>
    <t xml:space="preserve">Durante el mes de abril se elaboró las especificaciones técnicas para la realización de los Juegos del Magistario a celebrarse en el mes de octubre de 2018, y se les presentó a los probables operadores con el fin de estudiar las propuestas. </t>
  </si>
  <si>
    <t>En el mes de abril se culminó la definición metodológica de los 4 indicadores y se calculó la linea base con cifras del 2017.</t>
  </si>
  <si>
    <t>El documento indicativo de gestión se obtendrá para el final de la vigencia 2018. En el mes de abril se asistió a los comités regionales.</t>
  </si>
  <si>
    <t>Durante el mes de abril se elaboró plan de trabajo con la Oficina de Comunicaciones estableciendo los ajustes al micrositio, proyecto de comunicado de prensa y demás actualizaciones necesarias para efectuar el relanzamiento de la plataforma. Se espera que la campaña sea lanzada durante los meses de mayo y junio</t>
  </si>
  <si>
    <t>Se proyecta entregar aplicativo en el mes de junio de 2018. Se calculó linea base de los indicadores con datos del 2017.</t>
  </si>
  <si>
    <t>Se remitió comunicación a las entidades territoriales certificadas invitándolos al taller financiero, el cual se llevará a cabo el 7 de junio de 2018. El taller se debió reprogramar, debido a las dificultades presentadas en la consecución de los recursos y como consecuencia la necesidad de preparar la logística para el desarrollo del mismo.</t>
  </si>
  <si>
    <t>Se actualizó el tablero de información financiera 2017 y 2018, conforme al Documento de Distribución SGP-28-2018 del 18 de abril, el cual contiene el ajuste a la distribución parcial de las doce doceavas de la participación para educación (Población Atendida: Conectividad en los Establecimientos Educativos Oficiales, y Calidad - Gratuidad Educativa), vigencia 2018.</t>
  </si>
  <si>
    <t>Se presentó la estructura para la elaboración del informe financiero vigencia 2017, la cual debe ajustarse a los nuevos requerimientos de cuentas maestras.</t>
  </si>
  <si>
    <t>Esta actividad no presenta avance, teniendo en cuenta que las ETC reportan en el mes de julio de 2018 la información financiera en el FUT.</t>
  </si>
  <si>
    <t>Se efectuaron 81 mesas de trabajo con entidades territoriales certificadas para verificar el proceso de cierre fiscal vigencia 2017. Adicionalmente, se realizaron visitas de seguimiento al uso de los recursos y planeación financiera a las Secretarías de Educación de Ciénaga, Pereira y Norte de Santander.  Por otro lado, se realizó vista de seguimiento a la terminación de la medida en temas de contratación y FOMAG en el Chocó.</t>
  </si>
  <si>
    <t xml:space="preserve">La Subdirección solicitó a la Dirección de Calidad, Dirección de Cobertura, Subdirección de Recursos Humanos del Sector y la Oficina Asesora de Planeación y Finanzas los resultados de los indicadores de acuerdo a la ficha definida por cada una para este informe y que hacen parte del Informe Anual de Monitoreo y el Indicador Global para la vigencia 2017. </t>
  </si>
  <si>
    <t xml:space="preserve">Se solicitó información sobre las actividades realizadas en el marco del Plan de Desempeño para verificar el avance a las entidades de Malambo, Villavicencio y Jamundí. Adicionalmente, durante el mes de abril la Dirección General de Apoyo Fiscal efectuó el levantamiento de la medida correctiva de suspensión de giros a los municipios de Guatavita y La Dorada y 7 municipios no certificados cumplieron todas las acciones. </t>
  </si>
  <si>
    <t xml:space="preserve">A la fecha de corte fueron gestionadas 445 incidencias, de las cuales 278 se solucionaron en segundo nivel, 102 se encuentran esperando trámite de cliente y 65 se escalaron al Ingeniero de Soporte. Igualmente, se prestó asistencia técnica a 34 entidades territoriales. </t>
  </si>
  <si>
    <t xml:space="preserve"> Durante este mes, se realizaron las siguientes acciones: 
1) Descarga, actualización y pruebas  RFC  20180418 - Versión Humano® 12 Plus  en ambiente de certificación. 
2) Actualización SINEB- PLANTAS en ambiente de certificación Módulo de Seguridad.
3) Extracción de archivos y Procesamiento de la nómina  del mes de marzo 2018.
4) Asistencia técnica a 23 entidades en el Directorio Único de Establecimientos Educativos (DUE).</t>
  </si>
  <si>
    <t xml:space="preserve">El cargue inicio el 11 de abril con fecha oportuna a 30 del mismo, y extemporaneo del 1 al 6 de mayo de 2018. A la fecha de corte han sido cargados 5.445 FSE, faltando 1.530.  </t>
  </si>
  <si>
    <t xml:space="preserve">Se realizaron reuniones con la Subdirección de Desarrollo Organizacional, las cuales han permitido avanzar en la definición del proceso interno de revisión de deudas laborales y en la definición de una ruta de trabajo. Igualmente, los formatos de liquidación requeridos para la revisión de cada deuda en particular fueron debidamente formulados y aprobados, incluyendo además las mejoras efectuadas por la Oficina de Planeación. </t>
  </si>
  <si>
    <t xml:space="preserve">Se revisaron los formatos de liquidación de Santander, Cartagena, Barrancabermeja, Cali, Caldas, La Guajira, Cundinamarca y Tolima. Se realizó solicitud a la Oficina Jurídica de los conceptos por horas extras frente a la diferencia 190/240 y por 20% sobresueldo de Cundinamarca. Adicionalmente, se realizó Comité Técnico Operativo de Saneamiento de Deudas Laborales No. 36, por medio del cual se aprobó la solicitud de deuda por concepto de primas de servicio por sentencias judiciales de Quindío. </t>
  </si>
  <si>
    <t>Se elaboró formulario y guía de diligenciamiento para que las áreas procedan a definir sus categorías de priorización de asistencia técnica, definición de metas 2018, asignación de responsables por ETC y actualización de portafolio de Asistencia Técnica de cada área, sobre los indicadores tambien se recibieron observaciones por parte del despacho de la Viceministra, se espera a los ajustes para proceder con la implementación.</t>
  </si>
  <si>
    <t>El primer informe de avance se presentará en el mes de julio.</t>
  </si>
  <si>
    <t xml:space="preserve">En abril se envió comunicación a las áreas para ajustar los cursos o crear nuevos a publicar en el sitio web de Colombia Aprende, se obtuvo respuesta de Permanencia, Fortalecimiento, Calidad PI, Cobertura PI y ETDH. En mayo se requerirá nuevamente a las áreas que no han contestado.  La Oficina de Innovación dará capacitación a tutores de cursos.  Por otra parte, como no se cuenta con presupuesto para implementar los cursos virtuales nuevos por parte de las áreas, este indicador está siendo revisado por la Dirección de Fortalecimiento y se presentará a la Viceministra con el fin de definir la pertinencia de su alcance y meta. </t>
  </si>
  <si>
    <t xml:space="preserve">A la fecha se han recibido 65 Informes de Ejecución de los POAIV forulados para el 2017, de los cuales se han revisado 45, y se ha enviado la retroalimentación correspondiente a igual número de ETC. Finalizado el mes de abril se han recibido 43 POAIV formulados para el 2018, de los cuales se han revisado y evaluado 30, y se ha  enviado la retroalimentación correspondiente a igual número de ETC. </t>
  </si>
  <si>
    <t xml:space="preserve">Durante este período se tramitaron diez (10) requerimientos asociados a peticiones, quejas y requerimientos internos de información. </t>
  </si>
  <si>
    <t>En el mes de abril se publicaron las presentaciones del primer encuentro de secretarios en la página web del Ministerio y se elaboró el documento de memorias que se encuentra pendiente de publicación, igualmente se adelantó la labor de sistematización de respuesta del instrumento de las mesas regionales.  Además, se elaboró la lista de chequeo para la organización del II Encuentro de secretarios que está programado para los días 28 y 29 de junio</t>
  </si>
  <si>
    <t>Al corte de abril se han realizado: CONTCEPI (2) y Subcomisión (1). 
El día 17 de abril los delegados de la CONTCEPI se reunieron con la señora Ministra y la Viceministra de EPBM. En esta reunión se acordó la realización de una sesión autónoma de la que se entregará la propuesta de norma integral del SEIP.
Se realizó la subcomisión del 9 al 10 de abril en la ciudad de Popayán en donde se revisó el documento presentado por el Consejo regional indígena cauca-CRIC.</t>
  </si>
  <si>
    <t xml:space="preserve">Para los pilotajes se viene avanzando en la concertación de las fechas de las mesas  de trabajo y de las organizaciones a ser focalizadas con las autoridades de los resguardos indígenas, durante el presente mes se sostuvo dialogo con AICO quien entregará la propuesta para la realización de este acompañamiento por parte del MEN. Así mismo, se informa que el avance depende de la concertación que se de en el marco de la CONTCEPI. </t>
  </si>
  <si>
    <t>Con corte al mes de abril se han realizado en total 6 mesas de trabajo con las siguientes Secretarías de Educación: Buenaventura (6 al 7 de febrero) y (26 al 27 de febrero), Putumayo (5 de marzo), Caquetá (2 de marzo), Amazonas (12 de abril) y Guainía (26 de abril) a las cuales asistieron representantes de la OPIAC, delegados de organizaciones indígenas locales y departamentales, funcionarios del MEN (PAE, Calidad, Permanencia, Oficina Asesora Jurídica, Subdirección Recursos Humanos y EAGE) con el objetivo de dialogar sobre incorporación del enfoque étnico en la prestación del servicio Educativo para pueblos indígenas.</t>
  </si>
  <si>
    <t>En el marco de cumplimiento de la ruta de consulta previa concertada en la Comisión IV, se ha avanzado en el proceso de cumplimiento de lo ordenado en la sentencia C-666 de 2016, que ordenó al MEN la construcción de manera concertada del Estatuto de profesionalización docente para comunidades NARP. Con corte al mes de abril se han realizadoen total 4 sesiones así: con corte al mes de marzo se realizaron las 3 subcomisiones de expertos, y en el mes de abril se realizó 1 comisión IV (4ta sesión de la comisión IV del Estatuto Docente) realizada del 25 de abril al 2 de mayo en la ciudad de Cali.</t>
  </si>
  <si>
    <t>En el marco de la ruta crítica del cumplimiento del incidente del desacato 149, se realizó la fase I donde se socializó el PEC, y el modelo a los representantes del pueblo Indígena Emberá Katio. El taller se realizó del 24 al 25 de abril en la SED de Córdoba, se capacitaron 20 maestros. Para un total acumulado de 36.
El taller de Cañomochuelo se reprogramó para el mes de mayo, dado que no se ha podido coordinar con los líderes indígenas del pueblo la agenda para la realización del mismo. Frente al taller Nükak se reprogramó su realización del 17 - 22 de mayo, dada la dificultad en el proceso de concertación entre la ETC del Guaviare y las Autoridades Indígenas del Pueblo Nükak.</t>
  </si>
  <si>
    <t>En el mes de abril se brindó asistencia técnica a las siguientes entidades territoriales: Amazonas el 11 de abril y Guainía el 25 de abril, en materia al sistema educativo indígena propio y sus avances con los pueblos indígenas.</t>
  </si>
  <si>
    <t>Desde el mes de marzo se elaboraron los 95 archivos con el análisis de cobertura con corte 28 de febrero.</t>
  </si>
  <si>
    <t>Desde el mes de marzo se realizó el envio del oficio  a las ETC con los lineamientos para la expedición del acto administrativo que define el proceso de gestión de cobertura de cada secretaría para la vigencia 2019.</t>
  </si>
  <si>
    <t>Se consolidó el corte FUC del 30 de abril para remitir a la OAPF quienes tienen corte de asignación de recursos en dicha fecha.</t>
  </si>
  <si>
    <t>Se cuenta con las observaciones al primer borrador del decreto modificatorio de la normatividad de contratación de la administración de la atención educativa para pueblos indígenas con organizaciones o autoridades tradicionales indígenas, y las observaciones al segundo borrador de la resolución para el reporte de matrícula atendida mediante contratación del servicio educativo.</t>
  </si>
  <si>
    <t> Atención telefónica y por correo electrónico a todas las ETC que tuvieron que reubicar estudiantes por incumplimiento de percentil. Estas ETC corresponden a: Bello, Bogotá, Cali, Medellín, Soledad, Soacha, Buenaventura, Malambo, Villavicencio y Cartagena.
Atención telefónica y por correo electrónico a 65 ETC que debían reportar matrícula contratada en SIMAT.</t>
  </si>
  <si>
    <t xml:space="preserve">En el mes de abril no se entregaron aulas, debido a algunos incumplimientos por parte de las ETC y por proyectos suspendidos debido a situaciones de orden público. Si bien se avanzará en las actividades, se presenta un déficit en relación con el porcentaje de cumplimiento programado, por lo tanto se estima que para el mes de junio se logre nivelar el cumplimiento en el indicador, llegando al 74% de cumplimiento. </t>
  </si>
  <si>
    <t>En el mes de abril se realizó la contratación de 50 aulas, 35 con el Plan Guajira y 15 con el Plan Buenaventura. Para un total de 153 aulas.</t>
  </si>
  <si>
    <t>A la fecha se cuenta con 4 informes de seguimiento, la meta es realizar 1 informe mensual, en estos informes se detalla las acciones realizadas en los comités, la gestión con las ETC, mediante contacto telefónico, correo y visitas en el territorio</t>
  </si>
  <si>
    <t>A la fecha se cuenta con 2 informes de seguimiento que contienen las acciones realizadas en los comités y el seguimiento mensual a la información entregada por DPS – Gesproy de los proyectos que se encuentran en ejecución por SGR y las actividades relacionadas con visitas y mesas de trabajo desarrolladas por el equipo de la Subdirección. </t>
  </si>
  <si>
    <t>A la fecha se cuenta con 4 informes de seguimiento que contienen las acciones realizadas en los comités y reuniones de socialización con la ETC Huila, (2) Cauca y Valle del Cauca. Adicionalmente se realizó 1 reunión de seguimiento con las áreas internas del MEN en el cual se realiza un balance de lo que se ha venido trabajando con las ETCs en cuanto a la consecución de aulas por SGR.</t>
  </si>
  <si>
    <t>En el mes de abril se obtuvo la aprobación de modificaciones de los convenios interadministrativos con Medellín y Barranquilla por parte del MEN.</t>
  </si>
  <si>
    <t>Se encuentran en proceso de revisión del consejo técnico ICONTEC para ratificación: las normas NTC 4640- Muebles escolares mesa y silla para instructores, NTC 4641- Muebles escolares pupitre aulas de clase, NTC 4726- Muebles escolares. Tablero blanco para escribir con marcador de tinta seca borrable, NTC 4731- Muebles escolares Mesa trapezoidal y silla, NTC 4734- Muebles escolares silla universitaria.</t>
  </si>
  <si>
    <t>Al corte del mes de abril, el documento se encuentra en producción y validación previo a su publicación.</t>
  </si>
  <si>
    <t>Se prestó la asesoría a los planes de compra en dotación de mobiliario escolar en Dosquebradas, Apartado, San Andrés, Antioquia, Nariño, Huila y Boyacá.</t>
  </si>
  <si>
    <t>Se prestó asistencia técnica  en campo de la herramienta CIER a las ETC Magdalena, Santa Marta y Cesar, adicionalmente se prestó asistencia técnica virtual a la ETC Meta. </t>
  </si>
  <si>
    <t>En el mes de abril se realizaron 71 asistencias técnicas, de manera presencial 69 y de manera virtual 2. Para un total acumulado de 209.</t>
  </si>
  <si>
    <t>En el mes de abril se realizaron 82 visitas a instituticiones educativas, para un total acumulado de 238.</t>
  </si>
  <si>
    <t>El programa de Alimentación Escolar ya cuenta con el primer reporte trimestral  de las categorías MEN-PAE y MEN-PAE ejecución de recursos del CHIP.</t>
  </si>
  <si>
    <t>El PAE cuenta con borradores de los comunicados a ser enviados a las ETC y Procuraduría General de la Nación.
Se espera cumplir con la meta en el mes de mayo, dado que por inconvenientes técnicos en la generación del archivo base, los cuales son ajenos al PAE, la actividad está suspendida.  Se radicó una mesa de ayuda tecnológica (SOL239047) para que se dé solución a los inconvenientes.</t>
  </si>
  <si>
    <t>Se conformaron 4 mesas departamentales de Compras Locales a las ETC Valle del Cauca, Antioquia, Cesar, Nariño/Ipiales.</t>
  </si>
  <si>
    <t xml:space="preserve">El MEN  emitió en abril la resolución de asignación 06036 de 2018 por $25.277.954.110, para un total asignado de $202.006.835.100 de los $292.488.421.677. La estimación es de las raciones cofinanciadas a la fecha, 773.032. </t>
  </si>
  <si>
    <t>Durante este mes se respondieron observaciones al Pliego Definitivo, se estructuró junto con Subdirección de Contratación Adenda en lo pertinente al Pliego de Condiciones y se recibieron propuestas por parte de 18 firmas y/o uniones temporales. El viernes 27 de abril se publicó en SECOP II primer informe al respecto. Con todo lo anterior se espera adjudicación de contrato, de acuerdo con calendario, el 11 de mayo de 2018. </t>
  </si>
  <si>
    <t>El grupo de directivos y profesionales del equipo de discapacidad del MEN a cargo de esta labor realizó la primera visita de asistencia técnica a 58 de de las 70 ETC que nos corresponde apoyar. El avance se logró gracias a que se realizó la asignación de más personal para la realización de asistencias técnicas. Aún no se han recibido más planes de implementación progresiva por parte de las ETC.</t>
  </si>
  <si>
    <t>En el mes de abril se realizaron ajustes al documento de lineamientos para la implementación de Jornadas Escolares Complementarias</t>
  </si>
  <si>
    <t>Se cuenta con el plan de permanencia de 12 ETC: Zipaquirá, Nariño, Ipiales,Cúcuta, Norte de Santander, Pasto, Amazonas, Cauca, Popayán, Risaralda, Pereira, Dosquebradas.</t>
  </si>
  <si>
    <t>En desarrollo del proceso licitatorio LP-MEN-04-2018, se recibieron y evaluaron 5 propuestas; se cuenta con resultados preliminares</t>
  </si>
  <si>
    <t>El proceso de prestación del servicios inicia en el mes de mayo.</t>
  </si>
  <si>
    <t xml:space="preserve">En desarrollo del proceso licitatorio LP-MEN-03-2018, se recibieron y contestaron observaciones al prepliego, se publicó el pliego definitivo, se contestaron observaciones y se recibieron 22 propuestas el 30 de abril para ser evaluadas. </t>
  </si>
  <si>
    <t xml:space="preserve">En desarrollo del proceso licitatorio LP-MEN-06-2018, se recibieron y contestaron observaciones al prepliego, se publicó el pliego definitivo, se realizó la audiencia de asignación de riesgos y aclaración de pliego. </t>
  </si>
  <si>
    <t>Al corte de marzo, el registro preliminar fue de 1.870 excombatienentes atendidos, adicionalmente, 396 personas que hacen parte de la comunidad aledaña, esto para un total de 2.266 beneficiarios. Sin embargo, está pendiente el cruce con SIMAT corte abril, a partir de la base de datos que debe enviar el Consejo Noruego para Refugiados – CNR (operador), pero a la fecha no se ha recibido la información. Se ha establecido constante comunicación con el operador con el fin de que lograr la entrega de la base lo más pronto posible y realizar el cruce.</t>
  </si>
  <si>
    <t>Se cuenta con un informe técnico de inicio de actividades, y se continua con la atención a los estudiantes beneficiados. Las entidades aún se encuentran en proceso de matricula y depuración.</t>
  </si>
  <si>
    <t xml:space="preserve">Se dio inicio al levantamiento de diagnósticos sociales y de infraestructura en las sedes viabilizadas en la convocatoria. A la fecha, se cuenta con 30 diagnósticos terminados.
Las actividades de mejoramiento de las sedes rurales se desarrollarán durante los meses de julio, agosto y septiembre de acuerdo al plan de actividades aprobado para el convenio 1416 de 2017 con OIM. </t>
  </si>
  <si>
    <t>El grupo de directivos y profesionales del equipo de discapacidad del MEN a cargo de esta labor realizó la primera visita de asistencia técnica a 58 de de las 70 ETC que nos corresponde apoyar. Además, se logró la firma del convenio con la Fundación Saldarriaga, la cual comenzará la realización de las vistas a las ETC que le corresponden.</t>
  </si>
  <si>
    <t>Se continuá avanzando en la consolidación de los procesos que se usarán para la cualificación de los 1000 docentes. Se acordó plan de acción con Calidad de básica para incorporación de los diplomados en fondo ICETEX.</t>
  </si>
  <si>
    <t>Se avanza en la consolidación del documento con la estrategia y se avanzó en proceso de terminos de referencia de cooperación técnica de UNESCO.</t>
  </si>
  <si>
    <t>Realizada toda la gestión del área, el proceso de la licitación avanza en cabeza de la Oficina de Tecnología. Se continúa con la creación y activación de usuarios del Sistema de Seguimiento Niño a Niño y en el Sistema de Información de Primera Infancia, así como con el acompañamiento para la implementación de ambos sistemas de información.</t>
  </si>
  <si>
    <t xml:space="preserve">Se continúa con el seguimiento a la entrega de los Kits de aula, y con la realización de los eventos de Promoción de la Lectura y la Literatura programados con las entidades territoriales. </t>
  </si>
  <si>
    <t xml:space="preserve">Se cuenta con la confirmación del experto internacional para la asistencia al evento, y un primer borrador de agenda para el mismo. Se realizará la solicitud en el mez de mayo. </t>
  </si>
  <si>
    <t>Se terminó el proceso de validación de los instrumentos para la medición de la calidad en transición. Se ajustarán y realizará una prueba piloto en 4 municipios del país.</t>
  </si>
  <si>
    <t>En los referentes técnicos de educacion inicial se avanzó en la escritura de los lineamientos para familias, modalidad propia, tránsito armónico y se realizó un evento de retroalimentación de mil días.</t>
  </si>
  <si>
    <t>Se avanzó en la estructura y escritura de los referentes para la diversidad en étnicos y discapacidad, asi mismo se consultaron espacios de la Comisión Intersectorial de Primera Infancia para su retraolimentación.</t>
  </si>
  <si>
    <t>Se ha avanzado en la totalidad del proceso con 50 Secretarías de ETC, con las cuales se ha realizado reunión de cierre del proceso de acompañamieneto y establecimiento de compromisos para la continuidad en la implementación. Por otra parte, se avanza en la fase de rediseño con 21 secretarías más (originalmente se esperaba llegar sólo a 10).</t>
  </si>
  <si>
    <t xml:space="preserve">Se continúa avanzando con la versión final de las guías y la segunda versión del instrumento y del manual del verificador. Se avanza con la preparación para el piloto de dichos instrumentos. </t>
  </si>
  <si>
    <t xml:space="preserve">Se avanza con la realización de los encuentros de transito armónico en Cali y Pereira. </t>
  </si>
  <si>
    <t xml:space="preserve">A la fecha se cuenta con la definición de la estrategia de fortalecimiento, sus requerimientos técnicos y alcance, para el fortalecimiento del servicio de preescolar integral, en el cual desde el inicio de la vigencia se están atendiendo los niños. </t>
  </si>
  <si>
    <t>69 Obras contratadas</t>
  </si>
  <si>
    <t>A abril de 2018 se han suscrito 69 acuerdos para la ejecución de obras priorizadas por la Junta Administradora. De otro lado, 40 obras han sido aprobadas por el Comité Fiduciario y 28 obras han sido priorizadas por la Junta Administradora.</t>
  </si>
  <si>
    <t>1574 Aulas nuevas y mejoradas contratadas</t>
  </si>
  <si>
    <t>A abril de 2018, se han contratado 1.574 aulas entre nuevas y mejoradas. Adicionalmente, se ha avanzado en la aprobación de 983 por parte del Comité Fiduciario y en la priorización de 661 aulas por parte de Junta Administradora.</t>
  </si>
  <si>
    <t>1.622 aulas con obra iniciada</t>
  </si>
  <si>
    <t>A abril de 2018, se ha iniciado la construcción a nivel  de Obra Negra (aulas nuevas hasta nivel de estructura) y el mejoramiento de aulas existentes a un total de 1.622 aulas. Adicionalmente, se han iniciado Estudios y Diseños y Trámites de Licencias para la construcción y mejoramiento de 1.329 aulas.</t>
  </si>
  <si>
    <t>1.672 Aulas nuevas y mejoradas terminadas</t>
  </si>
  <si>
    <t>A abril de 2018, se tienen a nivel de Obra Gris (aulas nuevas hasta nivel de mampostería y cubierta) y el mejoramiento de aulas existentes un total de 178 aulas, a nivel  de Obra Blanca (Aulas nuevas a nivel de acabados) y el mejoramiento de aulas existentes un total de 974 aulas, y se ha terminado la construcción de 520 aulas nuevas y mejoradas.</t>
  </si>
  <si>
    <t>Al 30 de abril se cuenta con 3.397 EE acompañados por los tutores de acuerdo con la ruta de formación y acompañamiento.</t>
  </si>
  <si>
    <t>Al 30 de abril se cuenta con 489 EE acompañados por los tutores de acuerdo con la ruta de formación y acompañamiento.</t>
  </si>
  <si>
    <t>Se continuó con el acompañamiento a las 27 sedes focalizadas por el programa. Se realizan visitas periodicas a las ETC y se realizó evento de formación nacional y de apertura al ciclo 2 de la ruta.</t>
  </si>
  <si>
    <t>Se  ajustó el alcance de la Ruta en el marco de la coyuntura del empalme de gobierno, con el fin de disminuir la posibilidad de ser concebida como una descentralización del PTA</t>
  </si>
  <si>
    <t>Se cuenta con versión preliminar del documento en lo que respecta al reporte de resultados y avances, el cual debe ser verificado con el equipo de asesores, quienes se encuentran en el proceso de diligenciamiento y consolidación de la información. Se tiene previsto para el mes de mayo continuar exclusivamente con el capitulo de recomendaciones.</t>
  </si>
  <si>
    <t xml:space="preserve">Se gestionó la diagramación del documento con JICA- Agencia Japonesa de Cooperación Internacional. JICA está adelantando el proceso de contratación para este fin. Una vez esté diagramado se realizará la publicación. </t>
  </si>
  <si>
    <t xml:space="preserve">Debido a las nuevas disposiciones sobre el redireccionamiento de algunos recursos de la Dirección de Calidad, el proceso de contratación se detuvo. Se está gestionando con las secretarías el apoyo logístico para hacer el acompañamiento a la implementación del SIGCE el segundo semestre del año por parte de los profesionales del Grupo de Gestión Institucional. </t>
  </si>
  <si>
    <t xml:space="preserve">Debido a las nuevas disposiciones sobre el redireccionamiento de algunos recursos de la Dirección de Calidad, el proceso de contratación se detuvo. Se está gestionando con las secretarías el apoyo logístico para hacer el acompañamiento a la implementación del SIGCE el segundo semestre del año por parte de los profesionanles del Grupo de Gestión Institucional. </t>
  </si>
  <si>
    <t>Esta actividad se reportó al 100% en el mes de febrero. Se cuenta con el marco conceptual y metodológico del documento.</t>
  </si>
  <si>
    <t xml:space="preserve">El documento culminó el proceso de validación con los coordinadores y gerentes de la Dirección de Calidad y con el Comité de Discapacidad del MEN. </t>
  </si>
  <si>
    <t>Ya se realizaron los ajustes al documento.</t>
  </si>
  <si>
    <t xml:space="preserve">Ya se programaron las visitas a las secretarías de educación, las cuales iniciarán en el mes de mayo. </t>
  </si>
  <si>
    <t xml:space="preserve">Durante el mes de marzo se llevaron a cabo las reuniones intersectoriales para la definición del plan de construcción del programa. Se realizarán nuevamente reuniones intersectoriales para socializar el documento final y el proceso de validación del mismo. </t>
  </si>
  <si>
    <t xml:space="preserve">Para la realización del documento, la mesa intersectorial proyectó un evento de tres días en el mes de mayo para el diseño del documento.  Ya se tramitó la solicitud con el equipo de logística de la Dirección de Calidad. </t>
  </si>
  <si>
    <t xml:space="preserve">Debido a las nuevas disposiciones sobre el redireccionamiento de algunos recursos de la Dirección de Calidad, el proceso de contratación para la validación de la ruta se detuvo. Se proyecta trabajar con la mesa intersectorial de familias para definir las organizaciones que participarán de la validación en el marco del trabajo adelantado para la reglamentación del Decreto de familias. </t>
  </si>
  <si>
    <t xml:space="preserve">Debido a las nuevas disposiciones sobre el redireccionamiento de algunos recursos de la Dirección de Calidad, el proceso de contratación para la validación de la ruta se detuvo. Se proyecta gestionar con algunos aliados estratégicos el proceso de diagramación de la ruta una vez esté lista. </t>
  </si>
  <si>
    <t xml:space="preserve">Debido a las nuevas disposiciones sobre el redireccionamiento de algunos recursos de la Dirección de Calidad, el proceso de contratación para la validación de la ruta se detuvo. Se proyecta que los profesionales del grupo de gestión institucional diseñan e implementen un plan de trabajo para formar a las secretarías de educación. </t>
  </si>
  <si>
    <t xml:space="preserve">La revisión documental ya fue realizada. Se esperaba que esta revisión aportara al documento de actualización de orientaciones para la elaboración de planes territoriales de formación docente, sin embargo, por las nuevas disposiciones sobre el redireccionamiento de recursos de la Dirección de Calidad este proceso de contratación no se llevará a cabo. De igual manera, esta revisión se incorporó en los documentos de orientaciones a las SE para la implementación del Decreto 1421. </t>
  </si>
  <si>
    <t>El documento de articulación entre el enfoque de educación inclusiva y los Planes Territoriales de Formación Docente será trabajado por el grupo de Gestión Institucional y el grupo de Formación de docentes, teniendo en cuenta que ya no habrá proceso de contratación para tal fin.  Actualmente se adelanta el plan de trabajo para avanzar en documento.</t>
  </si>
  <si>
    <t>Se cuenta con la identificación de los grupos de interés para realizar la consulta una vez esté listo el documento.</t>
  </si>
  <si>
    <t>No hay avance en el mes de abril, la publicación está sujeta a validación, se realizará una vez se valide el documento.</t>
  </si>
  <si>
    <t xml:space="preserve">Ya se cuenta con la propuesta para la inclusión de esta temática en los protocolos de acompañamiento a las secretarías, sin embargo,teniendo en cuenta que ya no habrá proceso de contratación para el diseño del documento, se está programando el plan de trabajo entre el grupo de Gestión Institucional y Formación Docente. </t>
  </si>
  <si>
    <t xml:space="preserve">Ya se encuentra diseñado, aprobado y actualmente está en ejecución. </t>
  </si>
  <si>
    <t>Las asistencias técnicas fueron realizadas entre los meses de enero y marzo.</t>
  </si>
  <si>
    <t xml:space="preserve">Se realizaron en el mes de abril asistencias técnicas a las SE de Cauca, Popayán, Boyacá, Guianía, Guaviare, Ipiales, Nariño, Pasto, Putumayo. Ya se desarrollaron todas las asistencias técnicas planeadas. </t>
  </si>
  <si>
    <t xml:space="preserve">Ya se inició proceso de diseño de la propuesta de evaluación con el comité de discapacidad del MEN. </t>
  </si>
  <si>
    <t xml:space="preserve">No se logró el 100% programado para le mes de abril, teniendo en cuenta que debido a las nuevas disposiciones sobre el redireccionamiento de recursos de la Dirección de Calidad, el proceso de contratación se detuvo. El trabajo con familias desde el grupo de Gestión Institucional se enfocará en la mesa intersectorial de famlias para la reglamentación del Decreto Escuela de padres. </t>
  </si>
  <si>
    <t xml:space="preserve">No se logró el 100% programado para le mes de abril, debido a las nuevas disposiciones sobre el redireccionamiento de recursos de la Dirección de Calidad, el proceso de contratación se detuvo. El trabajo con familias desde el grupo de Gestión Institucional se enfocará en la mesa intersectorial de famlias para la reglamentación del Decreto Escuela de padres. </t>
  </si>
  <si>
    <t xml:space="preserve">Para cumplir con la presente actividad se requiere un  proceso precontractual, el cual sigue en revisión por parte de la Subdirección de Contratación. El proceso fue llevado a comité de contratación el 2 de mayo, en el cual no fue aprobado el proceso, y solicitaron ajustes.
</t>
  </si>
  <si>
    <t>Teniendo en cuenta que aún no se realiza la publicación de la convocatoria, el proceso sigue en revisión por parte de la Subdirección de Contratación,y  no se ha desarrollado la actividad de selección de propuestas por parte de las IES.</t>
  </si>
  <si>
    <t>En abril se cumplió con las asistencia técnicas programadas a 15 ETC.</t>
  </si>
  <si>
    <t xml:space="preserve">Los planes serán revisados en el segundo semestre del año, posterior a las asesorías para su construcción. Ya se tiene el diseño del instrumento de seguimiento. </t>
  </si>
  <si>
    <t xml:space="preserve">La campaña iniciará en el mes de mayo por disposición de la Oficina de Comunicaciones, con el propósito de que no se cruce con algunas campañas ya programadas. </t>
  </si>
  <si>
    <t>El documento orientador ya está listo en su versión final y fue enviado a las 95 entidades territoriales y a los aliados estratégicos del Foro.</t>
  </si>
  <si>
    <t xml:space="preserve">Se envió comunicación a las secretarías para que compartan con el MEN la programación de los foros en las entidades territoriales. Se prevé que los foros inicien en junio. </t>
  </si>
  <si>
    <t xml:space="preserve">El operador ya está seleccionado, será Telecafé. Éste a su vez, realizará una reunión la primera semana de mayo con sus posibles contratistas para que presenten sus propuestas de trabajo. </t>
  </si>
  <si>
    <t xml:space="preserve">Se amplió la lista de posibles conferencistas con análisis previo de su trayectoria profesional y la pertienencia de acuerdo al tema definido para  el foro de este año. La propuesta se encuentra en análisis de la Dirección de Calidad. </t>
  </si>
  <si>
    <t xml:space="preserve">Se continuó con la implementación del Modelo de Formación para la Ciudadanía en 88 establecimientos educativos en el marco del convenio con OIM y se aumentó a  51 establecimientos en el marco del convenio con USAID. </t>
  </si>
  <si>
    <t xml:space="preserve">Se realizó la segunda mesa técnica del Sistema Nacional de Convivencia para socializar la Campaña de Convivencia Escolar que liderarán ICBF y el MEN durante el mes de mayo. También se revisó el plan de acción y los avances de las entidades respecto al acompañamiento a los comités territoriales de convivencia escolar. </t>
  </si>
  <si>
    <t>Del 3 al 5 de abril en Chinauta, Cundinamarca  se realizó el primer campamento del año con la participación de 215 estudiantes y 190 docentes.</t>
  </si>
  <si>
    <t xml:space="preserve">Se avanzó en la elaboración de la minuta para el convenio con Scholas Argentina y la SE de Turbo. </t>
  </si>
  <si>
    <t>Se encuentra en proceso de cálculo del indicador cuantitativo, se requiere caracterizar el nivel de implementación del programa a partir de la información recolectada.</t>
  </si>
  <si>
    <t xml:space="preserve">Durante el mes de abril se realizó asistencia técnica en la secretaría de educación del Vaupés. </t>
  </si>
  <si>
    <t xml:space="preserve">Se cuenta con el ejercicio de regionalización para realizar encuentros de convivencia y una agenda preliminar del evento. </t>
  </si>
  <si>
    <t>Se culminó el proceso de postulación de potenciales beneficiarios del convenio 1461, teniendo como resultado 103 docentes.</t>
  </si>
  <si>
    <t>Se llevo a cabo seguimiento al instrumento diseñado para las  universidades aliadas</t>
  </si>
  <si>
    <t>Teniendo en cuenta la estrategia diseñada, se esta adelantando la estructuración del Proyecto para el departamento del Huila y se estan gestionando acercamientos con Cundinamarca y Chocó.</t>
  </si>
  <si>
    <t>El equipo del MEN y los delegados de las gobernaciones, continuan trabajando en la estructuración y gestiones relacionadas con el proyecto de formación de becas en los departamentos priorizados (Huila, Cundinamarca y Meta).</t>
  </si>
  <si>
    <t>El equipo de becas ha trabajado en el diseño de la estrategia virtual, con la consolidación del documento de la misma, la preselección de universidades y las respectivas proyecciones financieras para definir el número de becas a entregar.</t>
  </si>
  <si>
    <t>Se encuentra en proceso la formulación del proyecto del departamento del Huila  en conjunto con la Universidad Surcolombiana. Adicionalmente se continuan las gestiones para estructurar el proyecto con Cundinamarca.</t>
  </si>
  <si>
    <t>Ya está diseñada la estrategia. Se realizó el proceso de preselección de universidades interesadas y sus respectivos programas. Se encuentra en proceso la definición del número de créditos a otorgar según las proyecciones financieras.</t>
  </si>
  <si>
    <t xml:space="preserve">Se realizaron asistencias técnicas en las SE de Barranquilla, Yumbo y Guaviare. </t>
  </si>
  <si>
    <t>El proceso no avanza según lo planificado, como se mencionó en el reporte de marzo se elaboró el insumo de contratación y aún se encuentra en revisión por parte de la Subdirección de Contratación.</t>
  </si>
  <si>
    <t xml:space="preserve">Debido a las nuevas disposiciones sobre el redireccionamiento de recursos de la Dirección de Calidad, el proceso de contratación se pausó hasta realizar el análisis financiero pertinente. </t>
  </si>
  <si>
    <t xml:space="preserve">Se realizará la convocatoria una vez el Decreto tanga la aprobación de Min Hacienda y la firma de Presidencia. </t>
  </si>
  <si>
    <t>La OEA está revisando el memorando de entendimiento con el Ministerio de Educación para iniciar el proceso. Está en definición la continuidad o no de este proceso, dado que los cursos deben terminarse en julio por solicitud de la OEA.</t>
  </si>
  <si>
    <t xml:space="preserve">Ya se cuenta con el instrumento para desarrollar la observación, sin embargo no se logró el avance programado dado que la revisión del memorando de entendimiento sigue en proceso en la OEA. </t>
  </si>
  <si>
    <t>Se seleccionó a la Corporacion Unificada Nacional -CUN luego de un proceso competitivo bajo el decreto 092 de 2017. A este proceso se presentaron dos oferentes:
Corporación Voluntarios Colombia
Corporación Unificada Nacional CUN</t>
  </si>
  <si>
    <t>Se adjudicó proceso a la Corporación Unificada Nacional- CUN. Convenio 1467 de 2017. Legalizado el 29 de diciembre.</t>
  </si>
  <si>
    <t>El asociado presentó para aval de apoyo a la supervisión:
-Documento final del Manual de viáticos para regular las comisiones realizadas por las personas que prestan sus servicios en el programa FNE fuera de su ciudad de residencia.
-Resumen ejecutivo de Manual del Programa Formadores Nativos Extranjeros en español (Handbook) 
-Entrega de los soportes del pago de los estipendios.
-Documento de planeación del esquema de acompañamiento y seguimiento al programa FNE.</t>
  </si>
  <si>
    <t>Se seleccionó como conveniente al British Council por su experiencia e idoneidad. Este llevará a cabo la formación de 2.298 docentes.</t>
  </si>
  <si>
    <t>Se aprueba llevar a cabo convenio de cooperación con British Council, en comité de contratación del 24 de enero de 2018.</t>
  </si>
  <si>
    <t>Se suscribe y legaliza convenio de cooperación entre MEN y consejo Británico, bajo el número 913 de 2018.</t>
  </si>
  <si>
    <t>-Formación presencial: inició la primera cohorte de los talleres de Currículo Sugerido de Inglés para Transición y Primaria, convocó a 1298 docentes de primaria de 50 SE,  en  20 ciudades, con 25 sesiones.
-Formación virtual:  (i) la primera cohorte del curso virtual MOOCS (Massive Open Online Courses) dio inicio el 16 de abril, con 260 docentes convocados.
(ii) LEP, se consolidó el primer grupo de docentes beneficiados con el curso. 350 docentes de 43 SE, el cual dará inicio el 2 de mayo.   
 </t>
  </si>
  <si>
    <t>Se seleccionó como conveniente al British Council para ser aliado en la evaluación de 1000 docentes.</t>
  </si>
  <si>
    <t>Se Suscribe y legaliza convenio de cooperación entre MEN y British Council. Convenio 913 de 2018 del 26 de enero.</t>
  </si>
  <si>
    <t>Se envió lugar y fecha de citación a los docentes convocados para la prueba, se verificó con las Secretarias de Educación cuales de los docentes inscritos presentarán efectivamente las pruebas que tendrán lugar en el mes de mayo.</t>
  </si>
  <si>
    <t>Se seleccionó a la Corporación Unificada NAcional CUN, luego de un proceso competitivo bajo el decreo 092 de 2017. A este proceso se presentaron dos oferentes:
- Corporación Voluntarios Colombia
- Corporación Unificada Nacional- CUN.</t>
  </si>
  <si>
    <t>Se seleccionó a la Corporación Unificada Nacional CUN, luego de un proceso competitivo bajo el decreo 092 de 2017. A este proceso se presentaron dos oferentes:
Corporación Voluntarios Colombia
Corporación Unificada Nacional- CUN.</t>
  </si>
  <si>
    <t>Se seleccionó a la Corporación Unificada Nacional CUN, luego de un proceso competitivo bajo el decreo 092 de 2017, quien realiza acciones en contexto real vinculando al idioma inglés con los Formadores Nativos Extranjeros y los docentes de la IE.</t>
  </si>
  <si>
    <t>Teniendo en cuenta que el indicador de esta meta es anual mediante pruebas Saber 11°, desde las acciones del convenio, con FNE, los estudiantes mejoran su nivel de inglés y se enriquecen de otras culturas, mediante la participación del Formador Nativo Extranjero a través de actividades semanales como club de conversación, lecturas, peliculas, música, danzas, debates, entre otras, impactando a estudiantes de grados 9, 10 y 11.</t>
  </si>
  <si>
    <t>Se llevó a cabo proceso de contratación bajo Acuerdo Marco en diciembre de 2017, con vigencia futura.</t>
  </si>
  <si>
    <t>Se seleccionó a la Unión Temporal Printer- El Tiempo como operador del proceso de impresión, alistamiento y distribución del material Way to go libro de trabajo para grados 6, 7 y 8.</t>
  </si>
  <si>
    <t>En el mes de febrero se logró la entrega del 100% de los libros de trabajo (work book) que euivalen a 201.626.</t>
  </si>
  <si>
    <t>Se suscribe y legaliza convenio de cooperación entre MEN y British Council. Convenio 913 de 2018 de 26 de enero.</t>
  </si>
  <si>
    <t xml:space="preserve"> - Se realizó el “Evento Nacional Aliados 10”en Bogotá, el cual contó con la asistencia de la Ministra de Educación, 40 rectores y 120 docentes de las ENS y Colegios Privados participantes.
-Se realizó entrenamiento de los gestores en la fase II, validación de herramientas de gestores y de pares, inicio de intercambios entre pares con uso de herramientas.</t>
  </si>
  <si>
    <t>Como fue reportado en marzo, no se logró adjudicar el contrato que conllevaba materiales y formación docente, y como consecuencia se tuvo que abrir el proceso y el insumo para la impresión y distribución del Kit de primaria, este se encuentra para revisión de la Subdirección de Contratación, luego de las observaciones realizadas por dicha área. Se proyecta pasar a comité de contratación en la primera semana de mayo para su viabilidad e iniciar proceso de contratación.</t>
  </si>
  <si>
    <t>En el marco de la ruta de acompañamiento pedagógico realizada por el MEN, para el mes de abril de 2018 se han realizado 1.561 visitas de acompañamiento pedagógico en 711 establecimientos educativos.</t>
  </si>
  <si>
    <t>En abril se adelanto la primera fase clasificatoria y se cumplió con lo proyectado en la ejecucion del programa. En terminos de la meta se llegó al 85% de participación esperada.</t>
  </si>
  <si>
    <t>Se cumplió con el acompañamiento proyectado a todos los EE focalizados que iniciaron la aplicacion en las pruebas PISA en la última semana de abril.</t>
  </si>
  <si>
    <t>Ya se realizaron 3 mesas de trabajo proyectadas cumpliendo la meta. Se realizaran otras dos mesas para afianzar el proceso de recoleccion de informacion.</t>
  </si>
  <si>
    <t>Al mes de abril se cumplió con la formación en la ruta pedagógica integrada y formación en el uso y apropiación de los materiales de Día E y Día E Familia 2018 en 69 de las 95 ETC del país.</t>
  </si>
  <si>
    <t>En la actualidad se ha cumplido con el 69% de las entregas de materiales de Día E y Día E Familia 2018 , para los EE del país.</t>
  </si>
  <si>
    <t>El equipo de disciplinares encargado de evaluar los Modelos Esducativos Flexibles, esta revisando el MEF Seta de la corporación Coredi e "Integral Education for all" de la Secretaría de Educación de San Andrés.</t>
  </si>
  <si>
    <t>Revisión y análisis de los primeros cuatro capítulos del documento de  Orientaciones para el diseño, implementación y evaluación de Modelos Educativos Flexibles. Así mismo, se está avanzando en el diseño del conservatorio No. 2, que se basará en la política de género.</t>
  </si>
  <si>
    <t>Se entregó el concepto del Modelo Comfenalco.</t>
  </si>
  <si>
    <t xml:space="preserve">El proceso de entrega de materiales educativos a las sedes focalizadas de PTA, JU, Colegios Pioneros, Aulas Sin Fronteras, Colombia Bilingüe y Estrategia de Entidades Precursoras logró el 100% de sedes. Se presentaron dificultades importantes con el proveedor de los textos de PTA, teniendo en cuenta que si bien el material ya fue distribuido en su totalidad,  el proceso  tuvo dificultades para llegar a alrededor de la tercera parte de sedes satelites, por lo cual se informará a CCE. </t>
  </si>
  <si>
    <t xml:space="preserve">Se finalizó el levantamiento de información de los procesos que vienen adelantando los programas para la elaboración o selección de los materiales educativos. El equipo de trabajo fijó como prioritario la consolidación del documento, proyectamos avanzar y nivelar el porcentaje de ejecución proyectado en el mes de mayo alrededor del 60%. </t>
  </si>
  <si>
    <t>Se adelantaron asistencias técnicas en las SE de Antioquia, Cordoba, Guajira, Riohacha,  Uribia, Cesar y Valledupar</t>
  </si>
  <si>
    <t>El material correspondiente al segundo bimestre del grado 9 ya fue entregado a los establecimientos educativos beneficiados en el departamento del Chocó.</t>
  </si>
  <si>
    <t>El material correspondiente al tercer bimestre del grado 9, ya se encuentra elaborado por Uncoli y revisado por el MEN.</t>
  </si>
  <si>
    <t>El material correspondiente al cuarto bimestre del grado 9 se encuentra en proceso de elaboración por Uncoli, la dirección está a la espera del envió del material para realizar la respectiva revisión.</t>
  </si>
  <si>
    <t>Se continúa avanzando en la actualización de los cursos virtuales "Colegios Nuevos" e "Inducción a Secretarías".</t>
  </si>
  <si>
    <t>Esta actividad se culminó en el mes de marzo, se hizo entrega a los secretarios de educación de las 23 ETC los análisis de eficiencia, quienes deben remitir a la Subdirecciónd e RH las acciones adelantadas para optimizar la planta de personal docente y directivo docente.</t>
  </si>
  <si>
    <t xml:space="preserve">La Subdirección de Recursos Humanos del Sector proyecta contar con la adopción de 23 conceptos técnicos de viabilidad técnica y financiera de planta para el postconflicto durante los meses de mayo y junio, por cuanto hasta la fecha no se ha logrado la definición de los recursos para la financiación del concurso del postconflicto y esto podría generar variaciones en la planta por la posible sustitución de cargos. </t>
  </si>
  <si>
    <t>El ajuste al Sistema Humano se realizará en las ETC, posterior a la adopción de los nuevos conceptos de viabilidad de planta, descritos en la actividad anterior, la cual se proyecta cumlminar durante los meses de mayo y junio.</t>
  </si>
  <si>
    <t>Durante el mes de abril se realizó mesa de trabajo con la CNSC con el fin de hacer revisión final del acuerdo de convocatoria al concurso especial posconflicto .</t>
  </si>
  <si>
    <t xml:space="preserve">La Subdirección de Recursos Humanos del sector se encuentra a la espera de la definición de la fuente de financiación para la ejecución del concurso especial posconflicto, y una vez definida, la CNSC expedirá los acuerdos de convocatoria correspondientes. </t>
  </si>
  <si>
    <t xml:space="preserve">El proceso de valoración de desempeño de las ETC se realizará en el mes de mayo. Los asesores de las ETC han adelantado la asignación de la correspondiente valoración, la cual se agregará en el el mes de mayo. </t>
  </si>
  <si>
    <t>Una vez se realice el proceso de valoración, se realizará esta actividad. Es importante mencionar que el proceso de asistencia técnica es constante.</t>
  </si>
  <si>
    <t>Para el mes de abril se realizó el ejercicio de depuración y procesamiento de la data con cruces con el anexo 3A de 2017 y 2018. En el mes de mayo se relizará el análisis de la informacion por Entidad Territorial.</t>
  </si>
  <si>
    <t xml:space="preserve">En el mes de abril se realizó el acompañamiento a audiencias públicas de selección de IE en Medellín, Barranquilla, Rionegro, Arauca, Soacha, Huila, Manizales, Valle del Cauca, Cesar, Cali, Antioquia, Cundinamarca, Guajira, Meta, Cúcuta, Boyacá, Tolima, Nariño, Santander, Córdoba, Norte de Santander, Ibagué, Cienaga, Atlántico, Bolívar, Valledupar, Sahagún y Cauca.  </t>
  </si>
  <si>
    <t xml:space="preserve">Durante el mes de abril se elaboró las especificaciones técnicas para la realización de los Juegos del Magisterio a celebrarse en el mes de octubre de 2018, y se les presentó a los probables operadores con el fin de estudiar las propuestas. </t>
  </si>
  <si>
    <t xml:space="preserve">Durante el mes de abril se continua con la elaboración de las especificaciones técnicas para la realización de los Juegos Nacionales del Magisterio 2018, y se les presentó a los probables operadores con el fin de estudiar las propuestas. </t>
  </si>
  <si>
    <t xml:space="preserve">En el mes de abril se culminó la definición metodológica de los 4 indicadores y se calculó línea base con cifras del 2017. Los indicadores se refieren a trámite de cesantías, cumplimiento de comités regionales, extemporaneidad en afiliaciones y novedades, ausentismo de docentes por enfermad común y laboral. </t>
  </si>
  <si>
    <t>En el mes de abril se culminó la definición metodológica de los 4 indicadores y se calculó línea base con cifras del 2017, en los meses siguientes se empezará a realizar la valoracion en las ETC.</t>
  </si>
  <si>
    <t>Durante el mes de abril se realizaron mesas de trabajo con Fiduprevisora y Planeación con las secretarías de educación de Caldas y Girón para verificar la viabilidad del traslado de los aportes hechos a Colpensiones antes de la afiliación al FOMAG. Se realizaron mesas de trabajo con el Ministerio de Salud, Trabajo, Hacienda y Educacion para verificar avance de la reforma al decreto 1655 de 2015.</t>
  </si>
  <si>
    <t>En el mes de abril se asistió a comités regionales de Chocó, Antioquia, Atlántico, Tunja y Norte de Santander.</t>
  </si>
  <si>
    <t>En el mes de abril, se revisó el informe de anexo técnico entregado por Fiduprevisora con corte al mes de marzo de 2018.</t>
  </si>
  <si>
    <t>Durante el mes de abril se realizó el análisis de la información al informe mensual de gestión presentado por Fiduprevisora con corte al mes de marzo de 2018.</t>
  </si>
  <si>
    <t>Esta actividad se cumplío en el mes de marzo, se terminó el documento ejecutivo con resultados estadísticos que demuestran el impacto positivo de la implementación del Banco de la Excelencia. Este informe alimentará la campaña de re-socialización del Banco.</t>
  </si>
  <si>
    <t xml:space="preserve">Durante el mes de abril se elaboró plan de trabajo con la Oficina de Comunicaciones, con el fin de implementar y diseñar la campaña de relanzamiento de BANEX </t>
  </si>
  <si>
    <t>En el mes de abril se inició el diseño de la campaña de relanzamiento del BANEX en coordinación con la Oficina de Comunicaciones estableciendo los ajustes al micrositio, proyecto de comunicado de prensa y demas actualizaciones necesarias. Este plan será ejecutado entre los meses de mayo y junio.</t>
  </si>
  <si>
    <t>En el mes de abril se calculó la linea base de los indicadores con datos de 2017.</t>
  </si>
  <si>
    <t>Se remitió comunicación a las entidades territoriales certificadas invitándolos al taller financiero, el cual se llevará a cabo el 7 de junio de 2018. El taller se debió reprogramar debido a las dificultades presentadas en la consecución de los recursos y como consecuencia la necesidad de preparar la logística para el desarrollo del mismo.</t>
  </si>
  <si>
    <t>Se efectuaron 81 mesas de trabajo con entidades territoriales certificadas para verificar el proceso de cierre fiscal vigencia 2017. Adicionalmente, se realizarón visitas de seguimiento al uso de los recursos y planeación financiera a las Secretarías de Educación de Ciénaga, Pereira y Norte de Santander.  Por otro lado se realizó vista de seguimiento a la terminación de la medida en temas de contratación y FOMAG en el Chocó.</t>
  </si>
  <si>
    <t xml:space="preserve">Se solicitó información sobre las actividades realizadas en el marco del Plan de Desempeño para verificar el avance a las entidades de Malambo, Villavicencio y Jamundí. Adicionalmente, durante este mes de abril la Dirección de Apoyo Fiscal efectuó el levantamiento de la medida correctiva de suspensión de giros a los municipios de Guatavita y La Dorada y 7 municipios no certificados cumplieron todas las acciones. </t>
  </si>
  <si>
    <t xml:space="preserve">Al corte de abril fueron gestionadas 445 incidencias, de las cuales 278 se solucionaron en segundo nivel, 102 se encuentran esperando trámite de cliente y 65 se escalaron a Ingeniero de Soporte. Igualmente, se prestó asistencia técnica a 34 entidades territoriales. </t>
  </si>
  <si>
    <t xml:space="preserve"> Durante este mes, se realizaron las siguientes acciones: 
1) Descarga, actualización y pruebas  RFC  20180418 - Versión Humano® 12 Plus en ambiente de certificación. 
2) Actualización SINEB- PLANTAS en ambiente de certificación Módulo de Seguridad.
3) Extracción de archivos y Procesamiento de la nómina  del mes de marzo 2018.
4) Asistencia técnica a 23 entidades en el Directorio Único de Establecimientos Educativos  (DUE).</t>
  </si>
  <si>
    <t xml:space="preserve">El cargue inicio el 11 de abril con fecha oportuna a 30 del mismo y extemporaneo del 1 al 6 de mayo de 2018. Al corte de abril han sido cargados 5.445 FSE, faltando 1.530.  </t>
  </si>
  <si>
    <t xml:space="preserve">Se realizaron reuniones con la Subdirección de Desarrollo Organizacional, las cuales han permitido avanzar en la definición del proceso interno de revisión de deudas laborales y en la definición de una ruta de trabajo. Igualmente, los formatos de liquidación requeridos para la revisión de cada deuda en particular fueron debidamente formulados y aprobados, incluyendo además las mejoras efectuadas por la Oficina de Planeación.  </t>
  </si>
  <si>
    <t>Si bien se consolidó la información del 100% de los informes de línea base 2017 de las áreas misionales del Viceministerio, por petición del despacho de la Viceministra se realizarán reuniones con la Dirección de Calidad y de Cobertura con el fin de revisar y posiblemente precisar más estos resultados, por tanto se proyecta cumplir con esta actividad al 100% en el mes de mayo.</t>
  </si>
  <si>
    <t>Se elaboró formulario y guía de diligenciamiento para que las áreas procedan a definir sus categorías de priorización de asistencia técnica, definición de metas 2018, asignación de responsables por ETC y actualización de portafolio de Asistencia Técnica de cada área, sobre los indicadores tambien se recibieron observaciones por parte del despacho de la Viceministra, y se esperan los ajustes para proceder con la implementación.</t>
  </si>
  <si>
    <t>En el mes de abril se continuo la validación de los contenidos de los cursos existentes, para su actualización en la plataforma disponible en el Portal de Colombia Aprende / Campus Virtual / Escuela para Secretario.</t>
  </si>
  <si>
    <t>A la fecha se han recibido 65 informes de ejecución de los POAIV formulados para el 2017, de los cuales se han revisado 45, y se ha enviado la retroalimentación correspondiente a igual número de ETC.</t>
  </si>
  <si>
    <t xml:space="preserve">Finalizado el mes de abril se han recibido 43 POAIV formulados para el 2018, de los cuales se han revisado y evaluado 30, y se ha  enviado la retroalimentación correspondiente a igual número de ETC. </t>
  </si>
  <si>
    <t>En el mes de abril se publicaron las presentaciones del primer encuentro de secretarios en la página web del Ministerio y se elaboró el documento de memorias que se encuentra pendiente de publicación, igualmente se adelantó la labor de sistematización de respuesta del instrumento de las mesas regionales.  Además, se elaboró la lista de chequeo para la organización del II Encuentro de secretarios que está programado para los días 28 y 29 de junio.</t>
  </si>
  <si>
    <t>Para la definición de la metodología de la entrega final de la propuesta de la norma SEIP por parte de los delegados indígenas de la CONTCEPI, se celebró reunión el día 17 de abril con los delegados de la Contcepi, se acordó la realización de la sesión autónoma para los días del 7 al 11 de mayo, a fin de terminar con la consolidación de la propuesta de norma SEIP que se presentará posteriormente al MEN. Hasta la fecha se llevan 2 sesiones Contcepi realizadas.</t>
  </si>
  <si>
    <t>Se realizó la subcomisión del 9 al 10 de abril en la ciudad de Popayán, en la cual se revisó el documento presentado por el Consejo regional indígena cauca-CRIC en el que se proponía acordar “la ruta para concertar la metodología especial con la cual se calcularan cada año los costos integrales del SEIP para la región del Cauca”, con el fin de que sea aprobada mediante de norma por parte del MEN. Hasta la fecha  se ha realizado 1 Subcomisión.</t>
  </si>
  <si>
    <t xml:space="preserve">Para los pilotajes se viene avanzando en la concertación de las fechas de las mesas de trabajo y de las organizaciones a ser focalizadas con las autoridades de los resguardos  indígenas,  durante abril se sostuvo dialogo con AICO, quien entregará la propuesta para la realización de este acompañamiento por parte del MEN. Así mismo, se informa que el avance depende de la concertación que se de en el marco de la CONTCEPI. </t>
  </si>
  <si>
    <t>Con corte al mes de abril se han realizado en total 6 mesas de trabajo con las siguientes Secretarias de Educación: Buenaventura (6 al 7 de febrero) y (26 al 27 de febrero), Putumayo (5 de marzo), Caquetá (2 de marzo), Amazonas  (12 de abril) y Guainía ( 26 de abril) a las cuales asistieron representantes de la OPIAC, delegados de organizaciones indígenas locales y departamentales, funcionarios del MEN (PAE, Calidad, Permanencia, Oficina Asesora Jurídica, Subdirección Recursos Humanos y EAGE) con el objetivo de dialogar sobre incorporación del enfoque étnico en la prestación del servicio Educativo para pueblos indígenas.</t>
  </si>
  <si>
    <t>Esta actividad se cumplió al 100% con realización  de cinco subcomisiones de expertos de la comisión IV del espacio nacional de consulta, las cuales se realizaron de febrero a abril. Las dos últimas se llevaron a cabo del 5 al 10 de abril en Bogotá, y del 19 al 22 de abril en Cartagena, en las cuales se avanzó en la revisión artículo por artículo de la propuesta del documento propuesta del estatuto de profesionalización docente consolidado por los expertos.</t>
  </si>
  <si>
    <t>Del 25 de abril al 2 de mayo se realizó en Cali la 4ta sesión de la comisión IV del Estatuto Docente, en la cual se avanzó en la sesión de preacuerdos de la propuesta del Estatuto de Profesionalización Docente para comunidades Negras, Afrocolombianas, Raizales y Palenqueras, a la cual asistieron delegados de la Comisión IV, El MEN y Mininterior como garante del proceso de Consulta previa a estas CNARP.</t>
  </si>
  <si>
    <t>Se realizó el envío del archivo de cobertura en cifras a las 95  ETC. Los soportes se encuentran en:_x000D_
\\Men317500\dmunoz\TRABAJO_CONJUNTO\PROCESO_DE_COBERTURA\PROCESO_DE_COBERTURA_2018\Oficios 2018\OTROS OFICIOS 2018\OFICIOS COBERTURA EN CIFRAS CORTE FEBRERO 2018\OFICIOS ESCANEADOS COB CIFRAS\Cobertura en Cifras_x000D_</t>
  </si>
  <si>
    <t>Se evaluó el indicador de gestión de cobertura. Los soportes se encuentran en:  (\\Men317500\dmunoz\TRABAJO_CONJUNTO\PROCESO_DE_COBERTURA\PROCESO_DE_COBERTURA_2018\Indicador nivel de gestión PCE 2018) y se envia el  30 de abril de 2018 a la Oficina de Comunicaciones para su publicación en la Web</t>
  </si>
  <si>
    <t xml:space="preserve">Se envió oficio a las ETC con los lineamientos para la expedición del acto administativo que define el proceso de gestión de cobertura de cada secretaría para la vigencia 2019. </t>
  </si>
  <si>
    <t>Se elaboró la información de cobertura en cifras corte a marzo  2018_x000D_
\\men315308\Cobertura_en_Cifras\2018\ETC_Marzo</t>
  </si>
  <si>
    <t>Desde el mes de marzo se cuenta con el primer informe FUC elaborado.</t>
  </si>
  <si>
    <t>Se consolidó el corte FUC del 30 de abril para remitir a la OAPF, quienes tienen corte de asignación de recursos en dicha fecha.</t>
  </si>
  <si>
    <t>Se cuenta con las observaciones del equipo al primer borrador de proyecto de decreto de contratación de la adiministración de la atención educativa para pueblos indígenas.</t>
  </si>
  <si>
    <t>Se cuenta con las observaciones del equipo al segundo borrador de resolución de reporte de matrícula atendida por contratación del servicio educativo.</t>
  </si>
  <si>
    <t>Atención telefónica y por correo electrónico a todas las ETC que tuvieron que reubicar estudiantes por incumplimiento de percentil. Estas ETC corresponden a: Bello, Bogotá, Cali, Medellín, Soledad, Soacha, Buenaventura, Malambo, Villavicencio y Cartagena.</t>
  </si>
  <si>
    <t>Atención telefónica y por correo electrónico a las 65 ETC que debian reportar matrícula contratada en SIMAT. </t>
  </si>
  <si>
    <t>0 aulas terminadas en el mes de abril. Se tenia proyectada la terminación de los proyectos: IETS Y ORFEBRERIA TOMASA NAJERA - Momós (BOL) - 9 aulas, e IE DE CASTAÑAL - El Peñón (BOL) - 10 aulas.
No se logró la meta de estos dos proyectos por incumplimiento de la ETC. Adicionalmente, se presentó la suspensión por orden público de los proyectos: IE DE DESARROLLO BALBOA- Unguía (CHO) - 7 aulas, e IE NUESTRA SEÑORA DE LA CANDELARIA - Bagadó (CHO)- 8 aulas.</t>
  </si>
  <si>
    <t>35 Aulas contratadas en las obras nuevas y mejoramiento del Plan Guajira_x000D_
15 Aulas Mejoradas Plan de mejoramiento de Buenaventura.</t>
  </si>
  <si>
    <t>A. Reporte 1.000 aulas entre mejoradas y nuevas de la ETC Bogotá. Entran al PNIE 638 aulas que se encuentran contratadas y/o en ejecución._x000D_
B. Se adelanta la revisión de la información suministrada por las ETCs Medellín y Antioquia - aulas recursos propios. _x000D_
C. Se cuenta con 414 registros web en la plataforma de recursos propios de las ETCs. Se inicia la validación de la información reportada para que cuente en el PNIE. _x000D_</t>
  </si>
  <si>
    <t>Se ha hecho seguimiento al avance de ejecución de proyectos con recursos de regalías, con los cuales hay un avance de 1.349 aulas entregadas y 915 aulas en ejecución.</t>
  </si>
  <si>
    <t>A. Socialización de la convocatoria de Ocad Paz con las ETC para que presenten proyectos de infraestructura educativa en fase III (diseños) y de la Estrategia de Regalías._x000D_
B. Envío a Putumayo presupuestos de los proyectos diseñados por el Men para presentar en Ocad Paz._x000D_
C. Mesas técnicas del Ocad Pacífico en Cauca y regalías Men y regalías FFIE y DNP en la cual se revisaron proyectos de regalías de Nariño, Chocó y Cauca. _x000D_</t>
  </si>
  <si>
    <t>A. Observaciones a los documentos contractuales y los modelos financieros por parte del MHCP.
B. Aprobación de modificaciones de los convenios con Medellín y Barranquilla por parte del MEN.
C. Avances en creación BPIN APP, Planeación realizó observaciones y se dio respuesta.
incumplimiento a la publicación de los pliegos definitivos y adjudicación al concesionario porque no se tiene la utilización de VF para el proyecto de parte del CONFIS.  el avance en el cumplimiento  depende de MinHacienda</t>
  </si>
  <si>
    <t>Al corte del mes de abril se cuenta con las fichas actualizadas, las cuales se han venido validando con el sector y están alineadas con las políticas de actualización de normas con ICONTEC.</t>
  </si>
  <si>
    <t>En el mes de abril se avanzó en la construcción del documento preliminar.</t>
  </si>
  <si>
    <t xml:space="preserve">En Abril de 2018, se presto la asesoria a los planes de compra en dotación de mobiliario escolar en Dosquebradas, Apartado, San Andrés, Antioquia, Nariño, Huila y Boyaca.
</t>
  </si>
  <si>
    <t>En el mes de abril se dió la asistencia técnica  en campo de la herramienta CIER a las ETC Magdalena, Santa Marta y Cesar, adicionalmente se prestó asistencia técnica virtual a la ETC Meta. </t>
  </si>
  <si>
    <t>En el mes de abril se realizaron 71 asistencias técnicas, de manera presencial 69 y de manera virtual 2; las cuales se encuentran distribuidas en los siguientes componentes:_x000D_
Financiero: 20 asistencias técnicas_x000D_
Jurídico: 6 asistencias técnicas_x000D_
Sistemas de Información: 2 asistencias técnicas_x000D_
Técnico Alimentario: 2 asistencias técnicas_x000D_
Proyectos Estratégicos: 11 asistencias técnicas_x000D_
Monitoreo y control: 30 asistencias técnicas_x000D_</t>
  </si>
  <si>
    <t>Se proyectaron las comisiones para el mes de mayo, las cuales se encuentran aprobadas por el Subdirector de Permanencia.</t>
  </si>
  <si>
    <t>Se realizaron 82 visitas a IE de las ETC: Antioquia, Arauca, Boyacá, Buenaventura, Bugá,  Cquetá, Cesar, Chocó,  Córdoba,  Cúcuta, Cunidnamarca, Dosquebradas, Facatativá, Florencia, Ipiales, La Guajira, Norte de Santander,  Palmira, Piedecusta, Quibdó, Risaralda,  Santander, Tumaco, Tuluá, Tunja, Valledupar y  Vichada.  Se tenia programadas visitas a 6 IE más: en Vaupés (No se logró realizar desplazamiento a la zona rural) y Cienga (No se visitó por que el profesional se encontraba en licencia).</t>
  </si>
  <si>
    <t>El Programa de Alimentación Escolar ya cuenta con el Plan de Monitoreo del recusos para la vigencia de 2018.</t>
  </si>
  <si>
    <t>En el mes de abril se realizaron 20 visitas de monitoreo de recursos a las ETC: Boyacá, Buga, Cartago, Casanare, Cesar, Chía, Cúcuta, Duitama, Jamundí, Norte de Santander, Palmira, Sogamoso, Tuluá, Tunja, Valle del cauca, Valledupar, Vaupés, Yopal, Yumbo y Zipaquirá. El avance es superior al proyectado porque inicialmente no se habian definido bien las visitas debido al inconveniente que tuvo el contrato que maneja los recursos de las comisiones.</t>
  </si>
  <si>
    <t>El programa de Alimentación Escolar ya cuenta con el reporte trimestral  de las categorías MEN-PAE y MEN-PAE ejecución de recursos del CHIP.</t>
  </si>
  <si>
    <t>El PAE cuenta con borradores de los comunicados a ser enviados a ETC y Procuraduría General de la Nación.
Observación: fue aplazada esta actividad para realizarse en el mes de mayo, dado que por inconvenientes técnicos en la generación del archivo base, que son ajenos al PAE, la actividad está suspendida.  Se radicó una mesa de ayuda tecnológica (SOL239047) para que se dé solución a los inconvenientes.</t>
  </si>
  <si>
    <t>Se conformaron 4 mesas departamentales de Compras Locales a las ETC Valle del Cauca, Antioquia, Cesar, Nariño/Ipiales.
A corte del 30 de abril de 2018, el PAE cuenta con la conformación de mesas departamentales de compras locales a las ETC seleccionadas.</t>
  </si>
  <si>
    <t>Se realizó Rueda de Negocios de Compras Locales en el Departamento de Nariño en el Municipio de Ipiales.</t>
  </si>
  <si>
    <t>El MEN  emitió en el mes abril la resolución de asignación No. 06036 de 2018 por $25.277.954.110, para un total asignado de $202.006.835.100 de los $292.488.421.677 disponibles para la vigencia, para la estrategia PAE Jornada Única. Esta asignación acumulada equivale al 71,24%.
A la fecha se encuentra pendiente por asignar $81.535.429.498 equivalente al  28,76%. La actividad presenta un rezago debido a que algunas ETC se han demorado en realizar el reporte en el SIMAT.</t>
  </si>
  <si>
    <t>Durante este mes se respondieron observaciones al Pliego Definitivo, se estructuró junto con Subdirección de Contratación Adenda en lo pertinente al Pliego de Condiciones y se recibieron propuestas por parte de 18 firmas y/o uniones temporales. El viernes 27 de abril se publicó en SECOP II primer informe al respecto. Con todo lo anterior se espera adjudicación de contrato el 11 de mayo de 2018, de acuerdo con el calendario.</t>
  </si>
  <si>
    <t>El grupo de directivos y profesionales del equipo de discapacidad del MEN a cargo de esta labor, realizó la primera visita de asistencia técnica a 58 de las 70 ETC que nos corresponde apoyar. El avance se logró gracias a que se realizó la asignación de mas personal para la realización de asistencias técnicas.</t>
  </si>
  <si>
    <t>En el mes de abril se realizaron ajustes al documento de lineamientos para la implementación de Jornadas Escolares Complementarias.</t>
  </si>
  <si>
    <t xml:space="preserve">En el mes de abril se acompañaron 12 ETC para la construcción del plan de permanencia: Zipaquirá, Nariño, Ipiales,Cúcuta, Norte de Santander, Pasto, Amazonas, Cauca, Popayán, Risaralda, Pereira, Dosquebradas. 
</t>
  </si>
  <si>
    <t>En desarrollo del proceso licitatorio LP-MEN-04-2018, se recibieron y evaluaron 5 propuestas; a la fecha se cuenta con resultados preliminares.</t>
  </si>
  <si>
    <t>En desarrollo del proceso licitatorio LP-MEN-03-2018, se recibieron y contestaron observaciones al prepliego, se publicó el pliego definitivo, se contestaron observaciones y se recibieron 22 propuestas el 30 de abril para ser evaluadas. </t>
  </si>
  <si>
    <t>En desarrollo del proceso licitatorio LP-MEN-06-2018, se recibieron y contestaron observaciones al prepliego, se publicó el pliego definitivo, se realizó la audiencia de asignación de riesgos y aclaración de pliego. </t>
  </si>
  <si>
    <t>Ya se inició el proceso de atención de la población excombatiente y a la población aledaña.</t>
  </si>
  <si>
    <t>A la fecha no ha sido posible realizar el cruce de matrícula, debido a que el Consejo Noruego para Refugiados - CNR, quien es el operador  encargo de enviar la base de datos no lo ha hecho, sin esta información el quipo interno no puede cruzar con los registros del SIMAT. Se ha establecido constante comunicación con el operador con el fin de que lograr la entrega de la base lo más pronto posible.</t>
  </si>
  <si>
    <t>Se cuenta con un informe técnico de inicio de actividades, y se continua con la atención a los estudiantes beneficiados.</t>
  </si>
  <si>
    <t xml:space="preserve">Se está avanzando en el registro de los estudiantes en el SIMAT; sin embargo falta un 20% de estudiantes que por no contar con la documentación completa no se ha podido reportar al SIMAT. </t>
  </si>
  <si>
    <t>En el mes de abril se dio inicio al levantamiento de diagnósticos sociales y de infraestructura en las sedes viabilizadas en la convocatoria. A la fecha, se cuenta con 30 diagnósticos terminados.</t>
  </si>
  <si>
    <t>Se logró la firma del convenio con la Fundación Saldarriaga Concha.</t>
  </si>
  <si>
    <t>El grupo de directivos y profesionales del equipo de discapacidad del MEN a cargo de esta labor realizó la primera visita de asistencia técnica a 58 de las 70 ETC que nos corresponde apoyar.</t>
  </si>
  <si>
    <t>Se avanza en la actividad, sin embargo, a la fecha aún no se han recibido versiones finales de los PIP de las ETC, por lo que sólo se ha hecho retroalimentación a los avances presentados por algunas SE.</t>
  </si>
  <si>
    <t>Se presentó la licitación en comité de contratación, pero no se aprobó debido a que se cuenta con un proceso con similar objeto contractual, por tal razón se proyectará un nuevo proceso para el cumplimiento de las metas.  Se vienen acompañando los procesos de inversión de recursos CONPES y propios para inversión del MAS en 7 ET: Fundación, Cali, Cartagena, Tolima, Nariño, Manizales y Envigado dirigida a 1300 docentes.</t>
  </si>
  <si>
    <t>Se realizó segunda jornada de fortalecimiento a 23 tutores del MAS grupo 1 en el marco del Convenio con la Fundación Carvajal, y se inició el momento de caracterización de las prácticas pedagógicas de las maestras en los 12 municipios.</t>
  </si>
  <si>
    <t>Se cuenta con 2882 cajas de herramientas para los nuevos docentes acompañados en el marco del Modelo de Acompañamiento Pedagógico Situado.</t>
  </si>
  <si>
    <t xml:space="preserve">Se distribuyeron 837 cajas de herramientas del Modelo de Acompañamiento Pedagógico Situado a maestros grupo 1 de entidades territoriales en el marco del convenio con la Fundación Carvajal </t>
  </si>
  <si>
    <t>Se avanzó en el diseño curricular de dos de los tres módulos de los diplomados maestras y directivos y tomadores de decisión.  Asimismo se estableció plan de trabajo con la dirección de Calidad de básica para incluir los diplomados en el Fondo con ICETEX 1400 para formación a docentes.</t>
  </si>
  <si>
    <t>Se culminó la revisión documental a nivel nacional e internacional sobre políticas de formación y carrera docente, se desarrolló una mesa sobre proyecciones con la mesa de cualificación de la CIPI.  Se avanzó en la definición de estructura de la estrategia de excelencia docente y la hoja de ruta de trayectoria de formación y profesional en educación inicial.  Adicionalmente se definieron las 5 entidades territoriales para la retroalimentación del documento a nivel regional.</t>
  </si>
  <si>
    <t xml:space="preserve">La actividad se cumplió en el mes de febrero. Se realizó el levantamiento de los requerimientos de mejora a los sistemas de información de primera infancia y se realizó la revisión correspondiente con la Oficina de Tecnología. </t>
  </si>
  <si>
    <t xml:space="preserve">La actividad se cumplió en el mes de febrero. Se remitieron los requerimientos de mejora de los sistemas de información de primera infancia a la Oficina de Tecnología, junto con el CDP de los recursos disponibles para estos desarrollos. </t>
  </si>
  <si>
    <t>En el Sistema de Seguimiento Niño a Niño, se continúa con gestión de usuarios y acompañamiento a la implementación en las Secretarías de Educación y en los municipios de paz. Contando a la fecha con 135 usuarios activos.  
En el Sistema de Información de Primera Infancia -SIPI se avanza a través de la gestión de usuarios, el registro de talento humano cualificado y el registro de prestadores de educación inicial. A la fecha se cuenta con 1.300 prestadores del servicio registrados de 55 ETC. </t>
  </si>
  <si>
    <t>La actividad se cumplió en el mes de marzo. Se cuenta con el diseño de la estrategia de promoción de la lectura y la literatura.</t>
  </si>
  <si>
    <t xml:space="preserve">A la fecha se ha realizado la gestión con la bolsa logística para la realización de la totalidad de eventos de promoción de la lectura y la literatura acordados con las secretarías de educación. </t>
  </si>
  <si>
    <t xml:space="preserve">Se continuó con la verificación de la entrega de colecciones de libros en cada una de las aulas de preescolar integral en Cundinamarca. Se realizó evento de promoción de la lectura en Pereira y se preparó el de Bogotá. </t>
  </si>
  <si>
    <t xml:space="preserve">Se cuenta con la confirmación del experto internacional para la asistencia al evento y un primer borrador de agenda para el mismo. Se realizará la solicitud en el mez de mayo. </t>
  </si>
  <si>
    <t>En el mes de marzo se terminó el proceso de validación de los instrumentos de medición de calidad en el grado Transición.</t>
  </si>
  <si>
    <t>Debido a los resultados del pilotaje se vio la necesidad de realizar grupos focales con secretarías de educación para informar el ajuste a los instrumentos. Estos se realizaran durante el mes de mayo.</t>
  </si>
  <si>
    <t>Se ajusto el insumo para la adición de acuerdo con los comentarios de la Subdirección de Contratación.</t>
  </si>
  <si>
    <t>Se definió la estructura del lineamiento para el fortalecimiento a familias desde la educación inicial, y se esta avanzando en la escritura del mismo.</t>
  </si>
  <si>
    <t>Se cuenta con un avance del documento frente a la fundamentación y ejes de trabajo pedagógico de las orientaciones pedagógicas para la modalidad propia.</t>
  </si>
  <si>
    <t xml:space="preserve">Se cuenta con el primer borrador completo de la guía de la ruta de tránsito armónico, en la cual se armoniza "Todos Listos" y los documentos sobre guía de tránsito armónico. </t>
  </si>
  <si>
    <t>Se culminó revisión y consolidación de prácticas significativas de inclusión en el aula, se realizó reunión de trabajo con la secretaría de educación de Manizales para presentar el proceso e identificar las instituciones y maestras que participarán del pilotaje, asimismo se cuenta con la estructura de la guía de Diseño Universal de Aprendizaje dirigidda a maestras para trabajo en aula y la ruta metodológica de validación.</t>
  </si>
  <si>
    <t>Se definió la estructura metodológica con estrategias y tiempos para su desarrollo y se definieron las sesiones grupales, acompañamiento en aula y trabajo autonómo y se proyectó el desarrollo de guías por cada eje de la práctica pedagógica para comunidades indígenas.</t>
  </si>
  <si>
    <t>Se culminó el proceso de implementación del modelo de gestión de la educación inicial en 50 secretarías de educación, con las cuales se hizo una reunión de cierre, así como la entrega del documento final que contiene el resultado de la propuesta de reingeniería de sus procesos con su correspondiente documentación, para la articulación e implementación del MGEI. </t>
  </si>
  <si>
    <t xml:space="preserve">En el marco del convenio 849 de 2018, la OEI cuenta con la totalidad del equipo de trabajo, y avanza de acuerdo al cronograma en los tiempos para contratar la realización de los módulos virtuales de MGEI y RUPEI. </t>
  </si>
  <si>
    <t>Se avanza de acuerdo a lo planeado en el marco del convenio 849 de 2018, en la fase de rediseño de procesos con 21 secretarías de educación.</t>
  </si>
  <si>
    <t>Se cuenta con una versión de las guías, con la totalidad de contenidos técnicos solicitados desarrollados, igualmente con una verisón en revisión del instrumento de campo y del manual del verificador. </t>
  </si>
  <si>
    <t xml:space="preserve">Se elaboran los perfiles y productos a entregar por los profesionales que desarrollarán el estudio de cargas. Se presentó la solicitud a OEI. Y se encuentra en curso la elaboración del insumo para ajuste del convenio. No se logró el 100% programado para abril principalmente por dificultades en la definición de acuerdos con la Comisión Intersectorial de Primera Infancia, sin embago, se proyecta cumplimiento de esta actividad para el 30 de mayo. </t>
  </si>
  <si>
    <t xml:space="preserve">En curso la elaboración de 5 de las 6 guías, las cuales se recibirán en julio. Por su parte, se avanza también con la guía de talento humano, la cual se recibirá en julio.  Paralelamente, se ha realizado la gestión precontractual para la corrección de estilo y diagramación de la totalidad de las guías, lo cual está incluido en el proceso solicitado con la oficina de Comunicaciones con su correspondiente CDP,  lo cual a la fecha se encuentra en curso.
</t>
  </si>
  <si>
    <t>Se radicó la totalidad de solicitudes, se hizo seguimiento a la confirmación de participantes y se realizaron los encuentros de Cali y Pereira. </t>
  </si>
  <si>
    <t>Se ajustó el diseño de la estrategia, se redefinió el alcance y las características técnicas del proceso para el fortalecimiento a los establecimientos educativos que implementan preeescolar integral.</t>
  </si>
  <si>
    <t>Se definió el alcance y las carecteristicas técnicas del proceso de fortalecimiento, y se encuentra en preparación el insumo de dicho proceso. </t>
  </si>
  <si>
    <t>A abril de 2018 se han presentado y aprobado 40 obras en Comité Fiduciario.</t>
  </si>
  <si>
    <t>A abril de 2018 se han priorizado 28 obras en la Junta Administradora. A la fecha se cuenta con proyectos aprobados por Comité Fiduciario y una vez se pueda realizar la sesión de la Junta Administradora, serán presentados para su respectiva priorización..</t>
  </si>
  <si>
    <t>A abril de 2018 se han suscrito 69 acuerdos para la ejecución de obras priorizadas.</t>
  </si>
  <si>
    <t>Las 40 obras presentadas a Comité Fiduciario al mes de abril de 2018 permiten la construcción y mejoramiento de 983 aulas. No se logró el número de aulas programadas para aprobación por Comité Fiduciario, dado que los proyectos aprobados tienen un alcance menor al que inicialmentese  proyecto. Con las transferencias pendientes de algunas ETC´s  para proyectos con mayor alcance se logrará la meta.</t>
  </si>
  <si>
    <t>De 709 aulas programadas para priorización de Junta Administradora para el 30 de abril de 2018, se cuenta con 661 aulas priorizadas. A la fecha se cuenta con proyectos aprobados por Comité Fiduciario y una vez se pueda realizar la sesión de la Junta Administradora, serán presentados para su respectiva priorización..</t>
  </si>
  <si>
    <t>Las 69 obras suscritas al mes de abril de 2018 permiten la construcción y mejoramiento de 1.574 aulas.</t>
  </si>
  <si>
    <t>A abril de 2018 se iniciaron Estudios y Diseños y Trámites de Licencias para la construcción y mejoramiento de 1.359 aulas.</t>
  </si>
  <si>
    <t>A abril  de 2018, se inició la construcción a nivel  de Obra Negra de  1.622 aulas. No se cumplió el porcentaje programado debido a: 1) varios proyectos se encuentran aún en fase de diseño, por ajustes solicitados por la ETC o la comunidad ; 2) En algunos proyectos, el trámite de licencia ha resultado dispendioso por  las instancias de aprobación tanto de ETCs como de Curadurías y  3) obras complementarias a cargo de la ETC aún no construidas y aún en proceso de contratación.</t>
  </si>
  <si>
    <t>A abril  de 2018, se inició la construcción a nivel  de Obra Gris y el mejoramiento de aulas existentes a un total de 1.340 aulas. No se logró el porcentaje proyectado, debido a que varios de los proyectos se encuentran aún en obra negra, por retrasos en el inicio de obra, ocasionados por dificultades para la aprobación de las licencias de construcción y/o los permisos correspondientes que se deben surtir; así como, ejecución de obras complementarias por parte de las ETC.</t>
  </si>
  <si>
    <t>A abril  de 2018 se inició la construcción a nivel  de Obra Blanca (Aulas nuevas a nivel de acabados) y el mejoramiento de aulas existentes a un total de 1.188 aulas.</t>
  </si>
  <si>
    <t>A  abril de 2018, se ha terminado la construcción de 520 aulas nuevas y mejoradas.  No se logró el porcentaje proyectado en la meta, considerando que varios de los proyectos se encuentran aún en fase de obra negra, gris y blanca en razón a retrasos establecidos por la ejecución de obras complementarias (demoliciones, cimentaciones especiales, entre otras),  retrasos por afectaciones de lluvias y problemas por operaciones logísitcas de aprovisionamiento de materiales de construcción.</t>
  </si>
  <si>
    <t>Los tutores continúan con los acompañamientos a los EE a partir de las orientaciones dadas en la guía general de acompañamientos.  Se desarrollaron los eventos  de formación a tutores y directivos docentes ciclo I: 
*Encuentros de tutores.
*Encuentros de Directivos.
*Encuentros de tutores  y  Directivos.</t>
  </si>
  <si>
    <t>Los tutores continúan con los acompañamientos a los EE a partir de las orientaciones dadas en la guía general de acompañamientos: sesiones de trabajo situado, seguimiento a comunidades de aprendizaje, seguimiento a equipo PICC-HME y seguimiento a aplicación de caracterizaciones.
Se desarrollaron los eventos de formación a tutores y directivos docentes Ciclo I: 
*Encuentros de tutores.
*Encuentros de Directivos.
*Encuentros de tutores  y  Directivos.</t>
  </si>
  <si>
    <t>En abril se realizó el análisis de las evaluaciones de los eventos de formación a formadores y tutores correspondientes a ciclo I. Junto con lo anterior, se avanzó en la  revisión y actualización del contenido de las encuestas a rectores, docentes y tutores que será remitidas durante el mes de mayo. Finalmente se realizó el informe de análisis de aprendizajes de los tutores correspondientes a Ciclo I.</t>
  </si>
  <si>
    <t>Para el mes de abril se cuenta con 27 tutores activos en la ruta de media, para realizar los acompañamientos previstos. Al respecto se inició el ciclo 2 de la ruta, con el primer encuentro nacional orientado al aprendizaje cooperativo componentes y acciones de competencias socioemocionales.</t>
  </si>
  <si>
    <t>La versión preliminar aún está siendo validada y complementada por el lider pedagógico. Se encuentra en la revisión de los documentos que sirven de insumo para el documento final. Se proyecta contar con una versión borrador para el mes de mayo.</t>
  </si>
  <si>
    <t>Se realizó ajuste requerido por la Dirección del PTA, ajustando el alcance de la Ruta en el marco de la coyuntura del empalme de gobierno, con el fin de disminuir la posibilidad de ser concebida como una descentralización del PTA.</t>
  </si>
  <si>
    <t>Se cuenta con una versión preliminar del documento en lo que respecta al reporte de resultados y avances, el cual debe ser verificado con el equipo de asesores, quienes se encuentran en el proceso de diligenciamiento y consolidación de la información. Se tiene previsto para el mes de mayo continuar exclusivamente con el capitulo de recomendaciones.</t>
  </si>
  <si>
    <t xml:space="preserve">Se han focalizado 16 secretarias de educación, como beneficiarias de la estrategia de formación a docentes: Arauca, Bolivar, Caqueta, Cauca, Cesar, Choco, Cordoba, Florencia, Guaviare, La Guajira, Magdalena, Nariño, Norte de Santander, Putumayo, Tolima y Turbo. </t>
  </si>
  <si>
    <t>Durante el periodo no se realizaron actividades con aliados.</t>
  </si>
  <si>
    <t>Se diseñaron y desarrollaron 4 contenidos educativos y espacios virtuales, denominados:
1. Especial día del idioma.
2. Biblioteca para primera infancia Preescolar en una nota.
3. CICLO 2018 1 para el edusitio Pioneros AAE
4. Materiales Día E 2018</t>
  </si>
  <si>
    <t>Se culmino el proceso de la evaluación técnica y pedagógica de los contenidos allegados durante el proceso de la convocatoria de donación de contenidos, y se dio cumplimiento al cronograma establecido para esta.</t>
  </si>
  <si>
    <t>El portal Educativo Colombia Aprende durante los primeros 4 meses del año 2018 obtuvo 9.987.867  visitas a sus productos y servicios.</t>
  </si>
  <si>
    <t>Se realizó formación y seguimiento  a la sedes educativas de la Secretaria de Educación de Casanare</t>
  </si>
  <si>
    <t>El reporte de las Secretarias de Educación Certificadas que participan en la medición será entregado el 3 de Septiembre y 3 de Diciembre de 2018, de acuerdo al cronograma de actividades entregado por el DANE.</t>
  </si>
  <si>
    <t>Se realizó el segundo comité técnico con la Institución Universitaria de Envigado, compartiendo las observaciones del primer informe del contrato. Se realizó una reunón técnica en la que el equipo de la Universidad del Valle presentó un avance en el documento: "Principios conceptuales para la construcción de los modelos de innovación educativa con uso de TIC".</t>
  </si>
  <si>
    <t>Se realiza seguimiento mensual a las actividades de investigación y compromisos suscritos con las entidades ejecutoras y  desarrolladas bajo el Convenio MEN-Colciencias sobre: 
1.Seguimiento a proyectos en ejecución
2.Balance de Supervisión del Convenio 344-2010
3.Actividad de cierre del Convenio
El detalle de las actividades se encuentran en el acta de comité técnico del 25-04-2018
No se han presentando obstáculos para el cumplimiento de la actividad.</t>
  </si>
  <si>
    <t>Se realizó la presentación de la Malla curricular del Diplomado RuralTIC, el cual tiene una duración de 80 horas en modalidad presencial. Este diplomado les permitirá a los docentes adquirir conocimientos para implementar actividades educativas mediadas por el uso de TIC y metodologías innovadoras en el aula, encaminadas a fortalecer las competencias propias de la educación para la paz, convirtiéndose en modelos de convivencia, innovación y replicadores de estos modelos en sus instituciones educativas.</t>
  </si>
  <si>
    <t>Computadores para Educar, adjudicó la licitación de los operadores encargados de desarrollar la estrategia de formación. Los proponentes seleccionados fueron la Fundación Alberto Merani y la Asociación Nacional para el Desarrollo Social - ANDES. Por otra parte, se proyectó una comunicación que será enviada a los alcaldes y Secretario de Educación, en la cual el Ministerio de Educación Nacional y Computadores para Educar presentan la estrategia de formación que será implementada en las Entidades Territoriales.</t>
  </si>
  <si>
    <r>
      <t xml:space="preserve">Se ejecutó primera sesión preparatoria con los preseleccionados donde se dan indicaciones generales del viaje, actividades a desarrollar, comportamiento esperado, revisión de documentos pendientes. Se reciben seguros de viaje y comisiones expedidas por la Entidad Territorial respectiva. El 27 de abril se realizará publicación de la lista de becarios definitivos. Adicionalmente, se recibe por parte de Corea del Sur documentos correspondientes a: Agenda de actividades a realizarse del 16 al 29 de mayo en Incheon, carta de invitación oficial, certificados de seguro y tiquetes de viaje para los 18 becarios y 2 delegados del Ministerio.
Además, se envían datos a la Oficina de Comunicaciones para la creación de artes para camisetas, esferos, cuadernos, infografías, videos de expectativa de becarios, videos con el que se postularon los becarios a la convocatoria, entre otros datos solicitados para la estrategia de difusión de la Fase de becarios y travesía por Corea del Sur y notas de prensa y video en las Instituciones Educativas de algunos Becarios; se genera requerimiento de logística para la actividad del 13 de mayo en Bogotá y los traslados y hoteles para los docentes que llegan del Territorio; se realizan gestiones con el Portal Colombia Aprende para la publicación de videos de becarios en el Canal de YouTube.
</t>
    </r>
    <r>
      <rPr>
        <b/>
        <i/>
        <u/>
        <sz val="9"/>
        <rFont val="Arial"/>
        <family val="2"/>
      </rPr>
      <t xml:space="preserve">
COLECCION DE VIDEOS EXPECTATIVA BECARIOS:</t>
    </r>
    <r>
      <rPr>
        <sz val="9"/>
        <rFont val="Arial"/>
        <family val="2"/>
      </rPr>
      <t xml:space="preserve">
https://youtu.be/PU5NPzSqn2g?list=PLI1gOhfa4wv1-n8UcknjNQTo2wGGrIawA </t>
    </r>
  </si>
  <si>
    <t xml:space="preserve">Durante el mes de abril se realizaron las siguientes actividades:
1. Reunión con los responsables de las áreas.
2. Realización del plan de trabajo.
3. Realización del diseño gráfico y desarrollo de los espacios virtuales.
4. Implementación de los espacios virtuales.
5. Sesiones de trabajos con el equipo técnico del Grupo del Portal.
</t>
  </si>
  <si>
    <t>De acuerdo a las evaluaciones técnicas y pedagógicas realizadas por el equipo del Portal y el equipo de Computadores Para Educar, se seleccionaron los siguientes contenidos digitales:
1.Tak- Tak Tak (México)
2.Nemopets
3.Tupi Tubi Desk
4.Choromandó, el origen del gran Río
5.IUNGO</t>
  </si>
  <si>
    <t>El equipo de trabajo del Grupo de Gestion de Contenidos Educativos y Portal Educativo realizó administración, soporte y actualización del Portal de acuerdo a los requerimientos de las áreas del MEN, también se realizó movilización por redes sociales de los nuevos servicios y contenidos del Portal.</t>
  </si>
  <si>
    <t xml:space="preserve">Se realizaron sesiones de trabajo de seguimiento técnico al convenio 256 de 2013, donde participaron funcionarios del Grupo de Gestión de Contenidos y Porta Educativo  y de DIRECTV. </t>
  </si>
  <si>
    <t xml:space="preserve"> Se reciben observaciones al insumo de contratación por parte del equipo técnico y jurídico del DANE y a partir de éstas se ajustará la propuesta nuevamente.</t>
  </si>
  <si>
    <t>Durante el mes de abril se realizaron las siguientes actividades:
*  Preparación y concertación de respuestas, entre Colciencias y el Ministerio, a solicitudes presentadas por  REDUNETE para la presentación de la propuesta sobre el diseño e implementación del Observatorio Colombiano de Innovación Educativa versión 3.0.
*  Recepción y revisión de la propuesta preliminar de REDUNETE para el diseño e implementación del Observatorio Colombiano de Innovación Educativa versión 3.0.
* Reunión entre Colciencias y el Ministerio para consolidar observaciones de la revisión de la propuesta enviada por REDUNETE.
* Instalación por parte de la Oficina de Tecnología y Sistemas de Información del certificado SSL, quedando funcional la URL del Observatorio: https://obsedutic.mineducacion.gov.co
* Revisión funcional del sitio del Observatorio para identificar inconsistencias  en los menús y contenidos.</t>
  </si>
  <si>
    <t>Con el fin de realizar un acompañamiento pertinente a  la estrategia de formulación de los semilleros de investigación, se realizaron los ajustes necesarios al  documento técnico que acompaña el insumo respectivo.</t>
  </si>
  <si>
    <t xml:space="preserve">En el marco del proceso de contratación de la entidad que deberá formular, estructurar y elaborar las orientaciones conceptuales y metodológicas para el fomento a la investigación en innovación educativa con uso e TIC, a través de semilleros en Educación Preescolar, Básica y Media  y escritura de los documentos de investigación aplicada se realizaron las siguientes acciones:
* Reuniones de trabajo con el abogado y asesor encargado de la revisión de los documentos para esta contratación.
* Escritura de los ajustes sugeridos y solicitados  por parte del abogado y asesor, al insumo para la respectiva contratación.
*Realización de ajustes solicitados por parte del abogado y asesor,  al documento del análisis del sector.
* Se elaboró la matriz de riesgos de la contratación que se proyecta realizar. 
*Documento con propuesta de presupuesto.ajustada de acuerdo con las sugerencias recibidas.
</t>
  </si>
  <si>
    <t>La Universidad del Valle realizó el encuentro “Construyendo rutas modelos de innovación educativa con uso de TIC”, con el fin de validar con actores de la comunidad educativa de cada IE (rectores, docentes, administrativos, gestores TIC, SE, MEN) los principios conceptuales y propuesta metodológica para la formulación de los modelos de innovación educativa con uso de TIC.  Tanto UniValle como la Institución Universitaria de Envigado han realizado las primeras visitas a las 8 Instituciones para desarrollar actividades de sensibilización y recolección de información para el diagnóstico.</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</si>
  <si>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de cada uno de los proyectos en ejecución
2.Balance de Supervisión del Convenio 344-2010
3.Actividad de cierre del Convenio
El detalle de las actividades se encuentran en el acta de comité técnico del 25-04-2018
No se han presentando obstáculos para el cumplimiento de la actividad.</t>
  </si>
  <si>
    <t xml:space="preserve">Para el mes de abril no se presenta avance en esta actividad. A la fecha el MEN no dispone de recursos adicionales para ampliar la cobertura de esta estrategia más allá de un millón de raciones (incluido las raciones contratadas por la ETC Bogotá). Por otra parte, la Gerencia del PAE ha asignado recursos para la cofinanciación de Jornada Única conforme al aumento de meta concertado entre jornada única y las ETC. Por esta razón, y por las proyecciones de crecimiento del programa de jornada única, no se han asignado recursos adicionales para una meta mayor a 1 millón de estudiantes. 
</t>
  </si>
  <si>
    <t>El documento de referentes de evaluación fue entregado por la imprenta nacional el 20 de abril,  se continuo con socializaciones de las matrices con actores como Fuerzas Militares, representantes de IES que ofrecen programas virtuales y ACOFI. En cuanto a la capacitación de los pares académicos, se difirieron los módulos adicionales de la Escuela Virtual acorde al nuevo modelo de evaluación y ese definió a quien se solicitara la elaboración de los módulos. Fue publicado para observaciones ciudadanas el Decreto normativo que ajusta el sistema de aseguramiento de la calidad, se realizaron reuniones para aclaración de dudas y acompañamiento a la lectura y comprensión del decreto, el 24 de abril con la ESAP, el 25 de abril con el G10, con la Universidad de Antioquia por aparte, el 26 de abril con instituciones adscritas a ASCUN, en dos secciones una con las IES publicas y otra con las IES privadas</t>
  </si>
  <si>
    <t xml:space="preserve">Se realizaron actividades de  actualización de todos los sistemas del MEN, que es un requisito previo a la implementación de las mejoras a los sistemas, derivados de la implementación del nuevo modelo de convalidaciones.  </t>
  </si>
  <si>
    <t>Entrega del borrador final de la Resolución de las condiciones específicas de calidad para los programas universitarios de derecho ajustada al nuevo modelo de referentes de calidad.</t>
  </si>
  <si>
    <t xml:space="preserve">Se cuenta con un documento borrador donde se encuentra los antecedentes del formación Dual, y la propuesta de condiciones de calidad para este tipo de formación. </t>
  </si>
  <si>
    <t>Se analizaron las recomendaciones de los expertos y esta trabajando en dos documentos, el primero de dimensiones de la internacionalización que recoge el fundamento teórico y la información dada por las IES y otro de lineamientos que de las líneas estratégicas, Se contacto a la comisión e la UNESCO para que a través de ellos se socialice el documento con los líderes de la mesas de internacionalización que se llevaran acabo en la CRES 2018 y se reciba la retroalimentación sobre el mismo. Se programa publicar el documento en el mes de junio.</t>
  </si>
  <si>
    <t>Debido a que solo  3 IES de las 7 que se invitaron al piloto 2.0 de AUDIT-COLOMBIA, el 27de abril se presentó el programa a la Red de Calidad de Universidades, donde se invitó a las 15 IES miembros a participar del piloto. La coyuntura del nuevo decreto que se encuentra en proceso, y que reglamenta el modelo de evaluación por referentes, no ha permitido que las IES respondan las invitaciones realizadas para participar en el programa. Se espera que en mayo,  las IES acepten la participación para iniciar con el proceso de capacitación a pares y evaluadores.</t>
  </si>
  <si>
    <t xml:space="preserve">Para la implementación de la escuela del sistema de aseguramiento se avanzo en la entrega de productos establecidos en el contrato 819, entre los que se encuentran Contenidos digitales ajustados a los siete (7) módulos para la finalización del curso de pares académicos CNA; Informe de acompañamiento pedagógico y metodológico para la planeación de la impartición del curso de Pares académicos CNA en modalidad b-learning; Informe de acompañamiento en el pilotaje de impartición hasta para 50 pares académicos del CNA y de la implementación de metodologías de seguimiento y evaluación; Guía de navegación, índice general y bibliografía del curso de pares académicos del CNA ajustados, de acuerdo con las características requeridas por el Ministerio; y; documento de estrategia de acompañamiento y la metodología de impartición del piloto.  
Así mismo se continuo con la depuración de la base de datos de pares académicos tanto ara el CNA  como para registro calificado. En cuanto a la capacitación se realizo la planeación del plan piloto de capacitación. </t>
  </si>
  <si>
    <t>Los  Encuentros Regionales de Acreditación se tienen programados para el mes de junio, en el mes de abril  se atendieron  7 solicitudes de asistencia técnica.  Se continua con la evaluación de los 15 programas inscritos en la convocatoria ARCUSUR. En el mes de abril se realizaron 6 visitas más y quedan pendientes 6 para el mes de mayo.</t>
  </si>
  <si>
    <t>Se avanzó en un esquema o plan de trabajo para la construcción de un organismo independiente se aseguramiento de la calidad.</t>
  </si>
  <si>
    <t xml:space="preserve">El documento de lineamientos esta siendo revisado en términos del nuevo del nuevo decreto, se cuenta con expertos del área de la salud ya sensibilizados con el modelo de evaluación por referentes para que adelante la actualización del mismo. </t>
  </si>
  <si>
    <t>Se realizaron las reuniones pertinentes con las SED de Bogotá y Soacha, el documento se encuentra listo para el proceso de diagramación. Se esta el realizando el proceso de cotización para la diagramación e impresión del documento.</t>
  </si>
  <si>
    <t>Ya se encuentra finalizada la guía derechos pecuniarios para a la revisión del Subdirector.</t>
  </si>
  <si>
    <t>Se realizaron 10 visitas de seguimiento y 4 visitas focalizadas, se realizo capacitación de Ley 1740 a 5 IES, y, capacitación: Secretaría de Educación de Cundinamarca - Subsecretaría de Educación en fortalecimiento de las actividades de Inspección y Vigilancia. Se realizo el proceso de cotización de diferentes tipos de herramientas pedagógicas.</t>
  </si>
  <si>
    <t>Se realiza socializaciones con ASCUN del proyecto de Decreto reglamentario Ley 1740, se están realizando los ajustes solicitados en las socializaciones.</t>
  </si>
  <si>
    <t>El 24 de abril se realizó una mesa de discusión y análisis del documento borrador de Lineamientos de Calidad para los programas TyT con ACIET, donde se realizaron algunas observaciones de forma y ajustes simples al documento, la cuales se van a realizar para continuar con la socialización del documento.</t>
  </si>
  <si>
    <t>Se coordino agenda para el mes de mayo para la socialización del MNC y de la oferta basada en cualificaciones, en las salas de Sala de Tecnologías de la información y la Comunicación-, Sala de Ingeniería, Industria y Construcción-, Sala de Artes y Humanidades; Sala de Agricultura, Silvicultura, Pesca y Veterinaria; y;  Sala de Educación. En cuanto a la capacitación en documentación de condiciones de Calidad para las IES aliadas, en las presentaciones realizadas por el equipo que lidera  el "Nuevo Modelo de Evaluación por Referentes", han participado IES seleccionadas.</t>
  </si>
  <si>
    <t xml:space="preserve">La meta inicial se cumplió al 100%. Sin embargo el 17 de abril se realizo un evento de socialización de las matrices con las Fuerzas militares, el 19 de abril se realizó reunión vía skype con representantes de 10 IES que ofrecen programas virtuales en Antioquia para resolver inquietudes sobre el modelo y el 20 de abril se realizó una reunión con ACOFI. </t>
  </si>
  <si>
    <t>Se realizó reunión con la coordinadora de Registro Calificado y Directora de calidad para definir los modelos adicionales que debe contener la Es cual virtual de pares, y los que son necesarios ajustar de acuerdo con los cambios del nuevo modelo de evolución. Se definieron los nombres de los académicos a quienes se solicitara la elaboración conceptual de estos módulos</t>
  </si>
  <si>
    <t>En el marco del Seminario Internacional de construcción de lineamientos de programas virtuales y a distancia organizado por el CNA, se recogió información para alimentar las matrices de referentes, con necesidades propias de los programas en metodología virtual. El 20 de abril fue entregado por parte de imprenta la cartilla oficial impresa con el modelo de Referentes de calidad.</t>
  </si>
  <si>
    <t>EL 6 de abril fue publicado para las observaciones ciudadanas el Decreto normativo que ajusta el sistema de aseguramiento de la calidad, el 19 de abril se extendió el plazo para recepción de estas observaciones hasta el 27 de abril. Se realizaron reuniones para aclaración de dudas y acompañamiento a la lectura y comprensión del decreto, el 24 de abril con la ESAP, el 25 de abril con el G10, con la Universidad de Antioquia por aparte, el 26 de abril con instituciones adscritas a ASCUN, en dos secciones una con las IES publicas y otra con las IES privadas. En cuanto al tema de lineamientos, el miércoles 25 de abril se realizó una reunión con miembros de ACIET para presentar la propuesta de lineamientos de programas TyT y recibir observaciones.</t>
  </si>
  <si>
    <t>Se realizó los lineamientos de requerimientos funcionales de condiciones institucionales, registro calificado. Se hizo el comparativo de las condiciones institucionales versus SNIES, contra lo solicitado por el CNA para los procesos de programas. El 5 de abril se realizó un taller con la asistencia de 40 personas de diferentes IES en los niveles de TyT, Pregrado, Maestría para continuar con el desarrollo de los instrumentos para radicación de información por parte de las IES para los procesos de calidad.</t>
  </si>
  <si>
    <t>Durante el mes de Abril, el proveedor ha adelantado actividades relacionadas a la implementación de la nueva versión de la plataforma general de TMS, para todos los sistemas de información (Gestión Documental, Convalidaciones, Superior y Básica, entre otros), esto es un prerrequisito importante para la compatibilidad de los cambios que se solicitaron para la implementación del Nuevo Modelo de Convalidaciones. Se programa reunión de seguimiento para la primera semana de mayo a fin de verificar el avance en etapa de desarrollo de los requerimientos.</t>
  </si>
  <si>
    <t xml:space="preserve">Se analizaron las recomendaciones de los expertos y esta trabajando en dos documentos, el primero de dimensiones de la internacionalización que recoge el fundamento teórico y la información dada por las IES y otro de lineamientos que de las líneas estratégicas </t>
  </si>
  <si>
    <t>Se contacto a la comisión e la UNESCO para que a través de ellos se socialice el documento con los líderes de la mesas de internacionalización que se llevaran acabo en la CRES 2018 y se reciba la retroalimentación sobre el mismo.</t>
  </si>
  <si>
    <t>Cumplido en marzo</t>
  </si>
  <si>
    <t>Debido a que solo  3 IES de las 7 que se invitaron al piloto 2.0 de AUDIT-COLOMBIA, el 27de abril se presentó el programa a la Red de Calidad de Universidades, donde se invitó a las 15 IES miembros a participar del piloto.</t>
  </si>
  <si>
    <t>La coyuntura del nuevo decreto que se encuentra en proceso, y que reglamenta el modelo de evaluación por referentes, no ha permitido que las IES respondan las invitaciones realizadas para participar en el programa. Se espera que en mayo,  las IES acepten la participación para iniciar con el proceso de capacitación a pares y evaluadores.</t>
  </si>
  <si>
    <t xml:space="preserve">Acorde con los avances en el contrato No. 819 de 2018, en relación con la Escuela de pares se ha logrado: Contenidos digitales ajustados a los siete (7) módulos para la finalización del curso de pares académicos CNA; Informe de acompañamiento pedagógico y metodológico para la planeación de la impartición del curso de Pares académicos CNA en modalidad b-learning; Informe de acompañamiento en el pilotaje de impartición hasta para 50 pares académicos del CNA y de la implementación de metodologías de seguimiento y evaluación; Guía de navegación, índice general y bibliografía del curso de pares académicos del CNA ajustados, de acuerdo con las características requeridas por el Ministerio; y; documento de estrategia de acompañamiento y la metodología de impartición del piloto. 
</t>
  </si>
  <si>
    <t>El CNA depuro 17714 de la base de pares académicos, Registro calificado depuro 700 de la base de pares académicos seleccionados para el curso Blearning realizada en el 2017 segundo semestre.</t>
  </si>
  <si>
    <t xml:space="preserve">Se avanzo en la planeación del plan piloto para la capacitación: Avances en el diligenciamiento del protocolo de creación del curso de pares CNA en la plataforma Colombia Aprende, guía de desarrollo del curso, diseño del formulario de inscripción y protocolos para la creación de la lista oficial de participantes para llevar a cabo la matricula. Así mismo se acordó reajuste del cronograma del registro calificado teniendo en cuenta la expedición del Decreto 1075 -Referentes de Calidad </t>
  </si>
  <si>
    <t xml:space="preserve">Los  Encuentros Regionales de Acreditación se tienen programados para el mes de junio. </t>
  </si>
  <si>
    <t xml:space="preserve">En el mes de abril  se atendieron  7 solicitudes de asistencia técnica. </t>
  </si>
  <si>
    <t>Se continua con la evaluación de los 15 programas inscritos en la convocatoria ARCUSUR. En el mes de abril se realizaron 6 visitas más y quedan pendientes 6 para el mes de mayo.</t>
  </si>
  <si>
    <t>El documento de lineamientos esta siendo revisado en términos del nuevo del nuevo decreto, se cuenta con expertos del área de la salud ya sensibilizados con el modelo de evaluación por referentes para que adelante la actualización del mismo</t>
  </si>
  <si>
    <t>Se continua participando en las reuniones de discusión que lidera ASCOFAME para la actualización de la guía de especialidades medicas, en abril se avanzó en la definición{en de las competencias de los estudiantes para el ingreso a las especialidades.</t>
  </si>
  <si>
    <t xml:space="preserve">Se realizaron las reuniones pertinentes con las SED de Bogotá y Soacha, el documento se encuentra listo para el proceso de diagramación. </t>
  </si>
  <si>
    <t>Se esta el realizando el proceso de cotización para la diagramación e impresión del documento.</t>
  </si>
  <si>
    <t xml:space="preserve">Se realizaron 10 visitas de Seguimiento así: Seguimiento Inspección in Situ IDEAS= 24 de abril; Seguimiento Inspección in Situ Universidad Autónoma del Caribe 2 a 6 de abril; Seguimiento Inspección in Situ Universidad Autónoma del Caribe 9 a 12 de abril, seguimiento Inspección in Situ Universidad Autónoma del Caribe  (sede Ocaña)  13 a 14 de abril, Seguimiento Inspección in Situ Universidad Autónoma del Caribe  16 a 20 de abril, Seguimiento Inspección in Situ Universidad Autónoma del Caribe  23 al 27 de abril, Seguimiento al Plan de Mejoramiento - Universidad Metropolitana 5 y 6 de abril, Seguimiento al Plan de Mejoramiento Universidad de La Guajira - Lineamientos para su construcción 9, 10 y 11 de abril, Seguimiento al Plan de Mejoramiento Universidad Autónoma del Caribe - Lineamientos para su construcción 18, 19 y 20 de abril, y, Seguimiento al Plan de Mejoramiento INFOTEP San Andrés- Lineamientos para su construcción 18, 19 y 20 de abril.
Visitas Focalizadas se realizaron 4 así: Corporación  Universitaria del Caribe - CECAR 4 de abril, Corporación Escuela Artes y Letras (Sede Girardot) - Verificación condiciones de calidad en la prestación del servicio público de Educación Superior 23 de abril, Visita a la Corporación Escuela de Artes y letras - Visita de Inspección y Vigilancia, Verificación condiciones de calidad en la prestación del servicio público de Educación Superior  20 de abril, y , Visita a la Corporación Escuela de Artes y letras - Visita de Inspección y Vigilancia, Verificación condiciones de calidad en la prestación del servicio público de Educación Superior  26 y 27 de abril
</t>
  </si>
  <si>
    <t>Se realizaron capacitaciones así: 
1. Capacitación Ley 1740 de 2014 - Corporación Universitaria del Caribe - CECAR 4 de abril
2. Capacitación Ley 1740 de 2014 - Universidad Metropolitana 5 y 6 de abril
3. Capacitación Ley 1740 de 2014 - Universidad de La Guajira 9, 10 y 11 de abril
4. Capacitación Ley 1740 de 2014 - Universidad Autónoma del Caribe 18, 19 y 20 de abril
5.  Capacitación Ley 1740 de 2014 - INFOTEP San Andrés 18, 19 y 20 de abril 
6. Capacitación: Secretaría de Educación de Cundinamarca - Subsecretaría de Educación - fortalecimiento de las actividades de Inspección y Vigilancia  20 de abril.</t>
  </si>
  <si>
    <t>Se realizo el proceso de cotización de diferentes tipos de herramientas pedagógicas.</t>
  </si>
  <si>
    <t xml:space="preserve">Se realizaron las Socializaciones con ASCUN </t>
  </si>
  <si>
    <t xml:space="preserve">Se están realizando los ajustes solicitados en las socializaciones </t>
  </si>
  <si>
    <t xml:space="preserve">La Dirección de Calidad a través de la Coordinación de las Salas de la CONACES solicitó y compilo la disponibilidad de agenda en el mes de mayo para la socialización del MNC y de la oferta basada en cualificaciones, en las siguientes salas:
- Sala de Tecnologías de la información y la Comunicación 
- Sala de Ingeniería, Industria y Construcción 
- Sala de Artes y Humanidades 
- Sala de Agricultura, Silvicultura, Pesca y Veterinaria 
- Sala de Educación
Con lo anterior se cuenta con agenda para las  dos (2) sesiones de una (1) hora, por sala.  </t>
  </si>
  <si>
    <t>Se remitió solicitud el 21 de marzo  y el 23 de abril de 2018, asistencia técnica al equipo SNET y a las IES del proyecto de "Implementación de una oferta pertinente y de calidad basada en cualificaciones". El primer correo se remitió el 21 de marzo de 2018.
La Dirección de Calidad a través del equipo técnico que lidera el "Nuevo Modelo de Evaluación por Referentes" ha realizado capacitaciones a diferentes actores e instituciones, de las cuales algunas han sido las IES vinculadas al Proyecto, pero se requiere la definición de acciones conjuntas para la socialización de la nueva propuesta.</t>
  </si>
  <si>
    <t>1. informe del contrato de mantenimiento: * - Reubicación de mobiliario en las distintas áreas del MEN, que se encuentra ubicado en las bodegas. *- levantamiento de inventario de mobiliario que se reportara para la baja. * - Pintar las oficinas de las asesoras del despacho de Básica. *- Arreglo y montaje de bomba equipo de presión. *- Instalación de lamparas led en áreas de educación ambiental tercer piso y jurídica. * Adecuacion del area de juridica con reubicacion de puestos de trabajo y obra de mejoramiento del area. * mantenimiento de microhondas. * mantenimiento de equipos de gimnasio. * mantenimiento de equipos de presion. *mantenimiento de red contra incendio.
2. ctividades del contrato de CONTROL DE ACCESO
* Mto. preventivo y correctivo.
3. Actividades del contrato de ASCENSORES:  Mto. preventivo de los 4 ascensores, realizandose un correctivo al ascensor 4 ajuste de puerta y cambio de rieles  y el privado se re reliza el mantenimieto preventivo normal sin novedad. 
4. Actividades del contrato de PLANTA TELEFÓNICA.
5. Aires acondicionados:se realizo mantenimiento preventivo a todos los aires sin requerir correctivo.
6. Plantas electricas: se realiza mantenimiento preventivo sin novedades.</t>
  </si>
  <si>
    <t>Se presenta el reporte de mesas de ayuda del mes de abril</t>
  </si>
  <si>
    <t>Se realizo el informe correspondiente al mes de abril/2018,  con las comisiones solicitadas por cada una de las dependencias, en el aplicativo de comisiones</t>
  </si>
  <si>
    <t>Se cuenta con los soportes físicos de las salidas de bienes de consumo, debidamente escaneados, el registro en el sistema SAP, se realizará una vez se estabilice el sistema de inventarios, ya que se encuentra en proceso de implementación de Normas Internacionales de Contabilidad del Sector Público, se tiene previsto iniciar aproximadamente en el mes de junio de los corrientes.</t>
  </si>
  <si>
    <t>La depreciación correspondiente al primer trimestre de 2018, se entregó mediante correo electrónico a la Subdirección Financiera. Esta depreciación se calculó manualmente, ya que no se ha habilitado el sistema SAP</t>
  </si>
  <si>
    <t>La conciliación correspondiente al mes de abril de 2018, se realizará, una vez se cargue en el sistema SAP, la informaciòn de movimientos de ingreso y salida de bienes del almacén y movimiento de inventarios, sin embargo se va a relizar una reunión entre las dos áreas con el fin de ir adelantanto gestiones tendientes a revisar y conciliar las partidas que  se puedan actualmente.</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</si>
  <si>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Abril.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
</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</si>
  <si>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Abril.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</si>
  <si>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Se enviaron 74 comunicaciones  en el primer corte (18 de abril) y en el segundo corte ( 24 de abril  ) se enviaron 23 comunicaciones para un tota de 97 comunicaciones a las dependencias informando los saldos correspondientes</t>
  </si>
  <si>
    <t>Las dependencias en abril solicitaron   1074 comisiones, en comparación con el año 2017 presenta un incremento del 46%</t>
  </si>
  <si>
    <t>En abril  las dependencias   solicitaron se modificaran 130 comisiones; igualmente solicitaron fueran canceladas 101 comisiones .</t>
  </si>
  <si>
    <t>Se realizaron y verificaron las actividades operacionales ambientales programadas en el mes de Abril, seguimiento a los contratos con responsabilidad ambiental que perteneces a la Subdirección de Gestión Administrativa. En recolección de puntos ecológicos  se obtuvo un total de 2.121,4  kgrs de residuos, de los cuales 1.155  kgrs fueron residuos sólidos aprovechables los cuales fueron entregados a los recicladores de oficio EMRS.</t>
  </si>
  <si>
    <t>Se verifico el registro correspondiente en los indicadores del SIG a cargo de la Subdirección de Gestión Administrativa del mes de marzo;  Reducción de Fotocopias, Porcentaje de Residuos Peligrosos Dispuestos Adecuadamente, Aprovechamiento de Residuos Sólidos Reciclables, Consumo de Energía, Consumo de Agua, Reducción de Consumo de Papel, Cumplimiento en la Prestación de Servicios, Eficacia en la Prestación y Atención del Servicio, Eficacia en la Actualización de Inventarios por Servidor, Oportunidad y Cumplimiento en el Trámite de Comisiones de Servicio. Presentando un cumplimiento en las metas establecidas.</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</si>
  <si>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Abril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</si>
  <si>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Se elaboró mesa de trabajo con la SDO, para realizar borrador del acto administrativo y revisión del proceso de logística con el fin de ajustar al modelo integrado. De igual manera se solicitó el concepto por parte de la Oficina de planeación con relación al médelo unificado de logística y tiquetes. </t>
  </si>
  <si>
    <t>Se cumplió con lo planteado en el cronograma de trabajo</t>
  </si>
  <si>
    <t>Para el mes de abril este indicador tuvo un comportamiento favorable, cumpliendo la meta del 100%, se expidió circular No. 17 de 2018 "Lineamientos para la emisión de conceptos jurídicos y la revisión de proyectos normativos".</t>
  </si>
  <si>
    <t>Para el mes de marzo el indicador presentó  un comportamiento favorable, obteniendo una tasa de éxito procesal del 100%</t>
  </si>
  <si>
    <t>Para el mes de abril se avanzó en el cumplimiento del indicador realizando una revisión de las pretensiones de los procesos en contra del MEN, sin encontrar nuevas demandas que agrupen pretensiones iguales.</t>
  </si>
  <si>
    <t xml:space="preserve">Para el mes de abril se avanzó en el cumplimiento del indicador  revisando los 11 informes presentados por las firmas verificando la oportunidad de las actuaciones. </t>
  </si>
  <si>
    <t xml:space="preserve">Para el mes de abril se avanzo en el cumplimiento del indicador  revisando 11 informes presentados por la firma verificando la oportunidad de las actuaciones. </t>
  </si>
  <si>
    <t xml:space="preserve">Para el mes de abril se avanzo en el cumplimiento del indicador  revisaron 11 informes presentados por la firma verificando la oportunidad de las actuaciones. </t>
  </si>
  <si>
    <t>Para el mes de abril se avanzó en el cumplimiento del indicador,  revisando  la bases de datos de banco Agrario y verificando  los procesos en los cuales existen títulos pendientes de cobro, adicionalmente se expidieron 55 poderes para la recuperación de los títulos y remanentes, se realizaron mesas de embargos y se revisó la información pendiente sobre las cuentas de 2012 a 2014 y de 2016 a 2017.</t>
  </si>
  <si>
    <t>Para el mes de abril este indicador tuvo un comportamiento favorable, ya que  se atendieron 159 consultas allegadas a la OAJ, de las cuales el 100%fueron atendidas con oportunidad dentro de los términos establecidos.</t>
  </si>
  <si>
    <t>Para el mes de abril este indicador tuvo un comportamiento favorable, presentando un cumplimiento del 100% de las acciones adelantadas sobre las acciones programadas para la recuperación de la cartera por
jurisdicción coactiva.</t>
  </si>
  <si>
    <t>Para el mes de abril este indicador tuvo un comportamiento favorable, presentando un cumplimiento del 100% de las acciones adelantadas sobre las actuaciones notificadas para atender acciones de tutela en las que el MEN tenga la calidad de demandante o
demandado.</t>
  </si>
  <si>
    <t>Para el mes de abril este  indicador, presentó  un comportamiento favorable, adelantando el  total de acciones administrativas sobre las tareas asignadas</t>
  </si>
  <si>
    <t>En Abril se expidió la circular No. 17 "Lineamientos para la emisión de conceptos jurídicos y la revisión de proyectos normativos".</t>
  </si>
  <si>
    <t>En el mes de abril se midió el indicador de "tasa de éxito procesal" referente al mes de marzo, (mes vencido), lo cual evidenció que de los 62 procesos terminados en contra del MEN, los 62  fallaron a favor del  Ministerio, lo que indica que se obtuvo una tasa de éxito procesal del 100%,</t>
  </si>
  <si>
    <t xml:space="preserve">En el mes de abril se efectuó la revisión y seguimiento de 33 proyectos normativos, emitiendo concepto sobre: i) 18 proyectos de decreto; ii) 12 proyectos de resolución; iii) 3  a directivas y circulares </t>
  </si>
  <si>
    <t xml:space="preserve">
Durante el mes de abril se recibieron 14 solicitudes de revisión a proyectos de Ley,  de las cuales se emitió concepto y se radicaron al Despacho..</t>
  </si>
  <si>
    <t>Durante el mes de abril se revisaron las pretensiones de los procesos judiciales activos, sin encontrar nuevas demandas que agrupen pretensiones iguales.</t>
  </si>
  <si>
    <t>Durante el mes de abril se continuo adelantando acciones pertinentes para determinar los temas replicables y socializar a quienes ejercen la representación judicial, una vez se identifique pretensiones comunes en primera medida se proyectara modelo  de contestación</t>
  </si>
  <si>
    <t>Durante el mes de abril se revisaron  los 11 informes presentados por la firmas verificando la oportunidad de las actuaciones.</t>
  </si>
  <si>
    <t>Durante el mes de abril se realizaron 28 auditorías in situ a diferentes zonas donde se ejerce representación judicial del MEN</t>
  </si>
  <si>
    <t>Durante el mes de abril se revisó la bases de datos de banco Agrario, verificando  los procesos en los cuales existen títulos pendientes de cobro.</t>
  </si>
  <si>
    <t>Durante el mes de abril se expidieron 55 poderes para la recuperación de los títulos y remanentes.</t>
  </si>
  <si>
    <t>Durante el mes de abril se realizaron dos mesas técnicas de embargos los días 09 y 18 de abril de 2018
y se revisaron las cuentas de cobro de las vigencias 2012 a 2014 y 2016 a 2017</t>
  </si>
  <si>
    <t>Durante el mes de abril de 2018 se atendieron 159  solicitudes de concepto, de las cuales 139 fueron externas y 20 fueron internas, con promedio de oportunidad del 100%, toda vez que se adoptaron las medidas correctivas necesarias, mejorando el seguimiento al estado de los trámites asignados en el Sistema de Gestión Documental.</t>
  </si>
  <si>
    <t>En el mes de abril de 2018 se revisó la totalidad de conceptos proyectados.</t>
  </si>
  <si>
    <t xml:space="preserve">Durante el mes de abril de 2018 se aprobó la totalidad de los conceptos proyectados y revisados. </t>
  </si>
  <si>
    <t>Durante el mes de abril de 2018 se revisaron y proyectaron 81 autos por el grupo de cobro coactivo, entre los cuales 21 dieron inicio al proceso de cobro persuasivo, 10 autos que decretan medidas cautelares, 23 autos para archivo de proceso, 3 autos que liquidan crédito y 10 autos entre los cuales se da impulso procesal por medio de pagos parciales, acumulación de procesos y modificación de mandamientos de pago.</t>
  </si>
  <si>
    <t xml:space="preserve">Durante el mes de abril de 2018 Se proyectaron  un total de 81 autos los cuales permitieron recaudar un total de                               $ 178´645.756,69.  </t>
  </si>
  <si>
    <t xml:space="preserve">Durante el mes de abril de 2018 se enviaron 187 oficios a alcaldes y bancos, 48 notificaciones internas, 215 correos tanto internos como externos, y un total de 66 asignaciones del sistema de gestión documental. 
</t>
  </si>
  <si>
    <t>Durante el mes de abril se solicitaron 158 insumos para atender trámites de tutela</t>
  </si>
  <si>
    <t>Durante el mes de abril se atendieron 500 acciones de tutela</t>
  </si>
  <si>
    <t>Durante el mes de abril se presentaron 54 impugnaciones, se contestaron 58 requerimientos, se enviaron 19 cumplimientos; entre otros, para un total de 1240 trámites de tutela con corte a 25 de abril de 2018</t>
  </si>
  <si>
    <t xml:space="preserve">Se realizó seguimiento al 100% de la oportunidad de atención de los trámites; del 100% de los incidentes de desacato activos </t>
  </si>
  <si>
    <t>Durante el mes de abril se realizó seguimiento a cada una de las actividades asignadas a los profesionales de la OAJ.</t>
  </si>
  <si>
    <t>Durante el mes de abril se crearon los procedimientos de "gestión de conceptos a proyectos de Ley", "conceptualización jurídica" "Directrices de conciliación"  y se inició la construcción del procedimiento de "embargos"</t>
  </si>
  <si>
    <t>Durante el mes de abril se apoyo en la revisión de informes de ejecución de los contratos de prestación de servicios de la OAJ, para realizar trámite de pago, así mismo se apoyo en la proyección del PAC del correspondiente mes.</t>
  </si>
  <si>
    <t>El 23 de abril se asistió a la cualificación régimen de protección de datos personales en Colombia, dada por el  PNSC, esto con el objetivo de replicarla en la UAC del MEN y fortalecer estrategias para el servicio al ciudadano.
Se participo en encuentro transversal de Servicio al Ciudadano como estrategia para replicar las buenas prácticas de otras entidades en servicio al ciudadano.
Se participo en la en la feria Nacional de servicio al ciudadano en Necoclí Antioquia, en donde se atendieron 167 ciudadanos brindándoles información sobre temas relevantes como:
Material educativo
Convalidaciones
Legalizaciones
Ser pilo paga
Escalafones docentes
Queja
Información Educación superior 
Infraestructura
Pruebas saber pro
Becas
Se actualización los derechos y deberes de los ciudadanos y se dio inicio  con la divulgación interna por medio de las  cartelas oficiales del Ministerio así como con nuevas piezas comunicativas dentro de la UAC.
se realizo la  acualizacion de  los canales de atención con que cuenta el Ministerio por medio de las  cartelas oficiales.</t>
  </si>
  <si>
    <t xml:space="preserve">En el mes abril se realizó reunión con la OTSI para concer el estado de la instalacion y configuración de la firma electronica </t>
  </si>
  <si>
    <t xml:space="preserve">Se cualifico a 30 personas del Front Office  y Call Center  de la UAC por el INCI en el abordaje de personas con discapacidad visual </t>
  </si>
  <si>
    <t>En el mes de abril se realizó indice a 138 tomos en el formato establecido</t>
  </si>
  <si>
    <t>En el mes de abril se digitalizaron 234,481  imágenes de resoluciones</t>
  </si>
  <si>
    <t>Nos encontramos en la revisión del insumo  1136 de 2018 por parte de la Subdirección de Contratación con el fin de realizar los ajustes pertinentes y continuar con el trámite de contractual para realizar las encuestas de satisfacción de los servicios que el Ministerio ofrece para el año 2018
También se remitieron los formularios a los Viceministerios y la Subdirección de Desarrollo Organizacional para su revisión y ajustes.</t>
  </si>
  <si>
    <t>Los días 25 y 26 de abril se cualifico por parte de la UAC a 20 nuevos líderes de Atencion al ciudadano de las SED.
Se realizaron mejoras a la Interfax del SAC (Sistema de Atención al Ciudadano) también se implementó el módulo que permite la interconectividad del SAC entre las diferentes entidades territoriales, se normalizaron las tablas de bases de datos, procedimientos, secuencias y disparadores. así mismo se hizo depuración y mejoras del código puente optimizando el rendimiento del sistema.
Se remitió el Rankin del mes de abril a las SED.</t>
  </si>
  <si>
    <t>El 23 de abril se asistió a la cualificación régimen de protección de datos personales en Colombia, dada por el  PNSC, esto con el objetivo de replicarla en la UAC del MEN y fortalecer estrategias para el servicio al ciudadano.
Se participo en encuentro transversal de Servicio al Ciudadano como estrategia para replicar las buenas prácticas de otras entidades en servicio al ciudadano.
Se participo en la en la feria Nacional de servicio al ciudadano en Necoclí Antioquia, en donde se atendieron 167 ciudadanos brindándoles información sobre temas relevantes como:
Material educativo
Convalidaciones
Legalizaciones
Ser pilo paga
Escalafones docentes
Queja
Información Educación superior 
Infraestructura
Pruebas saber pro
Becas
Se actualización los derechos y deberes de los ciudadanos y se dio inicio  con la divulgación interna por medio de las  cartelas oficiales del Ministerio así como con nuevas piezas comunicativas dentro de la UAC.
También se actualizaron los canales de atención con que cuenta el Ministerio por medio de las  cartelas oficiales.</t>
  </si>
  <si>
    <t>Se cualifico a 30 personas del Front Office  y Call Center  de la UAC por el INCI en el abordaje de personas con discapacidad visual</t>
  </si>
  <si>
    <t xml:space="preserve">Nos encontramos en revisión del insumo por parte de la Subdirección de Contratación con el fin de realizar los ajustes pertinentes y continuar con el trámite  de contratacion para realizar las encuestas con la empresa contratada.
También e remitieron los formularios a los Viceministerios y la Subdirección de Desarrollo Organizacional para su revisión y ajustes  </t>
  </si>
  <si>
    <t>En el mes de abril de 2018 se publicaron los siguientes documentos y actos administrativos de procesos:
Aviso de Convocatoria: 2
Invitación Pública: 0
Proyecto de Pliego de Condiciones: 1
Estudios Previos: 1
Respuestas a las observaciones: 11
Acto Administrativo de Apertura: 3
Pliego de Condiciones Definitivo: 3
Adendas: 6
Informe de Evaluación de las Ofertas: 4
Acto Administrativo de Adjudicación: 1
Declaratoria de Desierta: 0
Aceptación de Oferta: 3
Contrato: 1
Informes parciales: 196
Para el mes de abril de 2018 se debían publicar  223 documentos los cuales como se puede ver en la descripción antes detallada, fueron publicados en su totalidad.  
Este reporte refleja solo la información del mes de abril de 2018 y el porcentaje proyectado corresponde igualmente para cada mes al 100%. Lo anterior, debido a que el reporte no es acumulativo.</t>
  </si>
  <si>
    <t>Durante el mes de abril de 2018 las diferentes dependencias del MEN requirieron un total de 6 procesos de contratación los cuales están siendo tramitados en su totalidad por la Subdirección de Contratación.
En el mes de marzo de 2018 las diferentes dependencias del MEN requirieron un total de 18 procesos de contratación, 3 más conforme al corte del presente mes. Estos están siendo tramitados en su totalidad por la Subdirección de Contratación.
En febrero de 2018, se cargaron por las áreas un toal de 9 solicitudes de contratación de las cuales 3 trámiteS culminaron con aceptación de oferta y las restantes 6 siguen en trámite. 
En el mes de enero de 2018 y anteriores, se cargaron un total de 9 solicitudes de contratación, de las cuales 8 siguen en trámite y 1 fue tramitado con contrato proceso SA-MEN-01-2018. 
El total a la fecha de las solicitudes de contratación es de 42, de las cuales 38 están trámite y 4 culminaron exitosamente.</t>
  </si>
  <si>
    <t xml:space="preserve">Se remitió a comunicaciones para publicación el 12 de abril de 2018 el archivo con la contratación efectuada en el mes de marzo de 2018. </t>
  </si>
  <si>
    <t>Teniedo en cuenta que este reporte refleja solo la información del porcentaje proyectado con respecto a la  de cada mes, es decir el 100%. Lo anterior, debido a que el reporte no es acumulativo, por esta razón, durante los meses de diciembre de 2017 y de enero a abril de 2018 las distintas dependencias del Ministerio radicaron a esta Sudbdirección 891 informes finales, los cuales estan discriminados de la siguiente manera: 
Personas Naturales: 648 
Personas Juridicas: 243
En virtud de lo anterior, los 891 informes radicados presentan los siguientes estados: 
Persona Natural:
Con observaciones: 36                        
Devueltos al área: 7
En firma del contratista: 0
En revisión del coordinador: 3
En revisión del liquidador: 380
Liquidado: 222
Total: 648
Persona Juridica: 
Con observaciones: 13                           
Devueltos al área: 12
En firma del contratista: 17 
En revisión del coordinador: 18 
En revisión del liquidador: 146
Liquidado: 32
Radicado Vencidos: 5 
Total: 243</t>
  </si>
  <si>
    <t xml:space="preserve">Al interior de la Subdirección, se estableción cronograma y aspectos relevantes de las capacitaciones a realizar en los meses de abril y mayo, correspondientes a estudios previos y sistema NEON. 
El 19 de abril de 2018, una vez consolidado y diligenciado el formato de capacitaciones, se remitió por correo electrónico a Talento Humano solicitando los espacios e informando los temas. El 23 de abril el área de Talento Humano dio respuesa informando que debíamos relacionar el listado de funcionarios que iban a recibir la capacitación. EL 26 de abril Talento Humano reiteró la solicitud del listado de funcionarios, e informó las fechas libres en mayo para realizar las capacitaciones, fechas que no coincidían con las establecidas por la subdirección, por lo tanto el 30 de abril se solicitaron horarios en las fechas informadas para coordinar nuevamente al interior de la subdirección. 
Entendiendo que por la fecha de respuesta ya no era posible realizar las capacitaciones del mes de abril, esto es el 25 y 27 de abril, se coordinó al interior de la Subdirección para remitir el listado solicitado de funcionarios. 
</t>
  </si>
  <si>
    <t xml:space="preserve">De acuerdo con lo informado en marzo de 2018, el 4 de abril, se remitió a Talento Humano correo electrónico solitando información sobre lo que se requería para poner en funcionamiento la plataforma virtual de capacitación en contratación. 
El 13 de abril Talento Humano informó que no era posible incluir las correcciones que se habían solicitado desde el año pasado por la Subdirección de Contratación, pero que era posible incluir una nota sobre los errores que presentaba la capacitación en la normatividad vigente. En este sentido solicitaron a la subdirección la redacción del documento denominado Fe de erratas, para consultar con el dueño d ela plataforma, sobre la posibilidad de incluir la misma y continuar con el proceso de inscripción de funcionarios e iniciar las capacitaciones. </t>
  </si>
  <si>
    <r>
      <rPr>
        <sz val="9"/>
        <rFont val="Arial"/>
        <family val="2"/>
      </rPr>
      <t>Se tienen radicados acumulados al mes de abril de 2018, 15 informes de presunto incumplimiento, los presentan los siguientes estados: 
Citación audiencia: 5
Archivo del proceso: 4
Respuesta a reposición: 0
Traslado pruebas: 1
En revisión de los abogados: 5</t>
    </r>
    <r>
      <rPr>
        <sz val="9"/>
        <color rgb="FFFF0000"/>
        <rFont val="Arial"/>
        <family val="2"/>
      </rPr>
      <t xml:space="preserve">
</t>
    </r>
  </si>
  <si>
    <r>
      <t>En el mes de abril de 2018, las áreas solicitar</t>
    </r>
    <r>
      <rPr>
        <sz val="9"/>
        <rFont val="Arial"/>
        <family val="2"/>
      </rPr>
      <t xml:space="preserve">on 16 ajustes </t>
    </r>
    <r>
      <rPr>
        <sz val="9"/>
        <color theme="1"/>
        <rFont val="Arial"/>
        <family val="2"/>
      </rPr>
      <t xml:space="preserve">al PAA. Se llevaron a cabo comités de contratación, en donde se trataron y aprobaron modificaciones a los Planes de Compra, tal y como se describe a continuación: 
1. Comité de Contratación de los días 5,12,17,19,20,25 y 26 de abril de 2018:
</t>
    </r>
    <r>
      <rPr>
        <sz val="9"/>
        <color rgb="FFFF0000"/>
        <rFont val="Arial"/>
        <family val="2"/>
      </rPr>
      <t xml:space="preserve">  </t>
    </r>
    <r>
      <rPr>
        <sz val="9"/>
        <rFont val="Arial"/>
        <family val="2"/>
      </rPr>
      <t xml:space="preserve">1. 2018-1056
   2. 2018-1656
   3. 2018-1614
   4. 2018-1615
   5. 2018-1616
   6. 2018-1617
   7. 2018-1660
   8. 2018-1146
   9. 2018-0923
 10. 2018-1145
 11. 2018-1067
 12. 2018-1238
 13. 2018-1254
 14. 2018-1309
 15. 2018-1146
 16. 2018-1656
En el mes de abril de realizaron 3 actualizaciones en la plataforma del SECOP II el 3, 20 y 27 de abril de 2018. </t>
    </r>
  </si>
  <si>
    <t>42.85%</t>
  </si>
  <si>
    <t xml:space="preserve">
Listo para publicación de cara a los próximos comicios “elecciones presidenciales 2018”, un juego llamado  “concéntrese”, para socializar las faltas electorales de manera didáctica.
</t>
  </si>
  <si>
    <t>Durante el mes de  abril se realizaron tres (3) Comités Inspiradores en los días (13, 20, y 27) respectivamente  donde se socializaron los avances y retos de las Subdirecciones y áreas pertenecientes a Secretaría General con el fin de identificar oportunidades de mejora y apoyo para llevar a buen fin los objetivos y metas establecidas para el año 2018.</t>
  </si>
  <si>
    <t>Listo para publicación de cara a los próximos comicios “elecciones presidenciales 2018”, un juego llamado  “concéntrese”, para socializar las faltas electorales de manera didáctica.</t>
  </si>
  <si>
    <t>1.Construcción del ambiente de certificación para persistir los datos del Registros Maestro de estudiante. 
2.	Creación de  la vista de Personas y Estudiantes del modelo de datos para los Registros Maestros de Estudiante y Establecimientos educativos en la base de datos que suministró el área de infraestructura de la OTIC. 
3.	Elaboración del código SQL para aplicar los procesos de calidad de datos y conformación de registros maestros del estudiante
4.	Realización del  taller para entrenamiento en uso de la herramienta Enterprise Data Quality de Oracle a cinco colaboradores del Ministerios, cuatro ingenieros de  la Oficina de Tecnología y Sistemas de Información y uno de la Oficina de Planeación y Finanzas.
5.	Se realizó la primera iteración de migración de información del sistema SIMAT al Registro Unico de Estudiantes.</t>
  </si>
  <si>
    <t>Teniendo en cuenta los productos definidos a implementar en el mes de abril de 2018 para impactar el cumplimiento de la política de Gobierno Digital, se listan los siguientes:
1, Documento con el consolidado de lineamientos a cumplir por los sistemas de información de la Entidad, de acuerdo con la política de Gobierno Digital.
2. Protocolo de accesibilidad para los Sistemas de Información y Contenidos Digitales del MEN,
3, Definición de la estrucura de la página de Gobierno Digital para el MEN y el sector Educación.
Se espera para el siguiente mes contar con los siguientes productos:
* Plan de uso y apropiación de la política de Gobierno Digital.
* Plan de comunicaciones de la Política de Gobierno Digital, articulado con el plan de uso y apropiación.</t>
  </si>
  <si>
    <r>
      <rPr>
        <b/>
        <sz val="10"/>
        <rFont val="Calibri"/>
        <family val="2"/>
        <scheme val="minor"/>
      </rPr>
      <t>Estabilización técnologica de los Sistemas de Información:</t>
    </r>
    <r>
      <rPr>
        <sz val="10"/>
        <rFont val="Calibri"/>
        <family val="2"/>
        <scheme val="minor"/>
      </rPr>
      <t xml:space="preserve">
CAPA MEDIA
ASISTENCIA TECNICA
SNIES - Consultas Públicas
Nuevo - SIFSE
Cargues SINEB
BASE DE DATOS
Cargues SINEB
PAE
NUEVO SAE
Compromisos</t>
    </r>
  </si>
  <si>
    <t xml:space="preserve">SIMAT -
SIMAT BI - PLANEACION BASICA   OC15040,
 OC15124 ,
 OC15179 ,
 OC15202 ,
 OC15267 ,
 OC15274 ,
 OC15278 ,
 OC15299 ,
 OC15300 ,
 OC15314 ,
 OC15437 ,
 OC15470 ,
 OC15492 
SIMPADE -   OC15176 
SINEB - 
Cargues SINEB -
SINEB - BI -  OC15136, 
 OC15250 ,
 OC15296 
SIPI -   OC15111 ,
 OC15330 
Convalidaciones de Educación Básica y Media -  OC15248
NEON -   OC15090 ,
 OC15145 ,
 OC15264 ,
 OC15287 ,
 OC15289 ,
 OC15418 ,
 OC15420 ,
 OC15514 ,
 OC15539
SSNN - OC15294
HECAA -   OC15115,
 OC15116 ,
 OC15185 ,
 OC15316 ,
 OC15338 
VUMEN - Reformas Estatutarias -   OC15147 ,
 OC15255 ,
 OC15310 ,
 OC15474 ,
 OC15477 
VUMEN - Inscripción de Rectores -   OC15147 ,
 OC15255 ,
 OC15310 ,
 OC15474 ,
 OC15477  
Sistema de Personal y Nomina - PERNO -   OC15187 ,
 OC15195 ,
 OC15260 ,
 OC15288 
Evaluación del Desempeño - Acuerdos de Gestión - 
Evaluación del Desempeño -   OC15297 ,
 OC15436 
 uperior  OC15068 ,
 OC15071 ,
 OC15123 ,
 OC15132 ,
 OC15135 ,
 OC15144 ,
 OC15186 ,
 OC15193 ,
 OC15194 ,
 OC15284 ,
 OC15286 ,
 OC15291 ,
 OC15301 ,
 OC15302 ,
 OC15415 ,
 OC15416 ,
 OC15458 ,
 OC15496 ,
 OC15497 ,
 OC15500 ,
 OC15534 ,
 OC15537
</t>
  </si>
  <si>
    <r>
      <rPr>
        <b/>
        <sz val="10"/>
        <rFont val="Calibri"/>
        <family val="2"/>
        <scheme val="minor"/>
      </rPr>
      <t>Humano</t>
    </r>
    <r>
      <rPr>
        <sz val="10"/>
        <rFont val="Calibri"/>
        <family val="2"/>
        <scheme val="minor"/>
      </rPr>
      <t xml:space="preserve"> - Reporte de Mesa de ayuda realizado por el grupo de soporte logico
</t>
    </r>
    <r>
      <rPr>
        <b/>
        <sz val="10"/>
        <rFont val="Calibri"/>
        <family val="2"/>
        <scheme val="minor"/>
      </rPr>
      <t>Neon</t>
    </r>
    <r>
      <rPr>
        <sz val="10"/>
        <rFont val="Calibri"/>
        <family val="2"/>
        <scheme val="minor"/>
      </rPr>
      <t xml:space="preserve"> -  ACTUALIZACION DE LA LICENCIA DEL SISTEMA DE ADMINISTRACION DE CONTRATOS NEON Y SERVICIO DE MANTENIMIENTO PREVENTIVO. 
</t>
    </r>
    <r>
      <rPr>
        <b/>
        <sz val="10"/>
        <rFont val="Calibri"/>
        <family val="2"/>
        <scheme val="minor"/>
      </rPr>
      <t>Newtemberg</t>
    </r>
    <r>
      <rPr>
        <sz val="10"/>
        <rFont val="Calibri"/>
        <family val="2"/>
        <scheme val="minor"/>
      </rPr>
      <t xml:space="preserve"> - VENTANAS DE ACOMPAÑAMIENTO PARA REVISAR INCIDENTES PRESENTADOS CON LAS CREDENCIALES PARA LA PUBLICACION DE CONTENIDO .
</t>
    </r>
    <r>
      <rPr>
        <b/>
        <sz val="10"/>
        <rFont val="Calibri"/>
        <family val="2"/>
        <scheme val="minor"/>
      </rPr>
      <t>O3</t>
    </r>
    <r>
      <rPr>
        <sz val="10"/>
        <rFont val="Calibri"/>
        <family val="2"/>
        <scheme val="minor"/>
      </rPr>
      <t xml:space="preserve"> -   PROCESO DE INSTALACIÓN DE LA PLATAFORMA
</t>
    </r>
    <r>
      <rPr>
        <b/>
        <sz val="10"/>
        <rFont val="Calibri"/>
        <family val="2"/>
        <scheme val="minor"/>
      </rPr>
      <t>TMS</t>
    </r>
    <r>
      <rPr>
        <sz val="10"/>
        <rFont val="Calibri"/>
        <family val="2"/>
        <scheme val="minor"/>
      </rPr>
      <t xml:space="preserve"> - Reporte de Casos de Mesa de Ayuda usuario Admingesd y JCAMARGO,SOLICITUD DE LA PLATAFORMA PARA LA INSTALACION DE LA NUEVA VERSION</t>
    </r>
  </si>
  <si>
    <t xml:space="preserve">1 -Se realizó   la  Migración de  364 MVS a la solución  Hipervengergente  en  ambientes  de  producción y certificación de   aplicaciones. 
2- Se Realizó  la migración  a la solución  hiperconvergente de  la  siguientes  base de datos: 
Certificación:
SITSAC,SPADIES, SPADIESDWH, SINECOC
SINEBM, LEGALIZACION, SINECO
Producción:
sineco, siacet, cruces, sigaa, OAPF, Wmen, mercurio, SIA3DB, sitsac, cier
men.
3- Pendiente la  Migración de  la  siguientes Bnad e    Base de Datos  sinebm, sifse, spadiesdwh, sitrh y sitmen. </t>
  </si>
  <si>
    <t>1- se suscribe el contrato  0939 de 2018,  para la adquisición e implementación   de la solución de  control y seguimiento de impresión.</t>
  </si>
  <si>
    <t>1-  se entrega  anexo técnico e  insumo,   para la compra  y adquisisón  de licenciameinto y soporte de  la solución  CA.
2- se entrega anexo tecnico  para la compra  de  la solución antivirus.</t>
  </si>
  <si>
    <t>1- se realizó  entrega del anexo tecnico de: hiperconvergencia fase II, solución de backup  usuario final, bolsa de aprtes  para mantenimiento  y compra de UPS.</t>
  </si>
  <si>
    <t>1- se realizó  entrega del anexo tecnico de: Mantenimiento de  UPS powersun, impresora zebra.</t>
  </si>
  <si>
    <t>1. Gestión con cada secretaria de educación para la presentación de sus proyectos . Hasta ahora se ha logrado la suscripción de 8 contratos y 13 aprobaciones.
2. Acompañamiento y asesoría con consultas relacionados  con las posibilidades de contratación, aunque se ha dificultado por Ley de garantias donde las ETC aún no se definen a realizar procesos de selección.
3. Emisión de conceptos técnicos de los proyectos presentados para viabilidad del MEN. Se ha cumplido eficientemente con esta tarea por parte del MEN, en est momento hay para revisión 
4. Solicitud de reportes de conectividad de las secretarías de educación 6 proyectos.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se tiene la buena noticia que ya tiende a subir este mes es el mas alto que se ha obtenido en el año.</t>
  </si>
  <si>
    <t>1. Gestión con cada secretaría de educación para la presentación de sus proyectos . Hasta ahora se ha logrado 8 contratos y 13 aprobaciones.
2. Acompañamiento y asesoria con consultas acerca de las posibilidades de contratación, aunque ha sido dificil por Ley de garantias donde las ETC aun no se definen a realizar procesos de selecci{on.
3. Emisión de conceptos técnicos de los proyectos presentados para viabilidad del MEN. Se ha cumplido eficientemente con esta tarea por parte del MEN, en est momento hay para revisión 
4. Solicitud de reportes de conectividad de las secretarías de educación 6 proyectos.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se tiene la buena noticia que ya tiende a subir este mes es el mas alto que se ha obtenido en el año.</t>
  </si>
  <si>
    <r>
      <t>Teniendo en cuenta los productos definidos a implementar en el mes de abril de 2018 para impactar el cumplimiento de la política de Gobierno Digital, se listan los siguientes:
1, Documento con el consolidado de lineamientos a cumplir por los sistemas de información de la Entidad, de acuerdo con la política de Gobierno Digital.
2. Protocolo de accesibilidad para los Sistemas de Información y Contenidos Digitales del MEN,
3, Definición de la estrucura de la página de Gobierno Digital para el MEN y el sector Educación.
Se espera para el siguiente mes contar con los siguientes productos:
* Plan de uso y apropiación de la política de Gobierno Digital.
* Plan de comunicaciones de la Política de Gobierno Digital, articulado con el plan de uso y apropiació</t>
    </r>
    <r>
      <rPr>
        <i/>
        <sz val="10"/>
        <rFont val="Calibri"/>
        <family val="2"/>
        <scheme val="minor"/>
      </rPr>
      <t>n.</t>
    </r>
  </si>
  <si>
    <r>
      <rPr>
        <b/>
        <sz val="10"/>
        <rFont val="Calibri"/>
        <family val="2"/>
        <scheme val="minor"/>
      </rPr>
      <t>Estabilización técnologica de los Sistemas de Información:</t>
    </r>
    <r>
      <rPr>
        <sz val="10"/>
        <rFont val="Calibri"/>
        <family val="2"/>
        <scheme val="minor"/>
      </rPr>
      <t xml:space="preserve">
CAPA MEDIA
ASISTENCIA TECNICA
SNIES - Consultas Públicas
Nuevo - SIFSE
Cargues SINEB
BASE DE DATOS
Cargues SINEB
PAE
NUEVO SAE
Compromisos</t>
    </r>
  </si>
  <si>
    <t>SIMAT -
SIMAT BI - PLANEACION BASICA   OC15040,
 OC15124 ,
 OC15179 ,
 OC15202 ,
 OC15267 ,
 OC15274 ,
 OC15278 ,
 OC15299 ,
 OC15300 ,
 OC15314 ,
 OC15437 ,
 OC15470 ,
 OC15492 
SIMPADE -   OC15176 
SINEB - 
Cargues SINEB -
SINEB - BI -  OC15136, 
OC15250 ,
OC15296 
SIPI -   OC15111 ,
OC15330 
Convalidaciones de Educación Básica y Media -  OC15248
NEON -   OC15090 ,
 OC15145 ,
 OC15264 ,
 OC15287 ,
 OC15289 ,
 OC15418 ,
 OC15420 ,
 OC15514 ,
 OC15539
SSNN - OC15294
HECAA -   OC15115,
 OC15116 ,
 OC15185 ,
 OC15316 ,
 OC15338 
VUMEN - Reformas Estatutarias -   OC15147 ,
 OC15255 ,
 OC15310 ,
 OC15474 ,
 OC15477 
VUMEN - Inscripción de Rectores -   OC15147 ,
 OC15255 ,
 OC15310 ,
 OC15474 ,
 OC15477  
Sistema de Personal y Nomina - PERNO -   OC15187 ,
 OC15195 ,
 OC15260 ,
 OC15288 
Evaluación del Desempeño - Acuerdos de Gestión - 
Evaluación del Desempeño -   OC15297 ,
 OC15436 
 Convalidaciones de Educación Superior  OC15068 ,
 OC15071 ,
 OC15123 ,
 OC15132 ,
 OC15135 ,
 OC15144 ,
 OC15186 ,
 OC15193 ,
 OC15194 ,
 OC15284 ,
 OC15286 ,
 OC15291 ,
 OC15301 ,
 OC15302 ,
 OC15415 ,
 OC15416 ,
 OC15458 ,
 OC15496 ,
 OC15497 ,
 OC15500 ,
 OC15534 ,
 OC15537</t>
  </si>
  <si>
    <t>1- se realizó  entrega del anexo técnico de: Mantenimiento de  UPS powersun, impresora zebra.</t>
  </si>
  <si>
    <t>Durante el mes de abril se llevaron a cabo actividades como: Inicio del torneo de fútbol 8 con la participación de 8 equipos, entrenamientos de natación con la participación de 28 servidores,  desarrollo del comité técnico y preparación para el torneo de bolos,  celebración día de la secretaria, stands de servicios de banca, teatro, turismo, telecomunicaciones, fondos de pensiones, caja de compensación, alimentos, servicios de salud y funerarios en la sede CAN y en San Cayetano, acondicionamiento físico en el gimnasio.</t>
  </si>
  <si>
    <t>Realización  del primer encuentro de teletrabajo a través de desayuno con los jefes de los teletrabajadores (19 de abril) y con los teletrabajadores (26 de abril) y se prácticó la evaluación de los primeros meses de la prueba píloto.</t>
  </si>
  <si>
    <r>
      <t>Seguimiento de los planes que hacen parte del Plan Estratégico de Talento Humano con el desarrollo de actividades más relevantes así: implementación del PIC (Desarrollo de la primera y segunda sesión del Programa de Desarrollo de Competencias, capacitaciones en Contratación Estatal y Supervisión de Contratos,  Administración de Bienes e Inventarios, Machine Learning, Educación Inclusiva, Evaluación de Proyectos, Actualización en Normas Contables). Plan de Bienestar (Stands de servicios, inicio del torneo de fútbol 8, primer ciclo de natación , celebración día de la secretaria). Plan de SG-SST (Continuación del</t>
    </r>
    <r>
      <rPr>
        <sz val="9"/>
        <color rgb="FFFF0000"/>
        <rFont val="Calibri"/>
        <family val="2"/>
        <scheme val="minor"/>
      </rPr>
      <t xml:space="preserve"> </t>
    </r>
    <r>
      <rPr>
        <sz val="9"/>
        <rFont val="Calibri"/>
        <family val="2"/>
        <scheme val="minor"/>
      </rPr>
      <t xml:space="preserve">Programa de Vigilancia Epidemiólogica de Riesgo Biomecánico y del programa de riesgo cardiovascular, Inicio de servicio de area protegida por EMI ).  Con respecto al indicador de planta de personal provista para el mes de abril fué del 94 %.
 </t>
    </r>
  </si>
  <si>
    <t>Dentro de la ejecución del PIC se desarrollaron sesiones de las siguientes temáticas: Evaluación de Proyectos, Administración de Bienes y Gestión de Inventarios, Machine Learning, Educación Inclusiva, Contratación Estatal - Pública y Supervisión de Contratos y  Actualización en la Aplicación de las Normas Contables de Entidades de Gobierno Aplicables al MEN.</t>
  </si>
  <si>
    <t xml:space="preserve">Finalización del primer módulo DISC del programa de desarrollo de competencias consolidando una participación final de 450 personas y se inició la segunda sesión o módulo "Experiencial I " con una participación de 539 personas. </t>
  </si>
  <si>
    <t>Continuación de los programas de riesgo biomecánico y de riesgo cardiovascular, realización de visitas de acompañamiento e inspección integral en lo relacionado con ergonomía en puestos de trabajo y revisión locativa. Inicio de área protegida a través de EMI para atención de urgencias y emergencias, inicio de capacitaciones de la brigada de emergencias.</t>
  </si>
  <si>
    <t>Dando cumplimiento al requisito establecido en el Derecto Ley 648 de 2016 se realizó un informe analítico de los resultados consolidados del ciclo de la evaluación del desempeño correspondientes al periodo 2017-2018, el cual fue remitido a la Ministra bajo radicado 2018IE20477. Con esto se finaliza el ciclo evaluativo de la vigencia 2017-2018.</t>
  </si>
  <si>
    <t xml:space="preserve">Hasta la fecha, están diligenciadas 395 encuestas de caracterización de la población. </t>
  </si>
  <si>
    <t>No se presentó modificación en la información de las vacantes durante el mes, se realizó actualización de publicación en la intranet el 12 de abril de 2018. Se diseñó una nueva presentación para la publicación de las vacantes en la intranet con el fin de que sea mas amigable al lector, la información de las vacantes con este nuevo formato será publicada en el mes de mayo.</t>
  </si>
  <si>
    <t xml:space="preserve">Desarrollo de mesa técnica entre las Subdirecciones de Desarrollo Organizacional y la Subdirección de Talento Humano para el diseño y adopción del código de integridad. </t>
  </si>
  <si>
    <t>La medición de ambiente laboral según reunión con la Ministra, se realizará durante el mes de noviembre como se ha venido realizando en años anteriores</t>
  </si>
  <si>
    <t>• Divulgación al Viceministerio de Educación Superior de los resultados de la encuesta de ambiente laboral de 2017 
• Se realizaron 8 primeras sesiones de plan de ambiente laboral
• Se realizaron 9 segundas sesiones de plan de ambiente laboral
• Se realizaron 4 terceras sesiones de plan de ambiente laboral
• Se realizó segunda sesión de coaching a subdirectores. 
• Se realizó segundo y tercer encuentro de coordinadores. 
• Se realizaron 3 actividades de ambiente laboral con dependencias.</t>
  </si>
  <si>
    <r>
      <rPr>
        <b/>
        <u/>
        <sz val="9"/>
        <rFont val="Calibri"/>
        <family val="2"/>
        <scheme val="minor"/>
      </rPr>
      <t>Componente Organizacional</t>
    </r>
    <r>
      <rPr>
        <sz val="9"/>
        <rFont val="Calibri"/>
        <family val="2"/>
        <scheme val="minor"/>
      </rPr>
      <t xml:space="preserve">
* Se realizó el segundo encuentro presencial del Conversatorio 1 Aproximación a la Organización y Funcionamiento del Sistema Educativo en Colombia el 19 de abril de 2018.
* Se realizó seguimiento a los participantes en los encuentros virtuales del conversatorio 1 Aproximación a la Organización y Funcionamiento del Sistema Educativo en Colombia.
6. Se realizó seguimiento a los Facilitadores para dar respuesta a los participantes en el Foro del conversatorio 1 Aproximación a la Organización y Funcionamiento del Sistema Educativo en Colombia.
</t>
    </r>
    <r>
      <rPr>
        <b/>
        <u/>
        <sz val="9"/>
        <rFont val="Calibri"/>
        <family val="2"/>
        <scheme val="minor"/>
      </rPr>
      <t>Componente Tecnologico</t>
    </r>
    <r>
      <rPr>
        <sz val="9"/>
        <rFont val="Calibri"/>
        <family val="2"/>
        <scheme val="minor"/>
      </rPr>
      <t xml:space="preserve">
1. Gestión con el Portal Colombia Aprende para la actualización y/o modificación de los contenidos del conversatorio No. 1 “Aproximación a la organización y funcionamiento del Sistema Educativo en Colombia”http://application.colombiaaprende.edu.co/course/view.php?id=4357.
2. Gestión con Universidad Nacional para la entrega de los manifiestos de los SCORM que requiere el Portal Colombia Aprende para el cargue efectivo de los conversatorios No. 2  “La política pública en educación”  y 3 “Implementar la política pública en educación” de la Escuela Corporativa, así como la actualización, ajustes y/o modificación de las piezas gráficas, PDF y contenido digital del conversatorio No. 2. </t>
    </r>
  </si>
  <si>
    <t>Como parte de la migración documental al nuevo mapa de procesos, los asesores de la SDO realizaron alistamiento de los documentos de los 17 procesos del MEN, los cuales se entregaron a la firma ITS para el respectivo cargue masivo en ambiente de pruebas del MEN programado para el dia 30 de abril, donde se instala en ambiente de pruebas del MEN  la base de datos y la aplicación del SIG de acuerdo con los flujos establecidos para cada uno de los modulos, los parametros para la migración de la información historica y la información entregada a a ITS para cargue masivo de los 17 procesos indicadores y riesgos.
Se realizó evento de lanzamiento del SIG con la participación de la Ministra y Secretaria General el día 4 de abril y se realiza alistamiento del evento de localidad espejo y segura que se llevará a cabo el proximo 3 de mayo. 
Se realizó el segundo informe de cumplimiento de los planes de actualización documental.
Se socializaron documentos actualizados del mes de marzo mediante nota de interes a todo el MEN.</t>
  </si>
  <si>
    <t>Se dio continuación a la implementación del plan de trabajo para el cumplimiento de los requisitos que se encuentran en incumplimiento parcial o total, de acuerdo con el diagnóstico realizado.  Entre otros, se realizó solicitud  nuevamente la revisión a la OAPF de la Guía de planificación y seguimiento de los Objetivos SIG y el anexo 2 del manual SIG  «planificación de los objetivos del SIG», para su revisión y observaciones. Se solicita tambien el estado de la alineación de los objetivos del SIG con el plan de acción, con el fin de emitir la primera medición del 2018. Se realiza matriz de interacción de procesos, teniendo en cuenta las caracterizaciones de los 17 procesos del MEN. Se realizó el 12 de abril  comunicación mediante correo electronico por la Subdirectora de Desarrollo Organizacional a los lideres de los procesos para aprobación de las caracterizaciones de proceso con fecha de revisión a 19 de abril de 2018. De esta solicitud se realizaron observaciones y su publicación en el SIG. Se desarrolló sesión el 17 de abril, en el marco de la estrategia MIPG City - El mundo de la liga SIG, para construir de manera participativa el contexto estratégico del MEN e identificar las expectativas y necesidades de nuestras partes interesadas, esto con el fin de mejorar continuamente la prestación de  servicios y la operación procesos y además para dar cumplimiento a los requisitos establecidos en las normas ISO 9001 e ISO 14001 versión 2015 y demás modelos referenciales del SIG. 
Se realiza cargue del procedimiento de PSNC con la nueva metodologia de reporte y tratamiento.Se construye la matriz de producto servicio no conforme y se crea la encuesta mediante la cual se realizará identificación de PSNC, al interior del MEN.</t>
  </si>
  <si>
    <t>Se realizó evento de lanzamiento del SIG con la participación de la Ministra y Secretaria General el día 4 de abril y se realiza alistamiento del evento de localidad espejo y segura que se llevará a cabo el proximo 3 de mayo. La STH envió los resultados de las encuestas de satisfacción de los eventos de lanzamiento SIG en los cuales se evidencia unos muy buenos resultados de satisfacción por parte de los asistentes</t>
  </si>
  <si>
    <t>Se llevó a cabo la divulgación de la Política por medio de las siguientes actividades en el mes de abril: 
Primer Taller de Líderes Ambientales". Se llevó a cabo jornada de sensibilización y toma de conciencia del Sistema de Gestión Ambiental; tanto para los líderes ambientales como para los colaboradores del MEN.
Se llevó a cabo capacitación a los contratistas con responsabilidad ambiental y supervisor (Mantenimiento, Ingeniería Domótica, Axede S.A., Tecnicars's, Schindler, Scala, Maquina Café, Total Equipos)
 Se llevó a cabo capacitación a representante del personal de seguridad y a representante del centro de copiado. 
 Se llevó a cabo actividad Ambiental EN LA Sede San Cayetano “Yo me comprometo con el medio ambiente”. 
Se actualiza el PGIR, procedimiento de implementación, ejecución y seguimiento de controles operacionales ambientales, formatos de recolección de residuos reciclables, peligrosos y el formato de transporte de residuos peligrosos, formato programas ambientales.
Se realiza solicitud de reporte y seguimiento de los indicadores ambientales Ene-Mar con sus respectivos análisis,  referente a los indicadores rediseñados de los procesos.
Se realiza estructura para la identificaciòn del ciclo de vida de los productos generados en las actividades y que puedan generar impacto ambiental. Este es un insumo para la actualizaciòn de la matriz de aspectos e impactos ambientales. 
Se realiza la actualización de la Matriz de obligaciones de cumplimiento y otras obligaciones. 
Se definen los programas ambientales 2018 y plan de trabajo con los líderes ambientales.
Se realiza un primer avance de la matriz de comunicaciones, se identifica la informaciòn relevante de comunicar desde el Sistema de Gestiòn Ambiental. 
Se identifican los procesos y responsables para satisfacer los requisitos del Sistema de Gestión Ambiental, por medio de las actividades identificadas en los Programas de Control Operacional Ambiental. 
Se envian correos a los directivos de las dependencias del MEN para la ratificación o nombramiento de los líderes Ambientales para la vigencia 2018.
Se realizan los insumos para el informe de la evaluación de desempeño ambiental I Trimestre.</t>
  </si>
  <si>
    <t>Se realizó mesa de trabajo con la STH, para revisar y validar la propuesta de indicadores del SGSST, de manera que cumpla con todos los requisitos de norma, por esta razoón la bateria de indicadores  se ajustará y presentarán los ajustes la primera semana de mayo.  Se realizo mesa de trabajo para la formulación del plan de mejoramiento resultado de la auditoria interna al SGSST 2018. Se realizó seguimiento a las acciones formuladas a los planes de mejoramiento.</t>
  </si>
  <si>
    <t xml:space="preserve">Se actualiza diagnóstico de cumplimiento de la Norma ISO 27001:2013 a 31 de marzo. Se elabora y actualiza el Manual de Políticas de Seguridad de la Información y se envía a la OTSI para revisión técnica. Se revisan y se hacen observaciones a los procedimientos de Activos de Información y Licenciamiento. Se definen los roles y responsabilidades de seguridad de la información. Dentro de la estrategia de sensibilización en seguridad de la información se define indicador para medir el nivel de aplicabilidad de la estrategia. Se elabora y actualiza el programa de concientización y capacitación en seguridad de la información. </t>
  </si>
  <si>
    <t>En el mes de abril  el Departamento Administrativo de la Función Públicapublico los resultados de FURAG. Dentro del análisis realizado, se ratificó el 7 lugar para el Sector Educación, cumpliendo de esta manera la meta planeada. De otra parte se identificó que el Ministerio de Educación quedo ubicada en el 5 lugar entre los Ministerios y en el grupo par establecido por Función Pública en la medición. De esta forma cumpliendo la meta planteada. No obstante se requiere seguir fortaleciendo la implementación de MIPG V2. Continuando con las actividades previstas para este fortalecimiento, durante el mes de abril se finiquito el diligenciamietno de los autodiagnósticos y se envio retroalimentación frente a los mismos con el fin que en el proximo mes podamos contar con los planes de trabajo resultado del ejercicio realizado, y  como parte de las etapas de la implemetación del modelo.</t>
  </si>
  <si>
    <t xml:space="preserve">Se completo el proyecto del Decreto de reorganización funcional con el acomañamiento de Función Pública. Se esta preparando un análisis de logros y retos de la propuesta del nuevo decreto para presentación ante la Secretaria General y entregar la propuesta de decreto para primera validación de la alta dirección. </t>
  </si>
  <si>
    <t>Se continuo brindando la asistencia técnica a las EAV para lo cual se han trabajado como componente común para todos las etapas de implementación de MIPG, para lo cual se ha trabajado el que tengan el acto administrativo de creación del Comité de Gestión y Desempeño Institucional y se ha brindado capacitación refuerzo de MIPG a los servidores  de las EAV.
Con relación a la primera etapa de la implementación se han recopilado 8 de 11  ya cuentan con el acto administrativo  quedando como tarea la emisión de los actos administrativos faltantes</t>
  </si>
  <si>
    <t>En el mes abril, como continuación de la Asistencia tenica y acorde con el cronograma establecido del Plan de asistencia tecnica se continuaron  las capacitaciones acerca de MIPG V2 a los servidoes de las EAV, para lo cual se brindo dicha capacitación en el ITFIP, Intenalco e Infotep San Juan. Asi mismo se brindo asistencia técnica y capacitación en MIPG a las Secretarias de Educación de Monteria y Lorics</t>
  </si>
  <si>
    <t>Resultado de las capacitaciones de MIPG V2 en la EAV, se ha dejado como  compromiso de las mismas el diligenciamiento de los autodignósticos de MIPG, los cuales fueron compilados en una sola herramienta con las políticas y requisitos que se establecen en el modelo MIPG V2. Los cuales ya iniciaron las EAV a diligenciar y se ha brindado asesria al respecto.</t>
  </si>
  <si>
    <t>En el mes de abril no se desarrollaron capacitaciones específicas de MIPG pero se ha brindado acompañamietno para la realización de los autodiagnósticos</t>
  </si>
  <si>
    <t xml:space="preserve">Durante el mes de abril se realizó retroalimentaciones a las diferentes áreas sobre el autodiagnóstico enviado para que hagan ajustes hasta tanto no se tengan ajustados no es posible adelantar los planes de trabajo, por cuanto </t>
  </si>
  <si>
    <t>Se realizó el monitoreo al Plan Anticorrupción y de Atención al Ciudadano, ser esta consolidando la información reportada con el fin de poder publicar el mismo</t>
  </si>
  <si>
    <t>Se brindo apoyo a la  Subdirección de Inspección y Vigilancia en lo que respecta a la racionalización de los trámites que tiene a cargo y que fueron priorizados en el Plan Anticorrupción y de Atención al Ciudadano. De la misma forma se aporo a la Subdirección de Calidad de Educación Superior, en la revisión y análisis del proyecto de Decreto que modifica los registross calificados, asi mismo se brindo apoyo en la revisión del proyecto de Decreto de Deudas laborales  con el fin de identificar si los mismos deben surtir proceso ante Función Pública de aprobación</t>
  </si>
  <si>
    <t>Se realizó el monitoreo al Plan de Racionalización de Trámites, ser esta consolidando la información reportada con el fin de poder publicar el mismo</t>
  </si>
  <si>
    <t>Se generó la versión 1 de la matriz de riesgos en la aplicación SIG, modulo de riesgos, se llevó a cabo la asociación de estos riesgos a la estructura del nuevo mapa de procesos, y se entregó a aITS para el respectivo cargue masivo en la nueva versión de la aplicación, la cual se encuentra en el ambiente de pruebas del MEN. Se enviaron para aprobación los riesgos ajustados e identificados para cada uno de los programas y proyectos, donde a aprtir de dicha aprobación se realizará la actualización en la nueva versión de la aplicación durante el mes de mayo. Se consolidó informe de seguimiento a actividades relacionadas con la gestión del riesgo en el plan anticorrupción y de atención al ciudadano. Se realizó alistamiento de la Localidad Segura, que se llevará a cabo el 3 de mayo, en la cual se realizará una socialización general de la metodologia de gestión del riesgo del MEN, un diagnóstico de cada area, con las respectivas alertas de actualización, y las indicaciones de como realizar el primer monitoreo 2018 en la nueva versión de la aplicación SIG.</t>
  </si>
  <si>
    <t xml:space="preserve">Se realizó reunión con Función Pública quienes nos dieron como insumo el informe de aplicación de la metodología de rcionalización el trámite de "Redefinición para el Ofrecimiento de Programas por Ciclos Propedéuticos" en el cual quedaron identificados acciones a tener en cuenta para avanzar en la racionalización de los trámites priorizados. Serealizó monitoreo a las estrategias planteadas en el Plan Anticorrupción y se esta compilando el reporte de los monitoreos. </t>
  </si>
  <si>
    <t xml:space="preserve">Durante el mes de abril se realizaron las siguientes actividades o tareas:
1. Informes trimestrales de avances en la implementación. 
Revisión y validación del informe trimestral de Fondo de Desarrollo de la Educación Superior – FODESEP, de los avances de la entidad en el cumplimiento de la norma NTC 5854 de 2011, así mismo se envió retroalimentación a la entidad para su corrección, rectificación y /o ajuste en los porcentajes de avances.
2. Página web de Gobierno Digital.
Elaboración de la propuesta gráfica del sitio web para tratar todos los temas de Gobierno Digital, tales como: accesibilidad, usabilidad, seguridad de la información, arquitectura empresarial, entre otros. Así como la gestión con la Oficina Asesora de Comunicaciones OAC para la creación del sitio en la página institucional del Ministerio. 
</t>
  </si>
  <si>
    <r>
      <rPr>
        <b/>
        <u/>
        <sz val="9"/>
        <rFont val="Calibri"/>
        <family val="2"/>
        <scheme val="minor"/>
      </rPr>
      <t>Componente Organizacional</t>
    </r>
    <r>
      <rPr>
        <sz val="9"/>
        <rFont val="Calibri"/>
        <family val="2"/>
        <scheme val="minor"/>
      </rPr>
      <t xml:space="preserve">
1. Se realizó el segundo encuentro presencial del Conversatorio 1 Aproximación a la Organización y Funcionamiento del Sistema Educativo en Colombia el 19 de abril de 2018.
2. Se realizó seguimiento a los participantes en los encuentros virtuales del conversatorio 1 Aproximación a la Organización y Funcionamiento del Sistema Educativo en Colombia.
3. Se realizó seguimiento a los Facilitadores para dar respuesta a los participantes en el Foro del conversatorio 1 Aproximación a la Organización y Funcionamiento del Sistema Educativo en Colombia.
</t>
    </r>
    <r>
      <rPr>
        <b/>
        <u/>
        <sz val="9"/>
        <rFont val="Calibri"/>
        <family val="2"/>
        <scheme val="minor"/>
      </rPr>
      <t>Componente Tecnologico</t>
    </r>
    <r>
      <rPr>
        <sz val="9"/>
        <rFont val="Calibri"/>
        <family val="2"/>
        <scheme val="minor"/>
      </rPr>
      <t xml:space="preserve">
1. Gestión con el Portal Colombia Aprende para la actualización y/o modificación de los contenidos del conversatorio No. 1 “Aproximación a la organización y funcionamiento del Sistema Educativo en Colombia”http://application.colombiaaprende.edu.co/course/view.php?id=4357.
2. Gestión con Universidad Nacional para la entrega de los manifiestos de los SCORM que requiere el Portal Colombia Aprende para el cargue efectivo de los conversatorios No. 2  “La política pública en educación”  y 3 “Implementar la política pública en educación” de la Escuela Corporativa, así como la actualización, ajustes y/o modificación de las piezas gráficas, PDF y contenido digital del conversatorio No. 2. </t>
    </r>
  </si>
  <si>
    <t>Se llevó a cabo la divulgación de la Política por medio de las siguientes actividades en el mes de abril: 
Primer Taller de Líderes Ambientales". Se llevó a cabo jornada de sensibilización y toma de conciencia del Sistema de Gestión Ambiental; tanto para los líderes ambientales como para los colaboradores del MEN.
Se llevó a cabo capacitación a los contratistas con responsabilidad ambiental y supervisor (Mantenimiento, Ingeniería Domótica, Axede S.A., Tecnicars's, Schindler, Scala, Maquina Café, Total Equipos)
 Se llevó a cabo capacitación a representante del personal de seguridad y a representante del centro de copiado. 
 Se llevó a cabo actividad Ambiental en la Sede San Cayetano “Yo me comprometo con el medio ambiente”. 
Se actualiza el PGIR, procedimiento de implementación, ejecución y seguimiento de controles operacionales ambientales, formatos de recolección de residuos reciclables, peligrosos y el formato de transporte de residuos peligrosos, formato programas ambientales.
Se realiza solicitud de reporte y seguimiento de los indicadores ambientales Ene-Mar con sus respectivos análisis,  referente a los indicadores rediseñados de los procesos.
Se realiza estructura para la identificaciòn del ciclo de vida de los productos generados en las actividades y que puedan generar impacto ambiental. Este es un insumo para la actualizaciòn de la matriz de aspectos e impactos ambientales. 
Se realiza la actualización de la Matriz de obligaciones de cumplimiento y otras obligaciones. 
Se definen los programas ambientales 2018 y plan de trabajo con los líderes ambientales.
Se realiza un primer avance de la matriz de comunicaciones, se identifica la informaciòn relevante de comunicar desde el Sistema de Gestiòn Ambiental. 
Se identifican los procesos y responsables para satisfacer los requisitos del Sistema de Gestión Ambiental, por medio de las actividades identificadas en los Programas de Control Operacional Ambiental. 
Se envian correos a los directivos de las dependencias del MEN para la ratificación o nombramiento de los líderes Ambientales para la vigencia 2018.
Se realizan los insumos para el informe de la evaluación de desempeño ambiental I Trimestre.</t>
  </si>
  <si>
    <t>Se realizó mesa de trabajo con la STH, para revisar y validar la propuesta de indicadores del SGSST, de manera que cumpla con todos los requisitos de norma, por esta razón la bateria de indicadores  se ajustará y presentarán los ajustes la primera semana de mayo.  Se realizo mesa de trabajo para la formulación del plan de mejoramiento resultado de la auditoria interna al SGSST 2018. Se realizó seguimiento a las acciones formuladas a los planes de mejoramiento.</t>
  </si>
  <si>
    <t>Se generó la versión 1 de la matriz de riesgos en la aplicación SIG - modulo de riesgos, se llevó a cabo la asociación de estos riesgos a la estructura del nuevo mapa de procesos, y se entregó a aITS para el respectivo cargue masivo en la nueva versión de la aplicación, la cual se encuentra en el ambiente de pruebas del MEN. Se enviaron para aprobación los riesgos ajustados e identificados para cada uno de los programas y proyectos, donde a partir de dicha aprobación se realizará la actualización en la nueva versión de la aplicación durante el mes de mayo. Se consolidó informe de seguimiento a actividades relacionadas con la gestión del riesgo en el plan anticorrupción y de atención al ciudadano. Se realizó alistamiento de la Localidad Segura, que se llevará a cabo el 3 de mayo, en la cual se realizará una socialización general de la metodologia de gestión del riesgo del MEN, un diagnóstico de cada area, con las respectivas alertas de actualización, y las indicaciones de como realizar el primer monitoreo 2018 en la nueva versión de la aplicación SIG.</t>
  </si>
  <si>
    <t>Se llevó a cabo el primer encuentro de teletrabajo a través de desayuno con los jefes de los teletrabajadores (19 de abril) y con los teletrabajadores (26 de abril) y se prácticó la evaluación de los primeros meses de la prueba píloto.</t>
  </si>
  <si>
    <t>Durante el mes de abril se manejaron sesiones de las siguientes temáticas: Evaluación de Proyectos, Administración de Bienes y Gestión de Inventarios, Machine Learning, Educación Inclusiva, Contratación Estatal - Pública y Supervisión de Contratos y  Actualización en la Aplicación de las Normas Contables de Entidades de Gobierno Aplicables al MEN.</t>
  </si>
  <si>
    <t xml:space="preserve">Finalización del primer módulo DISC del programa de desarrollo de competencias consolidando una participación final de 450 personas, con el cierre de esta primera fase se obtuvo el mapeo de las dependencias en el cual se identificaron características de la personalidad de los integrantes de cada una y fué insumo para la intervención de la segunda fase del programa. Se inició la segunda sesión o módulo "Experiencial I " con una participación de 539 personas. </t>
  </si>
  <si>
    <t>Para el mes de abril se continúa de forma efectiva con la redacción, edición y publicación de contenidos en todos los canales, con la novedad de inlcuir durante este mes las notas en el nuevo medio radial llamado Radio MEN. Libretos con contenido diverso que van desde las noticias del Ministerio, hasta notas frescas y divertidas fuera del contexto ministerial.
Es así como en el mes de abril se han realizado 285  publicaciones alcanzando un acumulado de 839 piezas, a través de los diferentes canales de comunicación interna, logrando con corte a 30 de abril de 2018, un nivel de cumplimiento del 38.08%.</t>
  </si>
  <si>
    <t xml:space="preserve">El apoyo, soporte y liderazgo en estrategias de comunicación al interior del MEN, continúan siendo protagonistas. Se destacan campañas como MIPG City, Jornada Única, Don Folio, Yo te cuido tú te cuidas y PAL, entre otras. Comunicación Interna sigue liderando estrategias y coordinando con las áreas responsables la mejor forma de comunicar.
Durante el mes de abril se llevaron a cabo 11 estrategias y asesorías, alcanzando un acumulado de 35 estrategias, lo que significa un nivel de cumplimiento del 38.08% con corte a 30 de abril de 2018. 
</t>
  </si>
  <si>
    <t>La Ministra de Educación hizo presencia y participó activamente mediante una entrevista concedida en el lanzamiento de Radio MEN. Allí los oyentes y quienes estuvieron en el lanzamineto en vivo puideorn verla y compartir con ella, alcanzando un acumulado de 2 eventos con corte a 30 de abril de 2018, lo que significa un nivel de cumplimiento del 16.66%</t>
  </si>
  <si>
    <t>Con el ánimo de divulgar y tener un impacto en los medios de comunicación a nivel nacional, regional y local, se han desarrollado acciones en las que se incluyen artículos y comunicados emitidos como fuente Oficina Asesora de Comunicaciones, noticias y entrevistas presenciales, telefónicas y escritas con delegados del MEN. 
Es así como durante el mes de abril de 2018 se realizaron 68 noticias y entrevistas, relacionados con acciones de divulgación de la gestión del Ministerio de Educación Nacional,  alcanzando con corte a 30 de abril de 2018, un acumulado de  282 contactos  con medios de comunicación, lo que significa un nivel de cumplimiento  del  30.25%.</t>
  </si>
  <si>
    <t>Para atender temas de gran relevancia e importancia para Colombia y sus regiones, durante el mes de abril de 2018 la Oficina Asesora de Comunicaciones ha realizado 19 ruedas de prensa, alcanzando un acumulado con corte a 30 de abril de 2018 de 81 ruedas de prensa, lo que significa el  30.25%  del nivel de cumplimiento.</t>
  </si>
  <si>
    <t>En el mes de abril se brindaron 2 asesorías:
La primera fue con el equipo del PTA, para el evento de balance del programa y su impacto en la calidad educativa, 
La segunda asesoría se brindó al equipo de Ser Pilo Paga, para el evento de cierre con estudiantes beneficiarios de las 4 versiones del programa, logrando un acumulado para la vigencia 2018 de 7 asesorías para un nivel de cumplimiento del 40.5%, con corte a 30 de abril de 2018.</t>
  </si>
  <si>
    <t>Durante el mes de abril, se realizaron 21 eventos, tanto en Bogotá, como en  diferentes regiones del país, los cuales fueron planeados en coordinación con las áreas técnicas, con el fin de generar el impacto esperado en las comunidades educativas.
Se obtuvo un acumulado para la vigencia 2018 de 74 eventos realizados, alcanzando un nivel de cumplimiento del 40.5%, con corte a 30 de abril de 2018.</t>
  </si>
  <si>
    <t>En el mes de abril 1.583.872 de usuarios visitaron la página web del Ministerio de Educación Nacional, alcanzando un cumplimiento de 33.54% sobre la meta anual.</t>
  </si>
  <si>
    <t>88.8%</t>
  </si>
  <si>
    <t xml:space="preserve">Al terminar el mes de abril, cerramos con 268.461 seguidores de Facebook, 566.698 seguidores de Twitter, 6.667.178 reproducciones de los videos disponibles en el canal YouTube y 10.739 seguidores de Instagram. Con este comportamiento alcanzamos un cumplimiento de 88.8%. </t>
  </si>
  <si>
    <t>En el mes de abril la OAC cumplió al 100% con todos los requerimientos de publicación en la página web</t>
  </si>
  <si>
    <t>38.08%</t>
  </si>
  <si>
    <t xml:space="preserve">El apoyo, soporte y liderazgo en estrategias de comunicación al interior del MEN, continúan siendo protagonistas. Se destacan campañas como MIPG City, Jornada Única, Don Folio, Yo te cuido tú te cuidas y PAL, entre otras. Comunicación Interna sigue liderando estrategias y coordinando con las áreas responsables la mejor forma de comunicar.
Durante el mes de abril se llevaron a cabo 11 estrategias y asesorías, alcanzando un acumulado de 35 estrategias, lo que significa un nivel de cumplimiento del 38.08% con corte a 30 de abril de 2018. </t>
  </si>
  <si>
    <t>16.66%</t>
  </si>
  <si>
    <t>30.25%</t>
  </si>
  <si>
    <t>40.5%</t>
  </si>
  <si>
    <t>33.54%</t>
  </si>
  <si>
    <t>Durante Abril se cumplió con el 100% de los giros del SGP a las Entidades Territoriales Certificadas. A final de Abril se giraron $385.000 millones de los recursos de Gratuidad a las cuentas maestras y no maestras establecidas en las Resoluciones 12829 de 2017 y 660 de 2018.</t>
  </si>
  <si>
    <t>Durante el mes de Abril, nuevamente el PAC utilizado fue del 99.9%, cumpliendo con la meta establecida.</t>
  </si>
  <si>
    <t>Durante Abirl se finalizaron todas las mesas de trabajo y se entregó el 100% de los casos de uso aprobados y para inicio de desarrollo. Se estableció el cronograma de pruebas unitarias a partir del 7 de Mayo, especificamente de las parametrizaciones de la herramienta</t>
  </si>
  <si>
    <t>No aplica para este corte pues se expidió una resolucion por parte de la CGN aumentando el palzo de reporte del primer trimestre a Mayo 27 de 2018</t>
  </si>
  <si>
    <t>Se realizará la primera mesa una vez se cuenta con el cierre del primer trimestre de 2018, es decir en el mes de Junio ya que el cierre es a finales de Mayo</t>
  </si>
  <si>
    <t>no aplica para este corte debido a que se está esperando el cierre del primer trimestre</t>
  </si>
  <si>
    <t>Los oficios del bimestre MARZO Y ABRIL de 2018, se remitirán en los primeros días de MAYO de 2018.</t>
  </si>
  <si>
    <t>Se efectuaron dos mesas de trabajo durante el mes de Abril de 2018.</t>
  </si>
  <si>
    <t>Se enviaron los correos electrónicos  a los supervisores de los convenios durante el mes de Abril de 2018</t>
  </si>
  <si>
    <r>
      <t xml:space="preserve">El Recaudo Acumulado al corte del mes de Marzo fue de  </t>
    </r>
    <r>
      <rPr>
        <u/>
        <sz val="12"/>
        <rFont val="Calibri"/>
        <family val="2"/>
        <scheme val="minor"/>
      </rPr>
      <t xml:space="preserve">$ 66.168 millones, </t>
    </r>
    <r>
      <rPr>
        <sz val="12"/>
        <rFont val="Calibri"/>
        <family val="2"/>
        <scheme val="minor"/>
      </rPr>
      <t>alcanzando un 22,89% de la meta frente a un 23,00% de porcentaje acumulado para dicho mes.
A corte 30 de Abril 2018, no se evidencia recaudo toda vez que la verificación del ingreso frente a extractos bancarios se realiza més vencido (Corte 13 de mayo de 2018), previa realización de conciliación del registro contable.</t>
    </r>
  </si>
  <si>
    <t>No aplica para este corte pues el recaudo, por Ley es Semestral. Sin embargo hay entidades que por varios motivos cancelan recursos anticipadamente</t>
  </si>
  <si>
    <t>Hasta el momento se ha recaudado $2.381 millones</t>
  </si>
  <si>
    <t>En el mes de abril se inició la recuperación de deuda de Ley 21, presentando una recuperación total de 120 millones aproximadante, lo cual representa el 3,62% de la línea base (meta estimada).</t>
  </si>
  <si>
    <t>De las Entidades Obligadas para el 2014 y 2015,  el 60,4%  de ellas se encuentran al dia o remitidas a la DIAN.</t>
  </si>
  <si>
    <t>Se realizaron las mesas de trabajo establecidas para el mes, cumpliendo con el cronograma y afinando el proceso. Tambien se logró aprobar una resolucion para que la funcion de pago de los impuestos la asuma el grupo de tesoreria y el de construccion de la declaración y de informacion exogena la tenga el grupo de contabilidad.</t>
  </si>
  <si>
    <t xml:space="preserve">El reporte de información Exógena Nacional, según Resolución 068 de 2017 emitida por la DIAN se debe reportar a más tardar el próximo 08 de mayo de 2018. </t>
  </si>
  <si>
    <t>Se está dentro de los términos para el reporte.</t>
  </si>
  <si>
    <t xml:space="preserve">El avance de las actividades de giro se ha efectuado de acuerdo con todos los protocolos establecidos por la SGF y basado en las Resoluciones de giro y el PAC remitido </t>
  </si>
  <si>
    <t>El informe de PAC programado fue construido y socializado al MHCP, basado en la información de la dependencias. Sin embargo, las nuevas políticas etablecidas por dicho ministerio han forzado a que solo lo aprobado por PAC es lo que se puede obligar.</t>
  </si>
  <si>
    <t>El reporte de INPANUT fue generado y socializado a toda la Subdirección para su respectiva adopcion y retroalimentación a las áreas misionales que lo necesiten.</t>
  </si>
  <si>
    <t>Las mesas de trabajo se llevaron a cabo de acuerdo al cronograma de trabajo.</t>
  </si>
  <si>
    <t>No aplica para este corte la actividad debido a que la CGN resolvió ampiar el plazo para el reporte.</t>
  </si>
  <si>
    <t>Se está a la espera del cierre del primer trimestre para continuar con el proceso y citar las mesas de trabajo.</t>
  </si>
  <si>
    <t>No aplica para este corte.</t>
  </si>
  <si>
    <t>Hasta el 31 de Marzo el MEN habia cumplido con el 99,5% de la meta de recaudo trazada a dicho corte. Este valor está dentro del rango de desviación y muy cerca al cumplimiento real del objetivo.</t>
  </si>
  <si>
    <t>El informe de recaudo de estampilla fue enviado de acuerdo a lo estipulado en las actividades del Plan de Acción.</t>
  </si>
  <si>
    <t>Se cumplió con el cronograma de la determinación de deuda y de inicio del proceso de recuperación de la misma.</t>
  </si>
  <si>
    <t>Se cumplió con la actividad de enviar el informe de ejecución de reservas de acuerdo al cronograma</t>
  </si>
  <si>
    <t xml:space="preserve">En el mes de abril no se realizó mesa de trabajo con SDO. Se tiene programada para el mes de junio. </t>
  </si>
  <si>
    <t>Se sometió a consideración del Comité Institucional de Coordinación de Control Interno el programa anual de auditoría, el cual fue aprobado en la sesión del 23 de abril de 2018.</t>
  </si>
  <si>
    <t xml:space="preserve">En el mes de abril se realizó el seguimiento trimestral a las acciones de mejoramiento con corte a 31 de marzo de 2018 </t>
  </si>
  <si>
    <t>En el mes de abril sesionó el Comité Institucional de Coordinación de Control Interno, en el cual se presentaron los resultados de las auditorías realizadas en la vigencia 2017, se presentó la efectividad de controles, los impactos significativos de los riesgos sobre la gestión y los resultados del MEN. y se sometió a consideración  el Programa Anual  de Auditoría, el cual fue aprobado en dicha sesión.</t>
  </si>
  <si>
    <r>
      <t>Durante el mes de abril se rindieron los informes de Ley correspondientes: Seguimiento de Gestión Contractual (SIRECI), SIGEP,</t>
    </r>
    <r>
      <rPr>
        <sz val="12"/>
        <color rgb="FFFF0000"/>
        <rFont val="Calibri"/>
        <family val="2"/>
        <scheme val="minor"/>
      </rPr>
      <t xml:space="preserve"> </t>
    </r>
    <r>
      <rPr>
        <sz val="12"/>
        <rFont val="Calibri"/>
        <family val="2"/>
        <scheme val="minor"/>
      </rPr>
      <t xml:space="preserve"> Informe de Austeridad del Gasto mensual y trimestral.  </t>
    </r>
  </si>
  <si>
    <t>En el mes de abril sesionó el Comité Institucional de Coordinación de Control Interno, en el cual se presentaron los resultados de las auditorías realizadas en la vigencia 2017, se presentó la efectividad de controles, los impactos significativos de los riesgos sobre la gestión y los resultados del MEN y se sometió a consideración  el Programa Anual  de Auditoría, el cual fue aprobado en dicha sesión.</t>
  </si>
  <si>
    <r>
      <t>A corte 30 de abril se llevaron a cabo 9 reuniones para gestionar alianzas con:  DAAD, Agencia de Cooperación Alemana GIZ, Fundación Nutresa, UNFPA, Ward Child,</t>
    </r>
    <r>
      <rPr>
        <sz val="12"/>
        <color rgb="FFFF0000"/>
        <rFont val="Calibri"/>
        <family val="2"/>
        <scheme val="minor"/>
      </rPr>
      <t xml:space="preserve"> </t>
    </r>
    <r>
      <rPr>
        <sz val="12"/>
        <rFont val="Calibri"/>
        <family val="2"/>
        <scheme val="minor"/>
      </rPr>
      <t>Innovatios for Poverty Actión-IPA, Embajada de Portugal, Agencia Presidencial de Cooperación APC y OEI.</t>
    </r>
  </si>
  <si>
    <t>A fecha 30 de abril se ha gestionado un total de   $5.148.075.882          
En el mes de abril se recibió por concepto de cooperación técnica y financiera con la OEI la siguiente contribución:
*Adición convenio 1202 de 2017 $235.829.712</t>
  </si>
  <si>
    <t>En abril se coordinó la participación del Ministerio en un espacio de carácter multilateral:
* 25 y 26 de abril: XIII Asamblea General de la Organización de Estados Iberoamericanos realizada en la ciudad de México.</t>
  </si>
  <si>
    <t xml:space="preserve">La socialización de la XIII Asamblea General de la OEI es realizada en el mes de mayo. </t>
  </si>
  <si>
    <r>
      <t xml:space="preserve">A corte 30 de abril se sostuvieron encuentros en torno a cada una de las siguientes categorías de articulación institucional:
* </t>
    </r>
    <r>
      <rPr>
        <b/>
        <sz val="12"/>
        <rFont val="Calibri"/>
        <family val="2"/>
        <scheme val="minor"/>
      </rPr>
      <t xml:space="preserve">1- Posconflicto:
</t>
    </r>
    <r>
      <rPr>
        <sz val="12"/>
        <rFont val="Calibri"/>
        <family val="2"/>
        <scheme val="minor"/>
      </rPr>
      <t xml:space="preserve">11 y 13 de abril: Reunión de seguimiento y articulación de Voluntarios a la Escuela.
27 de abril: Reunión con Ecopetrol articulación programa posconflicto.
30 de abril: Reunión con Alcaldía y Estación de Bomberos de Villagarzón para presentación de Voluntarios a la Escuela.
</t>
    </r>
    <r>
      <rPr>
        <b/>
        <sz val="12"/>
        <rFont val="Calibri"/>
        <family val="2"/>
        <scheme val="minor"/>
      </rPr>
      <t xml:space="preserve">
*2- Movilidades Internacionales: 
</t>
    </r>
    <r>
      <rPr>
        <sz val="12"/>
        <rFont val="Calibri"/>
        <family val="2"/>
        <scheme val="minor"/>
      </rPr>
      <t>17 de abril: Se llevó a cabo una reuniones de seguimiento a la participación país en la feria NAFSA.</t>
    </r>
    <r>
      <rPr>
        <b/>
        <sz val="12"/>
        <rFont val="Calibri"/>
        <family val="2"/>
        <scheme val="minor"/>
      </rPr>
      <t xml:space="preserve">
</t>
    </r>
  </si>
  <si>
    <t>Documentación de los resultados y avances de los encuentros interinstitucionales</t>
  </si>
  <si>
    <t>A corte 30 de abril se elaboró el informe de gestión de alianzas 2014 - 2018.
Este documento es uno de los principales insumos del material a diseñar para la socialización.</t>
  </si>
  <si>
    <t>A corte 30 de abril no se ha programado fecha de la socialización.</t>
  </si>
  <si>
    <t>Durante el mes de abril se llevaron a cabo 9 reuniones para gestionar alianzas con:  DAAD, Agencia de Cooperación Alemana GIZ, Fundación Nutresa, UNFPA, Ward Child, Innovatios for Poverty Actión-IPA, Embajada de Portugal, Agencia Presidencial de Cooperación APC y OEI.</t>
  </si>
  <si>
    <t>A corte 30 de abril se formalizó cooperación técnica y financiera con OEI.</t>
  </si>
  <si>
    <t>En el mes de abril se coordinó la participación en uno de los quice espacios programados.
* Los días 25 y 26 de abril: XIII Asamblea General de la Orgainzación de Estados Ibroamericanos realizada en la ciudad de México.</t>
  </si>
  <si>
    <t>Durante el mes de abril se llevaron a cabo cuatro reuniones de articulación en las categorías de Posconflicto y Movilidades Internacionales.</t>
  </si>
  <si>
    <t>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abril,  se acompañó la revisión y actualización de los 32 proyectos de inversión para la vigencia 2019, por parte del equipo técnico de planeación. Se encuentra en proceso la  aprobación de fichas en la MGA y SUIFP,  para la solicitud de recursos de inversión 2019.</t>
  </si>
  <si>
    <t>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otra parte, se solicitó a la Oficina de Tecnología el despliegue del aplicativo de preguntas, con el fin de tenerlo disponible en la WEB, a partir de la primera semana de mayo.</t>
  </si>
  <si>
    <t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En el caso de postconflicto, en el mes de abril se trabajó en los siguientes aspectos: i) Se elaboró el informe de rendición de cuentas promovido desde el Departamento Administrativo de la Función Pública, con las dimensiones, avances, indicadores y presupuesto del período 2016-2018. Está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preparó insumos para la reunión de seguimiento de los recursos de postconflicto en infraestructura, promovida por la Contraloría General de la República.
En cuanto al Plan Decenal, 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
Frente a los documentos CONPES y Contratos Plan, se avanzó en la revisión y aprobación de más de 40 acciones de 14 documentos CONPES en la plataforma SISCONPES. Se avanzó en el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t>
  </si>
  <si>
    <t xml:space="preserve">Se ha acompañado el proceso de construcción del informe de Balance de Resultados que adelanta DNP sobre el Plan Nacional de Desarrollo; para lo cual, dicha Entidad solicitó la validación de la propuesta de texto, contra los reportes de información de indicadores con cierre a 2017 y 2018, e insumos generados en Repórtate y el grupo de información de la OAPF; y sobre el documento se remitieron observaciones. </t>
  </si>
  <si>
    <t>Se creó el índice de seguimiento a los proyectos de inversión y se generó y envió el diagnóstico del Reporte SPI marzo 2018, en el cual se relacionan los proyectos que deben mejorar en algunos aspectos que el Sistema SPI evalúa. Igualmente, se realizó un análisis a la información de marzo consignada en el SPI por parte de las áreas, generando un tercer reporte con observaciones que fue enviado a los responsables en las áreas técnicas para ser tenido en cuenta en el reporte de abril. Dentro de las observaciones, se les presentó el estado de cada proyecto frente al índice promedio de ejecución al cierre de marzo 2018. Ello ubica a 7 proyectos por debajo del promedio de la entidad. También se generó reporte de las entidades adscritas, con corte a marzo de 2018, en el que se definieron aquellas entidades que están por debajo y encima del promedio del índice.</t>
  </si>
  <si>
    <t xml:space="preserve">El indicador se cumplió al 100% en el mes de enero </t>
  </si>
  <si>
    <t>Se realizó el acompañamiento y verificación del cierre del proceso auditor para las ETC, IES e IETDH que fueron objeto de auditoría para la vigencia 2017.</t>
  </si>
  <si>
    <t>Se entregó metodología para el proceso de auditoría 2018 y se elaboraron los insumos de proceso, los cuales se encuentran en la Subdirección de Contratación.</t>
  </si>
  <si>
    <t>Se cuenta con la elaboración de los costeos de todos los componentes de la canasta de educación preescolar, básica y media y sus respectivas fichas técnicas. En educación superior, se avanzó en las mesas de trabajo con la directora de Fomento para acordar los  lineamientos y alcance del documento de educación superior.</t>
  </si>
  <si>
    <t>Todos los capítulos del informe de gestión tuvieron una primera revisión. En el mes de abril los capítulos de modelo de gestión, Educación inicial y Educación Rural y Posconflicto cuentan con segunda revisión. Los capítulos de Educación Inicial y Primera Infancia están listos para la etapa de corrección de estilo.</t>
  </si>
  <si>
    <t>Se socializaron las estrategias propuestas por la CAF para los incentivos docentes con el Viceministerio de Básica y se validó el instrumento para la captura de la información de convalidaciones. Con relación  al estudio sobre la proporción alumno docente se realizó la caracterización de la población que cumple y que no cumple con el decreto 3020 de 2002.</t>
  </si>
  <si>
    <t xml:space="preserve">Se recibieron solicitudes y se emitieron conceptos principalmente de las regiones Pacífico, Centro Sur y Llanos, manteniendo el promedio de días establecidos en la normatividad (5 días hábiles). </t>
  </si>
  <si>
    <t xml:space="preserve">De la matriz de proyectos se hizo seguimiento a los proyectos del sector educativo que fueron aprobados. </t>
  </si>
  <si>
    <t xml:space="preserve">Se realizó la entrega del primer informe trimestral al DNP de acuerdo con los lineamientos establecidos dentro de los tiempos estipulados de entrega </t>
  </si>
  <si>
    <t>Se hizo seguimiento a los proyectos presentados y revisados en los OCAD así como a su monto de inversión.</t>
  </si>
  <si>
    <t>Se firmaron las licencias de uso y el anexo técnico de las universidades: Andes, Javeriana, Distrital, Nacional e Icesi. Está en trámite la firma por parte de las universidades. se procederá a revisar las condiciones técnicas en las universidades para poner en marcha el funcionamiento de la sala.</t>
  </si>
  <si>
    <t>La generación de reportes y estadísticas sectoriales, generó los siguientes resultados en el mes de abril de 2018:
- Consolidación de la matrícula definitiva del año 2017 incorporando los resultados de auditoría
- A partir de la matrícula consolidada defintiva del año 2017 se generaron y divulgaron los reportes de matrícula, sedes, establecimientos,  indicadores de cobertura, deserción y repitencia.
- Se plantearon nuevas estrategias de difusión a nivel interno como la de acceso a estadísticas publicadas en REPORTATE por medio del celular
- Para los usuarios externos, se actualizó el conjunto de datos de docentes en la plataforma de datos abiertos</t>
  </si>
  <si>
    <t>Se generó el documento técnico para la convocatoría y la invitación para el reto de EPBM.  Se realizó la visita a la Escuela Normal Superior de Saboyá (Boyacá) donde se presentó el proyecto a la comunidad, se realizó un reconocimientos de las condiciones del terreno y de la emisora y se establecieron acuerdos entre las partes.Para el reto de Educación Superior se definió el objetivo y productos del mismo y se consolidará el documento técnico en el mes de mayo.</t>
  </si>
  <si>
    <t>Se remite correo electrónico con los desarrollos realizados a la Dirección de Calidad para la encuesta de ambiente escolar. Se realiza igualmente reunión con el coordinador del grupo de infraestructura para concertar actividades en territorio del registro. El DANE continua con el proceso de implementación en producción de los desarrollos obtenidos</t>
  </si>
  <si>
    <t>En el proceso de regularización de intercambio con otras entidades públicas, se realizaron las siguientes actividades:
- Se firmo el acuerdo de COREC por la Sra. Ministra
- Se remitió la propuesta de Acuerdo al ICBF para observaciones
- Para el  protocolo técnico  MEN - ICFES se envió el último diccionario de datos de SNIES para que revisen las variables. 
- Se recibió por parte de la Subdirección de Fortalecimiento las observaciones a la solicitud de varibales por parte de DAFP en el acuerdo DAFP y
- Se hizo la actualización del convenio con ACR (ARN),  se conviene finiquitar y liquidar el convenio  para realizar un acuerdo de Colaboración y facilitar el intercambio entre las entidades.</t>
  </si>
  <si>
    <t>Para la maestra de personas se actualizaron y cargaron a la base de datos los siguientes archivos:
- SISBEN Corte febrero de 2018
- UARIV corte definitivo 2017
- SIMAT corte marzo de 2018
De igual manera se gestionó el cruce de la base de docentes con Registraduría .
A partir de la información cargada se espera contar con la base de estudiantes desescolarizados entre 5 y 16 años en el mes de mayo, para que la Subdirección de Acceso pueda realizar gestión con las Secretarías de Educación para la búsqueda activa</t>
  </si>
  <si>
    <t>Se consolidó el Inventario de Operaciones Estadísticas por el DANE, en los temas de educación, ciencia y tecnología, junto con el formulario de oferta estadística para realizar la actualizacion de cada entidad. para la Propuesta metadatos sectoriales se decidió enviar junto con los formatos del DANE, la propuesta de ficha de indicadores para que antes de la proxima mesa técnica se envien las observaciones. La mesa tecnica 4, se realizará en la ultima semana del mes de mayo, debido a los retrazos del DANE con los formatos.</t>
  </si>
  <si>
    <t>Durante el mes de abril se avanzó en la disposición de los medios tecnológicos y humanos, para lo cual se desarrollaron las siguientes actividades:
- Instalación de licencias desktop en 4 equipos
- Instalación del servidor de aplicaciones de ArcGIS Server
- Aprovisionamiento del servidor de base de datos para ArcGIS
- Realización de las capacitaciones de los primeros dos módulos</t>
  </si>
  <si>
    <t xml:space="preserve">Se realizaron varias mesas de trabajo con el Ministerio de Hacienda y Crédito Público, Departamento Nacional de Planeación, BID y el VEPM para revisar y socializar la propuesta del articulado de la reforma a la Ley 715 de 2001 desarrollada por MHCP. </t>
  </si>
  <si>
    <t xml:space="preserve">Se realizaron varias mesas de trabajo con el Ministerio de Hacienda y Crédito Público, Departamento Nacional de Planeación, BID y el VEPM para revisar y socializar la propuesta del articulado de la reforma a la Ley 715 de 2001 desarrollada por MHCP. 
</t>
  </si>
  <si>
    <t>Se distribuyeron recursos por concepto de Prestación de Servicios- Conectividad y Calidad-Gratuidad, de acuerdo a los Documentos de Distribución SGP-027 y SGP-028 de 2018.  Así mismo, se propuso la metodología de asignación ante el DNP por concepto de Calidad-Matrícula y se recolectó toda la información del SGP-Educación por entidad territorial que se tendrá en cuenta para la ficha técnica de la información financiera.
Con relación a los recursos de Educación Superior,  se tramitó la Resolución No. 6096 de 2018 correspondiente a los recursos por Estampilla, y se está tramitando la resolución correspondiente al descuento de las Universidades de Educación Superior Públicas por Votaciones</t>
  </si>
  <si>
    <t xml:space="preserve">Para la programación del anteproyecto 2019 se continuó con el calendario propuesto, se presentó en SIIF por valor de $34 billones (desagregados por concepto de gasto), además, se presentaron las necesidades reales de la entidad por valor de $40 billones 
Así mismo, se trabajó en el impacto del aplazamiento de recursos para el sector educativo durante la vigencia 2018. 
</t>
  </si>
  <si>
    <t>Se presentó ante el Comité de Dirección el balance de ejecución presupuestal del mes de marzo.</t>
  </si>
  <si>
    <t>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t>
  </si>
  <si>
    <t>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SUIFP. Todas las necesidades de ajuste de productos o creación de nuevos productos, fueron gestionados por el equipo técnico del grupo de proyectos.</t>
  </si>
  <si>
    <t>Para cierre de abril, se acompañó la revisión y actualización de los 32 proyectos de inversión para la vigencia 2019, por parte del equipo técnico de la Oficina de Planeación. Además, se encuentra en proceso de trámite, la  aprobación de fichas en la MGA y SUIFP,  para la solicitud de recursos de inversión 2019.</t>
  </si>
  <si>
    <t>En abril se realizó el segundo seguimiento a las acciones propuestas en el Plan Anual. Se consolidó la información recogida en el taller del 20 de marzo, con el objeto de publicar la versión 2 del documento. Adicionalmente, se entregó información a la Oficina Asesora de Comunicaciones y se inició el diseño de piezas comunicativas para la audiencia de rendición de cuentas que se realizará el 24 de mayo. Por otro a parte, se solicitó a la Oficina de Tecnología el despliegue del aplicativo de preguntas, con el fin de tenerlo disponible en la WEB, a partir de la primera semana de mayo.</t>
  </si>
  <si>
    <t>Se entregó información a la Oficina Asesora de Comunicaciones y se inició con el diseño de piezas comunicativas para la audiencia de rendición de cuentas que se realizará el 24 de mayo. Además, se solicitó a la Oficina de Tecnología el despliegue del aplicativo de preguntas, con el fin de tenerlo disponible en la WEB, a partir de la primera semana de mayo.</t>
  </si>
  <si>
    <t xml:space="preserve">Durante el mes de abril se envió a la Unidad para las Víctimas la matriz diligenciada del Proceso Amplio de Participación (acuerdo postconflicto) con las 60 propuestas para mejorar la prestación del servicio educativo que se ofrece a la población víctima. Así mismo se formuló el plan de acción 2018 en la plataforma eSigna. El expediente está en revisión de la Unidad para las Víctimas. Además, se organizó con la Unidad todos los instrumentos de formulación y seguimiento que tenemos con ellos en las plataformas eSigna y SIGO.
</t>
  </si>
  <si>
    <t>En el caso de postconflicto, en el mes de abril se trabajó en los siguientes aspectos: i) Se elaboró el informe de rendición de cuentas, promovido desde el Departamento Administrativo de la Función Pública con las dimensiones, avances, indicadores y presupuesto del periodo 2016-2018, quedando pendiente su publicación. ii) Se revisaron las fichas técnicas de los indicadores del PMI y se reportaron en el sistema SIIPO. Siguen pendientes las fichas de la Dirección de Calidad de Básica, así como el registro de las de becas y temas de género. iii) Se construyó el informe de postconflicto para el documento de gestión del Ministerio de Educación, periodo 2014-2018. iv) Se acompañó una reunión con ART para precisar temas de la oferta disponible del MEN para el tema de postconflicto. v) Se acompañó una reunión entre DNP y el Viceministerio de Educación Superior para precisar nuevas observaciones al documento del Plan Especial de Educación Rural y, vi) Se asistió y prepararon insumos para la reunión de seguimiento de los recursos de postconflicto en infraestructura, promovida por la Contraloría General de la República.</t>
  </si>
  <si>
    <t>Durante el mes de abril  se realizaron 4 reuniones con la  Mesa  de Monitoreo, Seguimiento y Evaluación de la Comisión Gestora del Plan Decenal  y expertos en construcción y seguimiento a indicadores, con el propósito de revisar y definir la estrategia de seguimiento y precisión de los indicadores para tal fin.</t>
  </si>
  <si>
    <t xml:space="preserve">Se realizó la revisión y aprobación de más de 40 acciones de 14 documentos CONPES en la plataforma SISCONPES. Se avanzó en la  realización de un informe para solicitar ajustes a DNP. Además,, se apoyó la formulación, realización de conceptos técnicos y seguimiento de los siguientes documentos CONPES: La Guajira, Logística, Financiación IES Públicas, mujeres víctimas.
 Por otra parte, se avanzó en la consolidación del inventario con los compromisos de los contratos plan, así mismos se verificó cumplimiento de los compromisos para la ETC Arauca y se avanzó en los compromisos de Nariño con el fin de dar cumplimiento y cierre a lo acordado en los acuerdos programáticos.
</t>
  </si>
  <si>
    <t>Se adelantaron las siguientes actividades: a) Solicitud, consolidación, análisis, reporte y actualización en SINERGIA del seguimiento efectuado con corte a marzo de 2018 de indicadores PND y generación del tablero de Presidente (Educación). B) Cruce, validación y solicitudes de ajuste de las cifras reportadas de los indicadores en SINERGIA que presentan inconsistencias de información. Se avanzó en la formalización de información para 59 indicadores. c) validación y remisión de observaciones al documento Balance de Resultados 2017 remitido por DNP.</t>
  </si>
  <si>
    <t>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serán presentados  a las áreas responsables del MEN, mediante correo electrónico, incorporando además, el seguimiento al reporte de información en el SPI, que se realiza mensualmente.</t>
  </si>
  <si>
    <t>Se generó y envió el diagnóstico del Reporte SPI marzo 2018, en el cual se relacionan los proyectos que deben mejorar en algunos aspectos que el Sistema SPI evalúa. Igualmente, se realizó un análisis a la información de marzo consignada en el SPI por parte de las áreas, generando un tercer reporte con observaciones que fue enviado a los responsables en las áreas técnicas con el fin  de ser tenido en cuenta en el reporte de abril. Dentro de las observaciones, se les presentó el estado de cada proyecto frente al índice promedio de ejecución al cierre de marzo 2018, ubicando a 7 proyectos por debajo del promedio de la entidad. También se generó reporte de las entidades adscritas, con corte a marzo de 2018.</t>
  </si>
  <si>
    <t xml:space="preserve">la actividad se cumplió en el mes de enero </t>
  </si>
  <si>
    <t>Se realizó el acompañamiento y verificación del cierre del proceso auditor para las ETC, IES e IETDH que fueron objeto de auditoría para la vigencia 2017. La interventoría del proceso radicará ante el MEN la totalidad de las actas tanto de seguimiento como de información de igual manera la consolidación de las actas de la totalidad del proceso. Se cumplió la actividad.</t>
  </si>
  <si>
    <t xml:space="preserve">Se inició el proceso de envió del documento final de resultados a los entes de control así como la consolidación de la información  respecto a los resultados finales obtenidos en el  proceso auditor,  insumo para la remisión de los resultados a los entes de control. </t>
  </si>
  <si>
    <t>El equipo de auditoria finalizó las metodologías que se emplearán para los procesos de la vigencia 2018.  Se cumplió la actividad.</t>
  </si>
  <si>
    <t>Durante este periodo se cargó a NEON el insumo del proceso auditor IN-1027, el cual ya fue ajustado con las observaciones de los abogados de la Subdirección de Contratación. Además, el proceso de interventoría IN -1179 se subió a Neón para revisión con estudio de mercado, análisis del sector, CDPS , metodologías y estructura de costos. Dicho proceso se encuentra en primera revisión de la subdirección.</t>
  </si>
  <si>
    <t>Se realizaron todos los costeos de la canasta educativa de preescolar, básica y media. (PAE, transporte escolar, costos administrativos, textos y material pedagógico, infraestructura, dotaciones, servicios públicos, docentes y primera infancia). Está por validar el costeo final de docentes.</t>
  </si>
  <si>
    <t>Se construyeron las metodologías de estimación de los recursos del SGP Educación, Inversión del MEN y recursos propios de las ETC.</t>
  </si>
  <si>
    <t>De las propuestas de taller  de financiamiento se tomaron elementos para definir fuentes alternas de financiamiento.</t>
  </si>
  <si>
    <t>Se realizaron reuniones con el grupo de Educación Superior en las que se establecieron los lineamientos del documento, el cronograma de trabajo y se envió el documento preliminar elaborado por la Oficina de Planeación con insumo para la elaboración del documento junto con un formato para el costeo de Fondos del ICETEX. Para la descripción metodológica, se les compartió el formato de ficha técnica.</t>
  </si>
  <si>
    <t>Se consolidaron las fichas técnicas, los costeos de los componentes de la canasta de básica. No se logró la meta propuesta por el estado de avance en el que se encuentra la elaboración de los documentos por parte de básica y superior. Para la primera semana de mayo, se tiene previsto tener una versión preliminar.</t>
  </si>
  <si>
    <t>Se realizaron mesas de trabajo con el Viceministerio de Básica, en los que se discutió y  socializó el costeo de los componentes de la canasta.</t>
  </si>
  <si>
    <t>Se elaboró estructura capitular del informe de cierre de Gobierno 2014-2018, junto con la metodología y recomendaciones para su construcción, las cuales fueron enviadas a las áreas el 28 de febrero. Se cumplió la actividad en el mes de febrero</t>
  </si>
  <si>
    <t>Se revisaron todos los capítulos del informe de gestión y se enviaron con observaciones para que las áreas realicen los ajustes pertinentes.</t>
  </si>
  <si>
    <t>Se contrató la correctora de estilo y se tienen los capítulos de educación rural y primera infancia para su revisión.</t>
  </si>
  <si>
    <t>Se socializaron 6 estrategias de incentivos docentes  propuestas por CAF con los grupos de Becas Docentes y el PEER.</t>
  </si>
  <si>
    <t>Se inició la captura de la información de usuarios de convalidaciones (exitosas como no exitosas) con el fin de medir el impacto de las estrategias de comunicación de este proceso.</t>
  </si>
  <si>
    <t>Se realizó el análisis de resultados de la caracterización de la población del decreto 3020 de 2002.</t>
  </si>
  <si>
    <t>Todas las solicitudes de concepto fueron atendidas dentro de lo tiempos establecidos. Las Entidades territoriales han mejorado sus tiempos de subsanación lo que permite que la dinámica de solicitud de conceptos fluya con mas facilidad.</t>
  </si>
  <si>
    <t xml:space="preserve">A la fecha de corte del mes de abril se revisaron más proyectos de los presentados en el indicador, por el aumento de la frecuencia de las mesas técnicas.  Se tiene previsto que en meses posteriores el número de solicitud de revisiones de proyectos aumente por encima del proyectado. </t>
  </si>
  <si>
    <t xml:space="preserve">En la plataforma fueron cargadas en SUIFP la totalidad de solicitudes realizadas por las entidades territoriales. A la fecha son 52 </t>
  </si>
  <si>
    <t>Se realiza seguimiento a las subsanaciones por parte de las entidades territoriales con el objeto que sean solicitados los pronunciamientos técnicos por parte de los ministerios líderes en cada uno de los OCAD</t>
  </si>
  <si>
    <t xml:space="preserve">De los conceptos emitidos se revisaron cuáles proyectos fueron presentados a OCAD y cuántos fueron aprobados. Es importante aclarar que se realiza esta actividad pues el concepto emitido no es vinculante. En algunas ocasiones se han aprobado proyectos en OCAD que no cuentan con la viabilidad del MEN. </t>
  </si>
  <si>
    <t>Se hizo seguimiento a los OCAD municipales, departamentales y regionales para identificar todos los proyectos del sector educativo que fueron aprobados en sesión de OCAD</t>
  </si>
  <si>
    <t>Se solicitó al DNP la base de proyectos aprobados para realizar el cruce de la información que se requiere para el informe</t>
  </si>
  <si>
    <t>La información de la matriz se revisó contra la base de proyectos aprobados para  generar la información  insumo para el informe</t>
  </si>
  <si>
    <t>Se ajustó la información no concordante para generar la información del informe</t>
  </si>
  <si>
    <t>Se generó el informe trimestral con toda la información generada tanto de la matriz como de la base de proyectos aprobados.</t>
  </si>
  <si>
    <t>Se envió el informe consolidado del trimestre a DNP</t>
  </si>
  <si>
    <t xml:space="preserve">Se revisó el número de proyectos aprobados en cada unos de los diferentes OCAD. Si bien es cierto que el número de proyectos y montos aprobados aumentó, no es suficiente para alcanzar la meta. Se tiene proyectado de acuerdo al número de proyectos que se encuentran en proceso de estructuración y formación aumentar la meta. </t>
  </si>
  <si>
    <t>Se emitieron los conceptos de los proyectos presentados por las entidades territoriales, haciendo seguimiento a las subsanaciones de las observaciones generadas por el Ministerio de Educación. Si bien es cierto no se cumplió la meta, se están realizando mesas técnicas por todo el territorio nacional con el fin de disminuir los tiempos de formulación de los proyectos y aprobar en menor tiempo más proyectos del sector.</t>
  </si>
  <si>
    <t xml:space="preserve">Se revisó la base de proyectos aprobados generada por DNP con el fin de verificar cuántos y con qué montos fueron aprobados. Para lograr la meta se promueve con las entidades territoriales la formulación de proyectos del sector educativo. </t>
  </si>
  <si>
    <t>Se logró la firma por parte de la ministra de las licencias de uso y anexos. Se surtió de manera exitosa todo el proceso de revisión y aprobación por parte de la oficina jurídica y secretaría general.</t>
  </si>
  <si>
    <t>En el mes de abril, se continua con la capacitación a usuarios, en este periodo igualmente se gestiona el cargue de nuevos indicadores como los de conexión total . En cuanto a la estrategia de difusión,  se culminó el manual de usuario para descargar la aplicación que permite el acceso a REPORTATE desde celulares ya sean con sistema operativo  iOS o Android, que para su consolidación contó con una prueba piloto de desacarga con los funcionarios de la OAPF. La OAC realizará el lanzamiento de la estrategia en Radio MEN el día 2 de Mayo y en El Pregonero el día 4 de Mayo.</t>
  </si>
  <si>
    <t>Una vez obtenida la matrícula definitiva, se ha procedido al cálculo de indicadores de cobertura, deserción, repitencia, sedes y establecimientos y reportes de matrícula para la difusión a nivel interno por medio de correo electrónico.
Para la difusión a nivel externo se realizaron las siguientes actividades:
- Actualización del conjunto de datos de docentes 2012-2016 en el portal de datos abiertos
- Rediseño de página web enviado a la OAC para fortalecer aspectos de usabilidad y perfilamiento de usuarios por tipo de información
- Generación de archivos de matrícula e indicadores para cargar en ambiente de pruebas del portal de estadísticas O3</t>
  </si>
  <si>
    <t>Se realizó la visita a la Escuela Normal Superior de Saboyá (Boyacá) donde se presentó el proyecto a la comunidad, se realizó un reconocimientos de las condiciones del terreno y de la emisora y se establecieron acuerdos entre las partes.</t>
  </si>
  <si>
    <t>Se consolidaron los formatos del inventario de operaciones estadísticas de educación, ciencia y tecnología para actualización de las entidades que componen la mesa y se diseño la propuesta de ficha técnica de indicadores que se consolidará a partir de la información registrada en los formatos de las operaciones estadísticas</t>
  </si>
  <si>
    <t xml:space="preserve"> Esta actividad finalizó, por parte del grupo de finanzas sectoriales se realizó la revisión de la propuesta del articulado de la reforma del  Ministerio de Hacienda y Crédito Público de manera conjunta con el VPBM.</t>
  </si>
  <si>
    <t xml:space="preserve">Se realizaron varias mesas de trabajo para socializar la propuesta del articulado de la reforma a la Ley 715 de 2001 desarrollada por el Ministerio de Hacienda y Crédito Público, en este espacio ha participado el Departamento Nacional de Planeación y diferentes áreas del Ministerio de Educación, con el objetivo de unificar planteamientos y definir las propuestas del articulado. </t>
  </si>
  <si>
    <t xml:space="preserve">Se realizó propuesta de distribución, aprobada y oficializada por el DNP mediante el Documento de Distribución SGP-027-2018 por medio del cual se realizó ajuste a la distribución parcial de las doce doceavas de la participación para educación para la ETC Buenaventura. Se elaboraron dos actos administrativos: Resolución No. 06556 de Traslado Presupuestal de los Gastos de Funcionamiento del MEN del 18 de abril 2018, y la Resolución No. 06870 de Desagregación del 23 abril 2018.
Se realizó distribución parcial de las doce doceavas de la participación para educación (Población Atendida: conectividad en los Establecimientos Educativos Oficiales, y Calidad - Gratuidad Educativa) vigencia 2018 mediante el Documento de Distribución SGP-028-2018. Se elaboraron dos actos administrativos: Resolución No. 06555 de Traslado Presupuestal de los Gastos de Funcionamiento del MEN del 18 de abril, y la Resolución No. 06871 de Desagregación del 23 de abril 2018. 
Se propuso metodología de asignación de recursos por concepto Calidad-Matrícula para aprobación del DNP. </t>
  </si>
  <si>
    <t>Se transfirieron recursos para atender los pagos de nómina para el mes de abril, de acuerdo con la información y/o solicitudes de algunas entidades territoriales, se incluye el giro por concepto de Calidad-Gratuidad. Así mismo, se tiene en cuenta la información de las ETC para realizar el ejercicio preliminar de recursos por complemento para la prestación del servicio educativo.</t>
  </si>
  <si>
    <t xml:space="preserve">Se recolectó el total de la información del SGP-Educación que se tendrá en cuenta cada ficha técnica financiera (por entidad territorial). En ese sentido,  la jefe de la Oficina de Planeación realizó las correcciones pertinentes al documento borrador de la ficha que se deben tener en cuenta, por lo tanto, se procederá a establecer los archivos en formatos Word y Excel para elaborar una combinación de correspondencia, y así tener las fichas de las 95 ETC al finalizar el mes de mayo. </t>
  </si>
  <si>
    <t xml:space="preserve">Se presentó ante el Comité Directivo, el balance de ejecución presupuestal del mes de marzo. </t>
  </si>
  <si>
    <t>Las áreas de comunicaciones de cada institución, previa construcción y conceso de la parrilla, divulgaron semanalmente las convocatorias del programa Pasaporte  la Ciencia y Pasaporte-Fulbrigth. A apartir del 10 de abril  se publicó la convocatoria de pasaporte en la web del ministerio.</t>
  </si>
  <si>
    <t>Proceso cumplido y terminado en febrero de 2018.</t>
  </si>
  <si>
    <t>Los terminos de referencia - TdR finales de la convocatoria de Pasaporte a la Ciencia, aprobados por la banca multilateral se publicaron el 4 de abril de 2018 en la página oficial del programa Colombia Científica y de Icetex, por tanto se culminó efectivamente el proceso en un 100%.</t>
  </si>
  <si>
    <t>El 4 de abril de 2018 se dio apertura a la segunda convocatoria del componenete Pasaporte a la Ciencia en su segunda fase, por tanto la actividad se cumplió al 100%</t>
  </si>
  <si>
    <t xml:space="preserve">La negociación de los recursos se realizó el 8 de febrero, y se recibió aprobación del Banco Mundial el 22 marzo. 
El crédito se encuentra en proceso y trámite de contra garantia y emisión de resolución con base en la minuta final del contrato entre MinHacienda, Icetex y Banco Mundial. </t>
  </si>
  <si>
    <t>El proceso de firma de convenios derivados, no se ha llevado acabo debido a que  las alianzas se encuentran en ajustando minutas. Los primeros días del mes de mayo se firmaran dichos convenios para la primera convocatoria de ecosistema, una vez se realice la firma, se podrá iniciar la ejecucuón de los programas financiados.</t>
  </si>
  <si>
    <t xml:space="preserve">Finalizada la etapa de evaluación técnico científica por parte de Colciencias el 13 de abril,  9 programas cumpen los puntajes exigidos para avanzar a etapa de evaluación de fortalecimiento institucional, la cual se realizó entre el 13 y 21 de abril, arrojando como resualtado un banco preliminar de  5 posibles programas a ser financiables, con la siguiente distribución: 1 en foco alimentos, 1 en foco bioeconomia, 1 en foco salud y 2 en foco sociedad. el 30 de abril se publicó el banco preliminar de programas de acuerdo a los Tdr. </t>
  </si>
  <si>
    <t>A partir del tercer trimestre de 2018, se iniciará el proceso de culminación de estudios de beneficiarios de la 1a convocatoria e iniciará el proceso de seguimiento al componente.</t>
  </si>
  <si>
    <t>HITO DUPLICADO</t>
  </si>
  <si>
    <t>El balance del componete refleja el 50% cumplimiento, basado en los resultados de 1a convocatoria de ecosistema y la asignación de las 4 alianzas. El 17 de mayo se conoceran los 4 nuevos programas que serán financiados, alcanzando con ello el cumplimiento de la meta  propuesta de 8 alianzas en ecositema cientifico. Sin embargo a partir del segundo semetre del 2017, iniciaran el proceso de seguimiento a los 4 primeros programas beneficiados.</t>
  </si>
  <si>
    <t>Se continua en fase de preinscripción de postulantes. El 15 de mayo culmina el porceso de inscripción y se espara conocer el número final de preinscritos para la divulgación en el evento de resulatdos del 17 de mayo.</t>
  </si>
  <si>
    <t>Se cuenta con el documento borrador MIDE Administración</t>
  </si>
  <si>
    <t>Se tiene a la fecha la base de datos de convocatoria 781 de Colciencias</t>
  </si>
  <si>
    <t>Se revisó el documento de política de extensión elaborado por ASCUN, para participar activamente en las tres mesas de trabajo sobre extensión proyectadas por ASCUN para abril.
Se revisaron las variables  de permanencia con SINDICATOS y con el MIDE para construir los posibles indicadores que podría tener el módulo de SNIES.</t>
  </si>
  <si>
    <t>Se tiene versión preliminar de documento conceptual con el análisis y diseño del módulo SENA en el marco de proceso de integración de SNIES y SPADIES.</t>
  </si>
  <si>
    <t>Se consolidó un avance del documento con las variables 2017</t>
  </si>
  <si>
    <t>Se analizó el proceso de datos y los procesos del SPADIES que seran incluidos en el documento.</t>
  </si>
  <si>
    <t>Se tiene el documento inicial de lineamientos de pertinencia, sobre el cual se discute en cada una de las mesas convocadas</t>
  </si>
  <si>
    <t>Se inició la revisión de información para la construcción del documento.</t>
  </si>
  <si>
    <t>Se definieron las variables a solicitar como reporte a las IES dentro de SNIES con el fin de realizar la propuesta metodologica</t>
  </si>
  <si>
    <t>Se elaboró borrador de proyecto de resolución para la distribución de recursos de apoyo a votaciones. Se elaboró borrador de resolución para la distribución de los recursos adicionales de presupuesto nacional (30 mil millones de funcionamiento para Universidades)</t>
  </si>
  <si>
    <t>Se envió versión definitiva de decreto a la oficina jurídica.</t>
  </si>
  <si>
    <t>El insumo para la contratación de la auditoría se encuentra en NEÓN para el inició de trámite.</t>
  </si>
  <si>
    <t>Ingresaron 5 beneficiarios adicionales al programa Ser Pilo Paga por fallo de tuela. Adicionalmente se establecieron nuevos cruces de información para validad requisitos de jovenes que afirman cumplirlos y no fueron incluidos como beneficiarios. La cifra reportada será publicada en base oficial del mes de mayo.</t>
  </si>
  <si>
    <t>Se realizó reunión con el equipo de Regalías para definir priorización de regiones. Adicionalmente se realizaron observaciones y sugerencias al proyecto formulado por la región del Valle del Cauca. Sin embargo, se reitera la alerta de no lograr el cumplimiento de la meta dado el corto tiempo disponible para coordinar esfuerzos con las secretarías de educación, mas aún teniendo en cuenta la disponibilidad presupuestal y la coyuntura de cambio de gobierno.</t>
  </si>
  <si>
    <t>Se ha realizado seguimiento al avance del proceso de aprobación del Proyecto de Ley. El ponente ha solicitado incluir el Proyecto de Ley en la agenda, pero no ha sido posible. Se realizó reunion con equipo de financiamiento con el objetivo de revisar la viabilidad financiera del proyecto para facilitar su aprobación.</t>
  </si>
  <si>
    <t xml:space="preserve">Se realizó una reunión con el ministro de hacienda para replantear la propuesta inicial dada la situación fiscal del país. Por lo anterior, se están preparando escenarios acordes a las recomendaciones del Ministerio de Hacienda para contar con el aval fiscal del proyecto de Ley. </t>
  </si>
  <si>
    <t xml:space="preserve">Se remitió la reglamentación de los recursos transitorios de Cooperativas aprobado por la Oficina Asesora Jurídica a la Oficina Asesora de Planeación del Minitseiro para su revisión y aprobación. </t>
  </si>
  <si>
    <t>Se revisó y corrigió las observaciones presentadas al documento CONPES.</t>
  </si>
  <si>
    <t>Se está financiando 1 proyecto de regalías para Educación Superior Pública con el apoyo y coordinación dela oficina asesora de planeación</t>
  </si>
  <si>
    <t>Se tiene el primer borrador elaborado, se está revisando conjuntamente con el ICETEX, para remitirlo a la Oficina Asesora Jurídica del Ministerio con el fin de iniciar el proceso de validación del documento.</t>
  </si>
  <si>
    <t>Teniendo en cuenta se encuentra en la validación el primer borrador del proyecto de decreto aun no se ha avanzado en la estrategia de comunicación.</t>
  </si>
  <si>
    <t xml:space="preserve">No se han gestionado recursos donados por el sector productivo porque aún no se ha publicado la convocatoria </t>
  </si>
  <si>
    <t>Se realizo comité operativo de seguimiento al convenio</t>
  </si>
  <si>
    <t>Se realizó revisión del curso y se solicitaron ajustes para piloto en junio</t>
  </si>
  <si>
    <t>Apoyo en la definición de ruta y cronograma para la visita de pares y expedición del reconocimiento de la UAIIN, en el marco de la educación indígena propia.</t>
  </si>
  <si>
    <t>No se cuenta con avances debido a que la instrucción es que no se puede publicar el documento de género.</t>
  </si>
  <si>
    <t>Participación en la comisión mixta del Cauca, Participación en mesa de los pastos y quillacingas</t>
  </si>
  <si>
    <t>Se avanzó en la definición de la ruta para el reconocimiento de la UAIIN</t>
  </si>
  <si>
    <t>Revisión del documento de propuesta de linamientos de paz con base en el plan de educación superior rural</t>
  </si>
  <si>
    <t>Se seleccionaron las IES que podrían recibir acompañamiento para programas en modalidad distancia y vistual</t>
  </si>
  <si>
    <t>Ya se cumplió</t>
  </si>
  <si>
    <t>Se acompañó a la Universidad del Pacífico y al Infotep SAI</t>
  </si>
  <si>
    <t>Se ha dado respuesta a las solicitudes e inquitudes de las IES para la formulación e implemantación de planes de contingencia</t>
  </si>
  <si>
    <t xml:space="preserve">Se definió y revisó con el equipo de delegados de la Ministra, la Matriz de cumplimiento de Política de Gobierno en las IES, que consta de 5 características (Máximo Órgano Colegiado de Gobierno, Representan legal y/o Rector, Dirección Estratégica, Relación con los Grupos de Interés, Rendición de Cuentas), 20 aspectos y 82 variables, cada una con su respectiva escala de medición.  Se inició el proceso de diligenciamiento en las Universidades.  </t>
  </si>
  <si>
    <t xml:space="preserve">En el tablero de seguimiento se revisó la pertinencia de las metas que venían del año 2017 y que aún están en curso y se realizó las modificaciones requeridas, se reclasificaron los temas críticos y los compromisos del año 2018.  Se inició la consolidación de los avances de las actividades y metas establecidas en el tablero de seguimiento para el primer trimestre de 2018.  </t>
  </si>
  <si>
    <t xml:space="preserve">Se terminó la construcción del documento de buenas prácticas para los Consejos Superiores Universitarios o Consejos Directivos, en la cual se definieron, validaron y ajustaron en total 36 buenas prácticas, de carácter jurídico, financiero y de gestión.  Dicho documento será socializado a los delegados de la Ministra. </t>
  </si>
  <si>
    <t xml:space="preserve">Se elaboró el Informe detallado de la ejecución presupuestal de ingresos y gastos a corte del 31 de diciembre de 2017 de las 62 IES públicas (31 Universidades - 31 ITTUS). Este incluye: introducción, objetivos, diagnósticos, análisis individual por IES, conclusiones generales y recomendaciones. </t>
  </si>
  <si>
    <t xml:space="preserve">Se terminó la elaboración del documento de "Guía para la construcción del Plan de Desarrollo Institucional". El documento contiene: introducción, objetivos, definiciones, etapas: diagnóstico, formulación del Plan de Desarrollo, realización del presupuesto, elaboración del documento, presentación y aprobación del Consejos Superiores Universitarios o Consejos Directivos, socialización, seguimiento y evaluación al Plan de Desarrollo Institucional.  Pendiente socialización y revisión por parte de la Dirección de Fomento y la Dirección de Calidad. </t>
  </si>
  <si>
    <t>Del total de 28 capacitaciones programadas hasta Julio del  año 2018 se han realizado 17 capacitación, lo que corresponde a un avance del 60% de ejecución. En este mes se realizaron 10 capacitaciones, los temas expuestos fueron: Ley 1740 de 2014, Estrategias de seguimiento a egresados, Comparativo modificación de resolución para convalidar títulos Educación Superior, Política de buen gobierno, Decreto 1279 2012, Socialización del informe de presupuesto a 31-DIC-2017, Lineamientos de registro calificado, Decreto 533 de 2015, Marco Conceptual Normas Internacionales de Contabilidad para el Sector Público (NICSP), Referentes de Calidad, Decreto 1279 de 2012, Explicación sobre avances del Decreto 1279 de 2012</t>
  </si>
  <si>
    <t xml:space="preserve">Se realizaron mesas de trabajo con representantes profesorales quienes solicitaron incorporar ajustes necesarios en la propuesta. El ministerio se encuentra trabajando en el evaluación de la viabilidad de la incorporación de sus recomendaciones. </t>
  </si>
  <si>
    <t>Se presentó la propuesta de modificación del decreto ante el SUE y representantes profesorales.</t>
  </si>
  <si>
    <r>
      <t xml:space="preserve">Durante el mes de abril se ha </t>
    </r>
    <r>
      <rPr>
        <b/>
        <sz val="10"/>
        <rFont val="Arial"/>
        <family val="2"/>
      </rPr>
      <t xml:space="preserve">avanzado en 0,75 </t>
    </r>
    <r>
      <rPr>
        <sz val="10"/>
        <rFont val="Arial"/>
        <family val="2"/>
      </rPr>
      <t>sobre el desarrollo  del Documento de Fortalecimiento de la CIGERH, que permita configurar la institucionalidad del Marco Nacional de Cualificaciones-MNC, las acciones en torno a su construcción constan de sesiones técnicas a nivel de CIGERH y con el grupo de cualificaciones del SENA, con el objetivo de fortalecer los elementos metodológicos del MNC (matriz de descriptores, ruta metodológica para el diseño de cualificaciones) y hacer seguimiento sobre el curso de la ruta de trabajo para preparar la CIGERH Ejecutiva .</t>
    </r>
  </si>
  <si>
    <r>
      <t xml:space="preserve">Durante el mes de abril se cuenta con la elaboración de los documentos con los componentes del Art. 58 del Plan Nacional de Desarrollo (PND - SNET-SNATC-MNC-SISNACET) en </t>
    </r>
    <r>
      <rPr>
        <b/>
        <sz val="10"/>
        <rFont val="Arial"/>
        <family val="2"/>
      </rPr>
      <t xml:space="preserve">un 0,30, </t>
    </r>
    <r>
      <rPr>
        <sz val="10"/>
        <rFont val="Arial"/>
        <family val="2"/>
      </rPr>
      <t xml:space="preserve">específicamente en el presente mes el Comité Directivo del Programa C+C pre-aprobó el proyecto de Institucionalidad,  Gobernanza y Sostenibilidad presentado por el MEN al programa Colombia+Competitiva en coordinación con el CPC, por medio del proyecto se pretende dar cumplimiento al compromiso en la CIGERH  ejecutiva, en el componente de sostenibilidad se contempla la construcción de un modelo de financiamiento para el MNC con impacto positivo en las apuestas productivas del país. </t>
    </r>
  </si>
  <si>
    <r>
      <t xml:space="preserve">Durante el mes de abril se cuenta con la elaboración de los documentos con los componentes del Art. 58 del Plan Nacional de Desarrollo (PND - SNET-SNATC-MNC-SISNACET) </t>
    </r>
    <r>
      <rPr>
        <b/>
        <sz val="10"/>
        <rFont val="Arial"/>
        <family val="2"/>
      </rPr>
      <t xml:space="preserve">en un 0,30, </t>
    </r>
    <r>
      <rPr>
        <sz val="10"/>
        <rFont val="Arial"/>
        <family val="2"/>
      </rPr>
      <t xml:space="preserve">específicamente en el presente mes el Comité Directivo del Programa C+C pre-aprobó el proyecto de Institucionalidad,  Gobernanza y Sostenibilidad presentado por el MEN al programa Colombia+Competitiva en coordinación con el CPC, por medio del proyecto se pretende dar cumplimiento al compromiso en la CIGERH  ejecutiva, en el componente de sostenibilidad se contempla la construcción de un modelo de financiamiento para el MNC con impacto positivo en las apuestas productivas del país. </t>
    </r>
  </si>
  <si>
    <r>
      <t xml:space="preserve">Durante el mes de abril se cuenta con la elaboración de los documentos con los componentes del Art. 58 del Plan Nacional de Desarrollo (PND - SNET-SNATC-MNC-SISNACET) </t>
    </r>
    <r>
      <rPr>
        <b/>
        <sz val="10"/>
        <rFont val="Arial"/>
        <family val="2"/>
      </rPr>
      <t xml:space="preserve">en un 0,27, </t>
    </r>
    <r>
      <rPr>
        <sz val="10"/>
        <rFont val="Arial"/>
        <family val="2"/>
      </rPr>
      <t>específicamente en el presente mes el Comité Directivo del Programa C+C pre-aprobó el proyecto de Institucionalidad,  Gobernanza y Sostenibilidad presentado por el MEN al programa Colombia+Competitiva en coordinación con el CPC, por medio del proyecto se pretende dar cumplimiento al compromiso en la CIGERH  ejecutiva, en el componente de sostenibilidad se contempla la construcción de un modelo de financiamiento para el MNC con impacto positivo en las apuestas productivas del país. 
El MEN participó en el Consejo Nacional de Política Económica y Social, en la sesión se abordó la Política Nacional de Explotación de Datos (Big Data), y la necesidad de mejorar las capacidades del talento humano en todas las ocupaciones que hoy requieren desarrollar competencias y el MNC como instrumento que permite el fortalecimiento de las cualificaciones del país.</t>
    </r>
  </si>
  <si>
    <r>
      <t xml:space="preserve">Durante el mes de abril </t>
    </r>
    <r>
      <rPr>
        <b/>
        <sz val="10"/>
        <rFont val="Arial"/>
        <family val="2"/>
      </rPr>
      <t xml:space="preserve">se avanzó en 0,25 </t>
    </r>
    <r>
      <rPr>
        <sz val="10"/>
        <rFont val="Arial"/>
        <family val="2"/>
      </rPr>
      <t xml:space="preserve">sobre el desarrollo de la estrategia de acompañamiento de un experto internacional de la propuesta de estructuración del SNATC, específicamente se llevaron acabo las siguientes acciones:
Se formaliza contrato con la experta internacional Francisca Arbizu, con el fin de recibir acompañamiento al MEN en el diseño de una propuesta del Sistema Nacional de Transferencia de Créditos para Colombia. El plan de trabajo contempla el acompañamiento a la Universidad de la Salle aliado para el diseño de esta propuesta.
La propuesta técnica de la Universidad de La Salle incorpora en del desarrollo del proyecto el  apoyo de expertos internacionales, teniendo en cuenta en que la Universidad hace parte de la Asociación Internacional de Universidades Lasallistas – AIUL conformada por 63 instituciones con presencia en 21 países, con ello , se realizaran aportes desde las universidades Lasallistas de México, quienes cuentan con experiencia y trayectoria en la implementación del Sistema Nacional para la Asignación y Transferencia de Créditos Académicos (SATCA). De igual manera se espera contar con los aportes de la Dra. Fernanda Kri (Chile), encargada de liderar la implementación del Sistema de Créditos Académicos en Chile, aunado a los aportes previos que la experta internacional Francisca Arbizú ha realizado en el marco de convenios con el MEN.
</t>
    </r>
  </si>
  <si>
    <r>
      <t xml:space="preserve">Durante el mes de abril se cuenta con un </t>
    </r>
    <r>
      <rPr>
        <b/>
        <sz val="10"/>
        <rFont val="Arial"/>
        <family val="2"/>
      </rPr>
      <t xml:space="preserve">avance de 0,13 </t>
    </r>
    <r>
      <rPr>
        <sz val="10"/>
        <rFont val="Arial"/>
        <family val="2"/>
      </rPr>
      <t xml:space="preserve">frente a las acciones para elaborar un Documento con la propuesta de estructuración del Sistema de Acumulación y Transferencia de Créditos-SNATC para Colombia, articulado con el MNC, las acciones desarrolladas son:
Se avanzó en la etapa precontractual para el proyecto SNATC entre la Universidad de la Salle - MEN, lo términos para el desarrollo del proyecto cuentan con revisión y aprobación del equipo jurídico y financiero de contratación del MEN y se espera firma de la minuta de contratación la segunda semana de mayo.
Se adelantó una sesión entre la Unidad de Crédito del MEN, un abogado de la oficina jurídica del MEN, un representante del proyecto SNET y representantes de la oficina de Extensión y Educación Continuada de la Universidad de La Salle, con el objetivo de generar claridades y resolver inquietudes sobre las políticas se selección y contratación bajo la norma BID. 
</t>
    </r>
  </si>
  <si>
    <r>
      <t xml:space="preserve">
Desde el MEN, se ha participado en diferentes escenarios de socialización, divulgación y comunicación sobre los logros y resultados en la metas establecida en el artículo 58 del PND, en este sentido se cuenta con un </t>
    </r>
    <r>
      <rPr>
        <b/>
        <sz val="10"/>
        <rFont val="Arial"/>
        <family val="2"/>
      </rPr>
      <t xml:space="preserve">avance de 0,13 </t>
    </r>
    <r>
      <rPr>
        <sz val="10"/>
        <rFont val="Arial"/>
        <family val="2"/>
      </rPr>
      <t>sobre el documento con descripción dichas estrategias. Los escenarios en los que ha participado el MEN han sido convocados por los  aliados. y se han presentado los resultados en torno al MNC, el diseño de cualificaciones y el desarrollo de una oferta pertinente y de calidad, en el sector aeronáutico, el sector salud (agremiación de enfermeras profesionales), en el sector de Transporte con participación del CPC y la ANDI.
De igual manera, de manera articulada entre CIDEI, CIDET, FITAC, CORPOICA, CPC y el MEN, se ha presentado a cada sector la cadena de valor propuesta en el curso metodológico para el diseño de cualificaciones, el CPC apoyó la convocatoria al sector productivo, permitiendo que en las sesiones asistan representantes de empresas gran importancia e impacto laboral en los diferentes sectores, generando mayor participación del sector privado y afianzando las estrategias de divulgación en torno al desarrollo del MNC.</t>
    </r>
  </si>
  <si>
    <r>
      <t xml:space="preserve">El catalogo de cualificaciones se encuentra en un </t>
    </r>
    <r>
      <rPr>
        <b/>
        <sz val="10"/>
        <rFont val="Arial"/>
        <family val="2"/>
      </rPr>
      <t xml:space="preserve">avance de 0,36 </t>
    </r>
    <r>
      <rPr>
        <sz val="10"/>
        <rFont val="Arial"/>
        <family val="2"/>
      </rPr>
      <t>al corte de abril, se desarrollaron sesiones técnicas de seguimiento con los expertos de los proyectos y las experta internacional Francisca Arbizu / convenios MEN-FITAC, MEN-CIDET y MEN-Corpoica, en las sesiones de seguimiento de analizaron los avances al corte relacionados con la construcción del campo de observación No. 4, se generaron aportes y recomendaciones.
Se llevaron a acabo eventos de transferencia técnica y metodológica sobre Análisis Funcional y Lineamientos Metodológicos para el Diseño de la Cualificación, la transferencia fue dirigida a los equipos técnicos de los proyectos convenios MEN-FITAC, MEN-CIDET, MEN-Corpoica y se extendió participación a Mincultura. La transferencia tuvo como objetivo fortalecer los procesos de articulación entre los campos de observación, el análisis funcional y la información obtenida a partir del trabajo de la red Ormet.
Se realizó acompañamiento a los proyectos / convenios MEN-FITAC, MEN-CIDET y MEN-Corpoica en los escenarios de presentación de cadena de valor, con participación de representantes del sector educativo, laboral, productivo y gubernamental.</t>
    </r>
  </si>
  <si>
    <r>
      <t xml:space="preserve">La meta de 10 currículos diseñados y desarrollados </t>
    </r>
    <r>
      <rPr>
        <b/>
        <sz val="10"/>
        <rFont val="Arial"/>
        <family val="2"/>
      </rPr>
      <t xml:space="preserve">ha avanzado al corte en 0,35, </t>
    </r>
    <r>
      <rPr>
        <sz val="10"/>
        <rFont val="Arial"/>
        <family val="2"/>
      </rPr>
      <t xml:space="preserve">durante el mes de abril  gestionó:
1. Continuidad y en el procesos contractuales de los 9 convenios previstos para 2018
2. Desarrollo de Jornadas de Asistencia Técnica del MEN  a las IES donde se acompañe técnicamente y administrativamente. En el mes del presente informe se realizaron:
* la Segunda Jornada de Asistencia Técnica a las 9 IES, agrupadas en 3 regiones: Centro, Antioquía, Santanderes, con el objetivo de brindar las orientaciones técnicas para el desarrollo de las jornadas de verificación de las cualificaciones seleccionadas por las IES.
* Acompañamiento técnico a 3 IES, una (1) de la región Centro y dos (2) de Antioquia en el desarrollo de las Jornadas de verificación de las cualificaciones,  en el marco de la Tercera Jornada de Asistencia Técnica por parte del MEN a las 9 IES.
* Desarrollo de la Segunda jornada de transferencia técnica sobre la metodología que se siguió par la elaboración de las cualificaciones, a la Universidad Minuto de Dios (Institución privada vinculada en el proceso), en el marco del Memorando de ententidimento, entre la Universidad y el MEN  </t>
    </r>
  </si>
  <si>
    <r>
      <t xml:space="preserve">
La meta de 10 documentos maestros ha </t>
    </r>
    <r>
      <rPr>
        <b/>
        <sz val="10"/>
        <rFont val="Arial"/>
        <family val="2"/>
      </rPr>
      <t xml:space="preserve">avanzado al corte en 0,5, </t>
    </r>
    <r>
      <rPr>
        <sz val="10"/>
        <rFont val="Arial"/>
        <family val="2"/>
      </rPr>
      <t>durante el mes de abril  se avanzo en la acción conjunta con la Dirección de Calidad de la ES, de sensibilizar a la CONACES en cuanto a la definición de la programación de mayo en las siguientes salas:
- Sala de Tecnologías de la información y la Comunicación 
- Sala de Ingeniería, Industria y Construcción 
- Sala de Artes y Humanidades 
- Sala de Agricultura, Silvicultura, Pesca y Veterinaria 
- Sala de Educación
Se prevé que en el mes de mayo se de cumplimiento a esta acción, quedando por ejecutar dos acciones más que permitan el cumplimiento de la meta.</t>
    </r>
  </si>
  <si>
    <r>
      <t xml:space="preserve">En el mes de abril las accione con los países de la alianza pacifico </t>
    </r>
    <r>
      <rPr>
        <b/>
        <sz val="10"/>
        <rFont val="Arial"/>
        <family val="2"/>
      </rPr>
      <t>avanzaron en 0,20.</t>
    </r>
    <r>
      <rPr>
        <sz val="10"/>
        <rFont val="Arial"/>
        <family val="2"/>
      </rPr>
      <t xml:space="preserve"> Se elaboró y suministró información del Marco Nacional de Cualificaciones a la oficina de Cooperación  y Asuntos Internacionales del MEN para actualizar el espacio que tiene el grupo técnico de Educación en el micrositio  de la Alianza http://disenoprofesional.com/alianzapacifico/grupo-tecnico-de-educacion/, la  información  estaba relaciona con los avances  de los 4 países en torno  al diseño de la estrategia que favorezca la movilidad educativa y laboral entre los países.</t>
    </r>
  </si>
  <si>
    <t>Los terminos de referencia - TdR de la convocatoria de Pasaporte a la Ciencia, se públicaron el 4 de abril de 2018.</t>
  </si>
  <si>
    <t>Actividad repetida con la fila 413</t>
  </si>
  <si>
    <t>Se avanzó en el proceso de evaluación de programas presentados en la 2a convocatoria. Se evaluaron 17 programas desde lo técnico científico, pasando 9 programas a evalaución de fortalecimiento institucional, de lo  cual resulto un banco preliminar de 5 programas suceptibles de financiación que fue públicado el 30 de abril. Se avanza en la etapa de reclamaciones de proponentes.</t>
  </si>
  <si>
    <t>El balance del programa refleja que para el mes de abril, exissten 98  de 160 beneficiarios del programa. Es importante destacar que hasta el 15 de mayo culmina el proceso de inscripción. Sin embargo el balance parcial de inscritos a la segunda convocatoria arroja 150 beneficiarios preinscritos.</t>
  </si>
  <si>
    <t>Se realizó una reunión con el ICFES para analizar la variable de valor agregado la metodologia a implementar.</t>
  </si>
  <si>
    <t>Se realizó el cierre de información del SNIES y se están consolidando las bases de datos correspondientes a matrícula y docentes</t>
  </si>
  <si>
    <t>Se revisó el documento de política de extensión elaborado por ASCUN, para participar activamente en las tres mesas de trabajo sobre extensión proyectadas por ASCUN para abril.
Se revisaron las variables  de permanencia con SINDICATOS y con el MIDE para construir los posibles indicadores que podría tener el módulo de SNIES.
Se revisó la plantilla de autoevalución, bienestar y adminisiones y se corrigieron los errores de redacción y ortografía, esta misma se socializó en las mesas de permanencia de Bucaramanga y Cali</t>
  </si>
  <si>
    <t xml:space="preserve">SOFINSER y el equipo técnico de la SDS ha analizado el proceso de datos y de los procesos del SPADIES, a través del componente No. 3 del contrato </t>
  </si>
  <si>
    <t>Se realizó un acercamiento con la cámara de comercio de Bogotá y con la fundación Empresarios por la Educación, se programaron encuentros con empresarios en Medellín, Pereira, Cartagena y Barranquilla para el mes de mayo</t>
  </si>
  <si>
    <t>Se realizó el giro de la totalidad de los recursos de estampilla. Se elaboró borrador de proyecto de resolución para la distribución de recursos de apoyo a votaciones. Se elaboró borrador de resolución para la distribución de los recursos adicionales de presupuesto nacional (30 mil millones de funcionamiento para Universidades). Se elaboró documento metodológico.</t>
  </si>
  <si>
    <t>Se elaboró el documento para la contratación de la auditoria a los sistemas de información, liderada por la oficina asesora de planeación y finanzas, el cual contiene los términos de referencia y metodología.</t>
  </si>
  <si>
    <t>Cumplido en el mes de Marzo</t>
  </si>
  <si>
    <t>Cumplido en el mes de Enero</t>
  </si>
  <si>
    <t>Se realizó reunión con el equipo de Regalías para definir priorización de regiones. Se priorizó la región de Valle del Cauca, quien se encuentra formulando el proyecto, mas aquellas que aun cuenten con recursos disponibles para educación.</t>
  </si>
  <si>
    <t>Se realizaron observaciones y sugerencias al proyecto formulado por la región del Valle del Cauca.</t>
  </si>
  <si>
    <t>Se ha realizado seguimiento al avance del proceso de aprobación del Proyecto de Ley. El ponente ha solicitado incluir el Proyecto de Ley en la agenda, pero no ha sido posible.</t>
  </si>
  <si>
    <t>Se realizaron los talleres de consolidación alianzas para el desarrollo rural en los municipios de Ricaurte, Aguachica, Tunja, Pereira, Manizalez, Florencia, Montería, Pasto, Planadas, Villavicencio, Miranda, Cartagena, Enivgado y Neiva y  y el seguimiento técnico, administrativo y financiero de los convenios respectivos</t>
  </si>
  <si>
    <t xml:space="preserve">Preparación del evento de Consolidación de las ARED junto con el PNUD, que tendrá lugar el 15 de Mayo de 2018. Articulación con el equipo de comunicaciones del Ministerio de Educación para exponer en la página institucional la información sobre las ARED 
</t>
  </si>
  <si>
    <t xml:space="preserve">Realización dos talleres en ciudad de Bogotá donde se contó con la participación de la Universidad de Córdoba, Unillanos, Universidad del Tolima y la Universidad Abierta y a Distancia y Uniminuto y la realización de un taller en la ciudad de Valledupar al cual asistió la Universidad Popular del César.
Adicionalmente, se realizaron las jornadas de diseño curricular con los respectivos sectores productivos donde participaron las IES: Sector Agrícola participó Uniminuto, Sector Lácteo asistió CUN, UNAD, Uni Llanos, Uni Tolima, U de Córdoba; Sector Palma participó U. Popular del Cesar </t>
  </si>
  <si>
    <t>Se han adelantado encuentro con las IES con el objetivo de aunar esfuerzos para la firma del Convenio Marco de Asistencia Técnica una vez termine el periodo de Ley de Garantías</t>
  </si>
  <si>
    <t>Se está organizando la base de datos de necesidades de infraestructura de las IES, en la cual se establecen las inversiones necesarias que se deberán priorizar de acuerdo a los recursos existentes</t>
  </si>
  <si>
    <t>Actividad repetida con la fila 529</t>
  </si>
  <si>
    <t>Actividad repetida con la fila 530</t>
  </si>
  <si>
    <t>Actividad repetida con la fila 531</t>
  </si>
  <si>
    <t>Actividad repetida con la fila 532</t>
  </si>
  <si>
    <t xml:space="preserve">Se cuenta con la base de datos de necesidades de infraestructura física </t>
  </si>
  <si>
    <t>El plan de inversión definido es para el proyecto que actualmete se está financiando con recursos de regalías</t>
  </si>
  <si>
    <t>Se entregó la versión derfinitiva del decreto regamentario de las donaciones para tramitar la firma del Presidente de la República. Se elaboró el primer borrador del texto de la convocatoria y se le hicieron ajustes, de acuerdo al decreto regamentario de donaciones.</t>
  </si>
  <si>
    <t>Una vez se cuente con la aprobación del primer borrador del texto de la convocatoria se iniciaran  las actividades de seguimiento de recaudo.</t>
  </si>
  <si>
    <t>Se presentó informe de avance de las acciones y visitas realizadas, se solicitaron ajustes para el reporte de información</t>
  </si>
  <si>
    <t>Se realizó mesa de trabajo para revisión del curso, en la que se identificaron puntos de mejora y actulización para un versión piloto en el mes de junio</t>
  </si>
  <si>
    <t>Reunión de trabajo para la definición de ruta y presentación de avances y documentos de trabajo para el reconocimeitno de la UAIIN, mediante la revisión y aprobación del estudio de factibilidad</t>
  </si>
  <si>
    <t>Se atendieron los espacios de concertación para revisión de compromisos con los pueblos indigenas en el Cauca y en Ipiales</t>
  </si>
  <si>
    <t xml:space="preserve">Mesa de trabajo con el CRIC para establecimiento de ruta y coordinación para el reconocimiento de la UAIIN. Acompañamiento al CRIC a reunión con la ANT para la expedición de la certificación del territorio indigena como requisito para el reconocimiento de la UAIIN. </t>
  </si>
  <si>
    <t>En el mes de abril se desarrollaron las siguientes acciones para la elaboración de los documentos con los componentes del Art. 58 del Plan Nacional de Desarrollo (PND - SNET-SNATC-MNC-SISNACET):
1. Se realizó PETIT Comité de la CIGERH con el objetivo coordinar la agenda a desarrollar en el Comité Técnico Ejecutivo.
2. Se llevó a cabo Comité Técnico Ejecutivo de la CIGERH, para avanzar en los acuerdos institucionales por medio de la CIGERH para avanzar en la Institucionalidad el MNC y realizar seguimiento sobre el desarrollo al corte de la ruta de trabajo para la preparación de la sesión de CIGERH Ejecutiva que se esperaba llevar a cabo el 3 de mayo de 2018 y fue reprogramada para la primera semana de junio.
3. Se ha dado continuidad a las Sesiones técnicas con el grupo de cualificaciones del SENA para fortalecer los elementos metodológicos del MNC (matriz de descriptores, descriptor general). De igual manera se ha socializado a las mesas sectoriales del SENA la ruta metodológica para el diseño de cualificaciones y los avances que el MEN a logrado hasta el corte a partir de la aplicación de dicha ruta metodológica.
Las dificultades de orden político que se han presentado en meses anteriores, ha impactado  la dinámica de acuerdos interinstitucionales para la implementación del MNC, sin embargo se a través de los acuerdos en el contexto de la CIGERH se espera resolver las diferencias, diferencias que han sido abordadas y apoyadas por los equipos técnicos para su resolución.</t>
  </si>
  <si>
    <t>En el mes de abril se desarrollaron las siguientes acciones para la elaboración de los documentos con los componentes del Art. 58 del Plan Nacional de Desarrollo (PND - SNET-SNATC-MNC-SISNACET):
1. Se obtiene pre-aprobación del Comité Directivo del Programa C+C, para que a través de recursos de cofinanciación a través del programa Colombia+Competitiva en coordinación con el CPC, se avance en el desarrollo del proyecto "institucionalidad y gobernanza y sostenibilidad del Marco Nacional de Cualificaciones".
La pre-aprobación de recursos para el proyecto presentó un retraso el mes anterior, debido a que Comité Directivo del Programa C+C manifestó que se debían avanzar en acuerdos interinstitucionales previos en torno al MNC, sin embargo, dichos acuerdos están siendo abordaros y superados mediante comité directivo de la CIGERH, para la construcción colectiva de la institucionalidad del MNC.</t>
  </si>
  <si>
    <t>En el mes de abril se desarrollaron las siguientes acciones para la elaboración de los documentos con los componentes del Art. 58 del Plan Nacional de Desarrollo (PND - SNET-SNATC-MNC-SISNACET):
1. Se obtiene pre-aprobación del Comité Directivo del Programa C+C, para que a través de recursos de cofinanciación a través del programa Colombia+Competitiva en coordinación con el CPC, se avance en el desarrollo del proyecto "institucionalidad y gobernanza y sostenibilidad del Marco Nacional de Cualificaciones".
2. El equipo  técnico del MNC, preparó los elementos de participación relacionados con el MNC para la participación de la Viceministra de Educación Superior Natalia Ruiz Rodgers en la sesión presencial del Consejo Nacional de Política Económica y Social, en la sesión se abordó la Política Nacional de Explotación de Datos (Big Data), y la necesidad de mejorar las capacidades del talento humano en todas las ocupaciones que hoy requieren desarrollar competencias y el MNC como instrumento que permite el fortalecimiento de las cualificaciones del país.</t>
  </si>
  <si>
    <t>En el mes de abril se desarrollaron las siguientes acciones para la elaboración de una propuesta técnica de el acompañamiento de un experto internacional para recibir aportes en la estructuración de la propuesta  del Sistema de Acumulación y Transferencia de Créditos – SNATC :
1. La Universidad de la Salle presentó al equipo técnico del MNC-MEN la propuesta técnica y financiera el desarrollo del proyecto del SNATC, el cual es aprobado para dar continuidad a los procesos  precontractuales.  La propuesta técnica incorpora el  apoyo a expertos internacionales, apoyados en que la Universidad hace parte de la Asociación Internacional de Universidades Lasallistas – AIUL conformada por 63 instituciones con presencia en 21 países, con ello , se realizaran aportes desde las universidades Lasallistas de México, quienes cuentan con experiencia y trayectoria en la implementación del Sistema Nacional para la Asignación y Transferencia de Créditos Académicos (SATCA). De igual manera se espera contar con los aportes de la Dra. Fernanda Kri (Chile), encargada de liderar la implementación del Sistema de Créditos Académicos en Chile, aunado a los aportes previos que la experta internacional Francisca Arbizú ha realizado en el marco de convenios con el MEN.
2. Como aporte al componente internacional, se avanza en los compromisos establecidos con la experta Francisca Arbizu, y se define un plan de trabajo insitu para trabajar con la Universidad de la Salle en la propuesta del SNATC.
En la segunda semana del mes de mayo se espera tener firmado el contrato con la Universidad para dar curso a los aportes de expertos internacionales.</t>
  </si>
  <si>
    <t>Durante el mes de abril se avanzó  en las siguientes acciones para generar estrategia de acompañamiento de un experto internacional de la propuesta de estructuración del SNATC:
1. La Universidad de la Salle presentó al equipo técnico del MNC-MEN la propuesta técnica y financiera para el  desarrollo del proyecto del SNATC, el cual es aprobado desde el MEN para dar continuidad a los procesos  precontractuales. 
2. Se avanzó en la etapa precontractual para el proyecto SNATC entre la Universidad de la Salle - MEN, el insumo de contratación cuenta con revisión y aprobación del equipo jurídico y financiero de contratación del MEN y se espera firma de la minuta de contratación la segunda semana de mayo.
Por solicitud del comité de contratación, se hace una revisión entre el equipo técnico del SNET y el equipo técnico de Convalidaciones, para asegurar que el proyecto aportará documentos que son del interés particular entre las partes y que no habían sido abordados con anterioridad, las partes concluyen que los productos entregados son pertinentes y se obtiene aprobación por parte del comité de contratación.
Se tenia previsto firmar el convenio en el mes de abril, sin embargo en la segunda semana del mes de mayo se espera tener firmado el contrato con la Universidad para dar curso a los aportes de expertos internacionales.</t>
  </si>
  <si>
    <t>Como parte de las estrategias de socialización, divulgación y comunicación sobre los logros, resultados y productos del Art. 58 del PND, el MEN ha participado en los siguientes escenarios:
1. El MNC y el Foro Aeronáutico 2030, el líder del proyecto SNET participó como panelista en el conversatorio sobre el “Desarrollo del Talento Humano en el sector” y la importancia del MNC como instrumento de fortalecimiento de la educación y el recurso humano.
2. la Asociación Colombiana de Facultades de Enfermería – ACOFAEN y el MNC, el equipo técnico del SNET realizó una exposición sobre el desarrollo de la educación terciaria en Colombia y el Marco Nacional de Cualificaciones sobre en el Encuentro No V de Formación Avanzada en Enfermería, se expuso sobre la estructura y fundamentación del MNC, los logros en torno al mismo  y ly os avances en el sector salud. La participación se dio en respuesta a la invitación que Asociación Colombiana de Facultades de Enfermería – ACOFAEN extiende a la Viceministra de Educación Superior.
3. La ANDI, el CPC  y el MNC, el equipo técnico del MNC participó en el Comité de Competitividad del Transporte, convocado por la ANDI y el CPC, allí se expuso los logros y avances en torno al desarrollo del MNC con impacto en el sector logístico y transporte, se plantearon las metas y proyectos previstos desde el MEN y la manera en cómo el sector productivo desde sus empresas puede aportar al desarrollo del MNC para el fortalecimiento del capital humano.
4. Participación del sector productivo en el diseño de cualificaciones para los sector priorizados por el MEN, el CPC apoyó las convocatorias realizadas por los aliados (FITAC, CIDET, CIDEI y Corpoica, ) al sector productivo, para presentar la cadena de valor identificada para cada sector como resultados del curso metodológico para el diseño de cualificaciones.
No se presentaron difiucltades para el curso del proyecto durante el mes.</t>
  </si>
  <si>
    <t>En el mes de abril se desarrollaron las siguientes acciones para el diseño de las cualificaciones en tres sectores priorizados de la economía (Agricultura, Eléctrico, Logística):
1. Sesiones técnicas de seguimiento con los expertos de los proyectos y la experta internacional Francisca Arbizu / convenios MEN-FITAC, MEN-CIDET y MEN-Corpoica, en las sesiones de seguimiento de analizaron los avances al corte relacionados con la construcción del campo de observación No. 4, se generaron aportes y recomendaciones.
2. Transferencia Técnica y Metodológica sobre Análisis Funcional y Lineamientos Metodológicos para el Diseño de la Cualificación, la transferencia fue dirigida a los equipos técnicos de los proyectos convenios MEN-FITAC, MEN-CIDET, MEN-Corpoica y se extendió participación a Mincultura. La transferencia tuvo como objetivo fortalecer los procesos de articulación entre los campos de observación, el análisis funcional y la información obtenida a partir del trabajo de la red Ormet.
3. Acompañamiento a los proyectos / convenios MEN-FITAC, MEN-CIDET y MEN-Corpoica en escenarios de presentación de cadena de valor, con participación de representantes del sector educativo, laboral, productivo y gubernamental.
No se presentaron difiucltades para el curso del proyecto durante el mes.</t>
  </si>
  <si>
    <t xml:space="preserve">En el mes de abril se avanzó en las siguientes acciones en el marco de la implementación de una oferta pertinente y de calidad basada en cualificaciones:
1. Procesos contractuales de los 9 convenios previstos para 2018:
    * Aprobación por parte del Comité Técnico de la celebración del convenio con la Escuela Superior Tecnológica de Artes Débora Arango. 
    * Se remitió propuesta de minuta a la Escuela Superior Tecnológica de Artes Débora Arango para ajustes y comentarios.
    *  Recepción de las actas de inicio de los 8 convenios firmados y que estan en ejecución.
2. Desarrollo de la Segunda Jornada de Asistencia Técnica a las 9 IES, agrupadas en 3 regiones: Centro, Antioquía, Santanderes, con el objetivo de brindar las orientaciones técnicas para el desarrollo de las jornadas de verificación de las cualificiaciones seleccionadas por las IES.
3.  Acompañamiento técnico a 3 IES, una (1) de la región Centro y dos (2) de Antioquia en el desararollo de las Jornadas de verificación de las cualificiaciones,  en el marco de la Tercera Jornada de Asistencia Técnica por paryte del MEN a las 9 IES.
4. Desarrollo de la Segunda jornada de transferencia técnica sobre la metodologia que se siguió par la elaboración de las cualificaciones, a la Universidad Minuto de Dios (Institución privada vinculada en el proceso), en el marco del Memorando de ententidimento, entre la Universidad y el MEN  </t>
  </si>
  <si>
    <t>En el mes de abril se avanzo en la acción conjunta con la Dirección de Calidad de la ES, de sensibilizar a la CONACES en cuanto a la definición de la programación de mayo en las siguientes salas:
- Sala de Tecnologías de la información y la Comunicación 
- Sala de Ingeniería, Industria y Construcción 
- Sala de Artes y Humanidades 
- Sala de Agricultura, Silvicultura, Pesca y Veterinaria 
- Sala de Educación
Se prevé que en el mes de mayo se de cumplimiento a esta acción, quedando por ejecutar:
- Trabajo con las salas de CONACES, para apropiar Marco Nacional de Cualificaciones en dos (2) salas.
- Perspectiva de trabajo para presentación de Documentos Maestros de programas diseñados a partir de cualificaciones, (2018 - 2019)</t>
  </si>
  <si>
    <t>En el mes de abril se elaboró y suministró información del Marco Nacional de Cualificaciones a la oficina de Cooperación  y Asuntos Internacionales del MEN para actualizar el espacio que tiene el grupo técnico de Educación en el micrositio  de la Alianza http://disenoprofesional.com/alianzapacifico/grupo-tecnico-de-educacion/, la  información  estaba relaciona con los avances  de los 4 países en torno  al diseño de la estrategia que favorezca la movilidad educativa y laboral entre los países.
Se realizará sesión con los paises aliados el día 11 de mayo, con participación de Francisc Arbizú, quien visitará Colombia para esa fecha y dentro de su agenda se prevee la participación en este espacio para abordar la agenda que ya ha sido definida por las partes.</t>
  </si>
  <si>
    <t xml:space="preserve">Ya se encuentran seleccionadas las IES, sin embargo, no se puede dar inicio al acompañamiento dado que los lineamientos no han sido definidos por la Subdirección de aseguramiento a la calidad </t>
  </si>
  <si>
    <t>Del total de 28 capacitaciones programadas hasta Julio del  año 2018 se han realizado 17 capacitación, lo que corresponde a un avance del 61% de ejecución. En este mes se realizaron 10 capacitaciones, los temas expuestos fueron: Ley 1740 de 2014, Estrategias de seguimiento a egresados, Comparativo modificación de resolución para convalidar títulos Educación Superior, Política de buen gobierno, Decreto 1279 2012, Socialización del informe de presupuesto a 31-DIC-2017, Lineamientos de registro calificado, Decreto 533 de 2015, Marco Conceptual Normas Internacionales de Contabilidad para el Sector Público (NICSP), Referentes de Calidad, Decreto 1279 de 2012, Explicación sobre avances del Decreto 1279 de 2012</t>
  </si>
  <si>
    <t>Se presentó la propuesta de modificación ante el SUE y representantes profesorales.</t>
  </si>
  <si>
    <t xml:space="preserve"> Se consolidó la información al 100% de los informes de línea base 2017 de las áreas misionales del Viceministerio, sin embargo,  por petición del despacho de la Viceministra, se realizarán reuniones con la Dirección de Calidad y de Cobertura con el fin de revisar y posiblemente precisar mas estos resultados.</t>
  </si>
  <si>
    <t>Teniendo en cuenta que las labores legislativas inician 16 de marzo, el avance del indicador refleja las actividades gestionadas por el equipo previas a la aprobación del proyecto de ley.</t>
  </si>
  <si>
    <t xml:space="preserve">Se realizaron mesas de trabajo con representantes profesorales quienes solicitaron incorporar ajustes necesarios en la propuesta. El ministerio se encuentra trabajando en la evaluación de la viabilidad de la incorporación de sus recomendaciones. </t>
  </si>
  <si>
    <t>Revisión y firma de los Business Blueprint (BBP) de Nómina acorde con los solicitados por el Ministerio
Continuación con las pruebas unitarias de Finanzas 
Se adelanta la etapa de realización, se entregan por parte de la consultoría las especificaciones funcionales para los desarrollos a los líderes para revisión y firma 
Se continua con la revisión de datos para los cargues de nómina en SAP.</t>
  </si>
  <si>
    <t>BBP-Business Blueprint, es un documento de diseño en el cual se escribe de manera detallada lo que se va a configurar en SAP, en ese caso, específicamente para el módulo que administra y gestiona la Nomina</t>
  </si>
  <si>
    <t xml:space="preserve"> </t>
  </si>
  <si>
    <t xml:space="preserve">Corresponde a una descripción de los cálculos y datos necesarios para obtener un valor cuantitativo del indicador. </t>
  </si>
  <si>
    <t>Lista desplegable.  Que busca alinear la política del SIG, con los Objetivos e Indicadores. Se elige el objetivo con el que se relaciona cada dependencia.</t>
  </si>
  <si>
    <t>Diseño de documento de
Gestión de Alianzas 2014 2018.</t>
  </si>
  <si>
    <t>3/04/2018
11/05/2018</t>
  </si>
  <si>
    <t xml:space="preserve">Socialización de la Gestión de Alianzas 2014 2018:
Balance, rendición de cuentas y
agradecimiento.
</t>
  </si>
  <si>
    <t>Documento elaborado y socializado.</t>
  </si>
  <si>
    <t>Actas
de reunión, Informes
de gestión de alianzas
2014 2018,
Correos.</t>
  </si>
  <si>
    <t xml:space="preserve">∑ Número de acciones de divulgación mensual </t>
  </si>
  <si>
    <t>Número de convocatorias abiertas  / Número de convocatorias publicadas (meta)</t>
  </si>
  <si>
    <t>Número de contratos suscritos ( derivados-tripartitos) / Número de alianzas favorecidas en fase I de Ecosistema  (meta)</t>
  </si>
  <si>
    <t>Número de beneficiarios  /  Número de informes de docentes anuales (meta)</t>
  </si>
  <si>
    <t>Número total de alianzas del programa / número total de alianzas adjudicadas (meta).</t>
  </si>
  <si>
    <t>Número total de beneficiarios del programa / número total de beneficiarios con creditos aprobados por Icetex (meta)</t>
  </si>
  <si>
    <t>Sumatoria de los documentos metodológicos diseñados</t>
  </si>
  <si>
    <t>Sumatoria de bases de datos consolidadas</t>
  </si>
  <si>
    <t>Sumatoria de modulos conceptuales</t>
  </si>
  <si>
    <t>Módulo documentado</t>
  </si>
  <si>
    <t>Sumatoria de número de documentos realizados para construir el documento diccionario de datos para SACES y SNIES</t>
  </si>
  <si>
    <t>Un Documento Modelo de datos de integración</t>
  </si>
  <si>
    <t>Sumatoria de Documentos de investigaciones de monitoreo de graduados y de la pertinencia de la educación superior</t>
  </si>
  <si>
    <t>Porcentaje de Producción, publicación y divulgación de información estadística en educación superior</t>
  </si>
  <si>
    <t>Sumatoria de Resoluciones de distribución de recursos a IES públicas</t>
  </si>
  <si>
    <t xml:space="preserve">Un Decreto reglamentario del Sistema Nacional de Becas y Créditos Condonables - SNIBCE </t>
  </si>
  <si>
    <t>Un informe de auditoría y validación del reporte de información efectuado</t>
  </si>
  <si>
    <t>Beneficiarios adjudicados SPP1 + Beneficiarios adjudicados SPP2 + Beneficiarios adjudicados SPP3 + Beneficiarios adjudicados SPP4</t>
  </si>
  <si>
    <t>Sumatoria de documentos entregados (Convocatoria SPP4, caracterizacion de beneficiarios y Fondos regionales)</t>
  </si>
  <si>
    <t>Sumatoria de cupos disponibles por proyecto regional</t>
  </si>
  <si>
    <t>Discreto: 
0 = proyecto no aprobado
1 = proyecto aprobado</t>
  </si>
  <si>
    <t>Discreto: 
0 = decreto reglamentario no expedido
1 = decreto reglamentario expedido</t>
  </si>
  <si>
    <t xml:space="preserve"># de Convenios suscritos </t>
  </si>
  <si>
    <t>Número de Propuestas normativas para modificación elaborada</t>
  </si>
  <si>
    <t>Número de Propuestas de presupuesto elaborado</t>
  </si>
  <si>
    <t>Número de Documentos con reglamentación de recursos de cooperativas elaborado</t>
  </si>
  <si>
    <t>Número de proyectos financiados</t>
  </si>
  <si>
    <t>Cumplimiento de acciones del cronograma de la actividad / total de acciones que deben ejecutarse para cumplir la actividad</t>
  </si>
  <si>
    <t>Valor de recursos de donaciones del sector productivo gestionados / Valor de la meta</t>
  </si>
  <si>
    <t>Número de IES con indice de inclusión implementado</t>
  </si>
  <si>
    <t xml:space="preserve">Número de acompañamientos en la implementacion de lineamientos y normatividad de Educación Inclusiva e Intercultural </t>
  </si>
  <si>
    <t>Número de asistencias técnicas para  la consolidación, implementación y difusión de los lineamientos de género y diversidad sexual</t>
  </si>
  <si>
    <t>Número de espacios de concertación construcción de política pública acompañados en el marco de la educación inclusiva</t>
  </si>
  <si>
    <t>Número de documentos con la política de acompañamiento para la construcción y puesta en marcha del Sistema de Educación Indigena Propio SEIP, en lo correspondiente a Educación Superior</t>
  </si>
  <si>
    <t>Número de estrategias para   la construcción de Paz desde la Educación Superior desarrolladas</t>
  </si>
  <si>
    <t># acciones ejecutadas en el periodo de desarrollo del documento</t>
  </si>
  <si>
    <t># acciones ejecutadas en el periodo de desarrollo del curriculo</t>
  </si>
  <si>
    <t xml:space="preserve">Un proyecto de Ley formulado para fortalecer la autonomía de IES Públicas </t>
  </si>
  <si>
    <t># acciones ejecutadas en el periodo de desarrollo de la hoja de ruta</t>
  </si>
  <si>
    <t>Número de IES acompañadas o apoyadas técnicamente en modalidad a distancia y virtual</t>
  </si>
  <si>
    <t>Número de IES acompañadas con ocasión de la visita de inspección y vigilancia</t>
  </si>
  <si>
    <t>Número de programas acompañados una vez el registro calificado no ha sido renovado</t>
  </si>
  <si>
    <t>Documento elaborado para la evalución de Modelos educativos flexibles</t>
  </si>
  <si>
    <t xml:space="preserve">9. No aplica </t>
  </si>
  <si>
    <t>Decreto reglamentario formulado  para mejorar el financiamiento de las IES Públicas que actualmente son establecimientos públicos</t>
  </si>
  <si>
    <t>Comités y seguimientos para el reporte de aulas entregadas con recursos del Sistema General de Regalías</t>
  </si>
  <si>
    <t>Comités y seguimientos para el reporte de aulas entregadas y/o contratadas financiadas con recursos propios de las ETC</t>
  </si>
  <si>
    <t>Se realizó conversatorio con participación de la señora ministra y Viceministra de Educación Superior para a presentación de la Cartilla del Modelo de Referentes de calidad para toda la comunidad académica con la asistencia de 180 IES. Por otra parte se definieron los nuevos módulos que tendrá la escuela de pares en lo referente a la capacitación del modelo de evaluación por referentes de calidad. Se recibieron 710 observaciones ciudadanas, a partir de las cuales se realizó un trabajo de revisión de cada una y su impacto en la propuesta de decreto del 7 al 28 de mayo, el 7 de mayo se realizó presentación del desarrollo normativo con ACIET en la ciudad de Cartagena y el 30 de mayo en el marco del consejo de administración del FODESEP,  el 31 de mayo se radico en la Oficina Jurídica del MEN la ultima versión de la propuesta de Decreto junto con la memoria justificativa del mismo</t>
  </si>
  <si>
    <t>Se adiciono contrato de servicios para los requerimientos del nuevo modelo de convalidaciones. Se proyecta que las actividades de implementación por parte del proveedor del sistema se completarán para diciembre de 2018, sin embargo realizará entregas parciales a partir del mes de junio.</t>
  </si>
  <si>
    <t>Actualmente se cuenta con lineamientos específicos de calidad para los programas de Ingeniería, Administración y Derecho.  Para las áreas de Economía, Psicología, Contaduría se realizaran entre los meses de junio y agosto.</t>
  </si>
  <si>
    <t>Se realizó documento borrador de lineamientos de calidad de programas con metodología en formación dual. El 20 de junio se discutirá el documento con la red de formación dual de Colombia liderada por la Cámara colombo - alemana de comercio e industria.</t>
  </si>
  <si>
    <t>Se continuó con la validación de expertos, se encuentra en revisión el documento de Dimensiones de la internacionalización de la Educación Superior en Colombia por parte de Jocelyn Gacel-Ávila, se espera sus comentarios para terminar de ajustar el documento. En el mes de junio se tendrá participación en la Conferencia Regional de Educación Superior, mesa temática de internacionalización, en donde se trabajara bajo la base del documento de Dimensiones de la Internacionalización y se socializarán los avances.</t>
  </si>
  <si>
    <t>Se realizó el taller de difusión y socialización del programa AUDIT-COLOMBIA, piloto 2.0 con 5 IES colombianas, la Universidad Jorge Tadeo lozano, Universidad Tecnológica de Pereira, Instituto tecnológico metropolitano de Medellín, Universidad de San Buenaventura, Fundación del área Andina. En este momento se cuenta con un documento borrador de guía de diseño de sistemas internos de aseguramiento de calidad.</t>
  </si>
  <si>
    <t>Se realizo el lanzamiento del curso virtual plan piloto del CNA el 28 de junio de 2018 . Adicionalmente se depuraron más de 5000 hojas de vida de los pares de registro calificado y acreditación. Durante el mes de mayo se capacitó 180 pares de manera presencial para la revisión de condiciones de calidad de los programas de formación complementaria.  Se dio inicio a la capacitación de 75 pares académicos de acreditación</t>
  </si>
  <si>
    <t>Los  Encuentros Regionales de Acreditación se tienen programados para el mes de junio.  En el mes de mayo  se atendieron  14 solicitudes de asistencia técnica.  Se continua con la evaluación de los 15 programas inscritos en la convocatoria ARCUSUR: en el mes de mayo se terminaron de hacer las visitas y se espera emitir conceptos entre julio y agosto.</t>
  </si>
  <si>
    <t>Continua el plan de trabajo para la construcción de un organismo independiente se aseguramiento de la calidad.</t>
  </si>
  <si>
    <t>Se continuo con el trabajo para establecer criterios y mecanismos de articulación a través de un único sistema de información, basado en la información que se encuentra en SACES actualmente.</t>
  </si>
  <si>
    <t>Se estableció en la Comisión Intersectorial de Talento Humano en Salud un  evento en el que se ajusten los lineamientos de calidad transversales para el área de la salud. Se contará con la participación de expertos del área de la salud, expertos en rubricas y los Ministerios de Salud y Educación. La metodología prevista propone un taller que tena como resultado final las matrices de evaluación por referentes transversales a los programas de salud.</t>
  </si>
  <si>
    <t>Ya se tiene el documento final denominado "documento de divulgación sobre las competencias de Inspección y Vigilancia de la ES para las entidades territoriales". Se esta el realizando el proceso de cotización para la diagramación e impresión del documento.</t>
  </si>
  <si>
    <t>Se encuentra finalizada la guía derechos pecuniario adicionalmente se elaboró la guía de estatutos, se encuentra en revisión del Subdirector de IyV</t>
  </si>
  <si>
    <t>Se realizaron 8 visitas de seguimiento y 1 visitas integral, 5 capacitación de Ley 1740 a 5 IES. Se realizo infografía y proyecto de videos cortos para las herramientas pedagógicas.</t>
  </si>
  <si>
    <t>Se realiza socialización con los sindicatos del proyecto de Decreto reglamentario Ley 1740 y se realizara la ultima socialización con el CESU la primera semana de junio. Así mismo, se realizaron los ajustes solicitados en las socializaciones anteriores y se espera las observaciones por parte del CESU</t>
  </si>
  <si>
    <t xml:space="preserve">En este momento de cuenta con un documento borrador de lineamientos de calidad de programas TyT, se esta a la espera de validación para su publicación . </t>
  </si>
  <si>
    <t>En la perspectiva de acompañar a las IES que presentaran Documento Maestro para Registro Calificado en 2018 los dos (2) Programas basados en cualificaciones, se adelanto la sensibilización de las salas de la CONACES en un 70%, evidenciado en:
Dos (2) sesiones de sensibilización de la CONACES en las siguientes salas:
- Sala de TIC 
- Sala de Ingeniería, Industria y Construcción 
- Sala de Agricultura, Silvicultura, Pesca y Veterinaria  
Y teniendo en cuenta que para el mes de junio se espera contar con disponibilidad de la Sala de Educación y en la - Sala de Artes y Humanidades para la segunda sesión.</t>
  </si>
  <si>
    <t>el 4 de mayo se realizó el Evento de presentación de la Cartilla del Modelo de Referentes de calidad para toda la comunidad académica con la asistencia de 180 IES, se realizó a manera de conversatorio y conto con la presencia de la señora ministra de Educación y la Viceministra de Educación Superior.</t>
  </si>
  <si>
    <t>del 15 al 30 de mayo se fortalecieron los descriptores de calidad de las matrices de referentes, en cerca de 10 reuniones con el equipo jurídico de la subdirección de Aseguramiento de la Calidad.</t>
  </si>
  <si>
    <t>Se recibieron 710 observaciones ciudadanas, a partir de las cuales se realizó un trabajo de revisión de cada una y su impacto en la propuesta de decreto del 7 al 28 de mayo. Se realizaron ajustes para respetar la diversidad de las entidades con régimen especial, para lo cual se asistió a dos reuniones con la mesa de educación el 10 y 29 de mayo. El 7 de mayo se realizó una presentación del desarrollo normativo con Aciet en la ciudad de Cartagena y el 30 de mayo en el marco dl consejo de administración del FODESEP. el 31 de mayo se radico en la Oficina Jurídica del MEN la ultima versión de la propuesta de Decreto junto con la memoria justificativa del mismo</t>
  </si>
  <si>
    <t>Durante el mes de mayo se adelantaron actividades correspondientes a la adición del contrato de servicios para los requerimientos del nuevo modelo de convalidaciones, la subdirectora de aseguramiento de la calidad participó en el comité de contratación realizado el 24 de mayo, en el cual se realizó la correspondiente aprobación de la adición. Se proyecta que las actividades de implementación por parte del proveedor del sistema se completarán para diciembre de 2018, sin embargo realizará entregas parciales a partir del mes de junio.</t>
  </si>
  <si>
    <t>Se realizó documento borrador de lineamientos de calidad de programas con metodología en formación dual.</t>
  </si>
  <si>
    <t>El 20 de junio se discutirá el documento con la red de formación dual de Colombia liderada por la Cámara colombo - alemana de comercio e industria.</t>
  </si>
  <si>
    <t xml:space="preserve">Continuando con la validación de expertos, se encuentra en revisión el documento de Dimensiones de la internacionalización de la Educación Superior en Colombia por parte de Jocelyn Gacel-Ávila, se espera sus comentarios para terminar de ajustar el documento. </t>
  </si>
  <si>
    <t>Se gestionó la participación en la Conferencia Regional de Educación Superior en la mesa temática de internacionalización, liderada por la experta Jocelyn Gacel-Ávila, en donde se trabajara bajo la base del documento de Dimensiones de la Internacionalización y se socializarán los avances, este evento se llevara cabo en el mes de junio.</t>
  </si>
  <si>
    <t xml:space="preserve">Lanzamiento del curso virtual plan piloto del CNA el 28 de junio de 2018 y apertura del curso. </t>
  </si>
  <si>
    <t>Cumplido se depuraron más de 5000 pares de registro calificado y acreditación.</t>
  </si>
  <si>
    <t>Durante el mes de mayo la subdirección capacitó 180 pares de manera presencial para la revisión de condiciones de calidad e los programas de formación complementaria.  Se dio inicio a la capacitación de 75 pares académicos de acreditación</t>
  </si>
  <si>
    <t>Los  Encuentros Regionales de Acreditación se tienen programados para el mes de junio.</t>
  </si>
  <si>
    <t xml:space="preserve"> En el mes de mayo  se atendieron  14 solicitudes de asistencia técnica.  </t>
  </si>
  <si>
    <t>Se continua con la evaluación de los 15 programas inscritos en la convocatoria ARCUSUR: en el mes de mayo se terminaron de hacer las visitas y se espera emitir conceptos entre julio y agosto.</t>
  </si>
  <si>
    <t>Se avanzó en un esquema o plan de trabajo para la construcción de un organismo independiente se aseguramiento de la calidad. Está pendiente de revisión.</t>
  </si>
  <si>
    <t>La comisión de Talento humano en salud  reconoció la labor realizada por ASCOFAME en la revisión de las especialidades – medico quirúrgicas y determinó que una vez presenten sus recomendaciones estas serán evaluadas por los Ministerios de Salud y Educación.</t>
  </si>
  <si>
    <t>Ya se tiene el documento final denominado "documento de divulgación sobre las competencias de Inspección y Vigilancia de la ES para las entidades territoriales"</t>
  </si>
  <si>
    <t>Ya se encuentra finalizada la guía de estatutos, se encuentra en revisión del Subdirector de IyV</t>
  </si>
  <si>
    <t xml:space="preserve">Se realizaron 8 visitas de seguimiento así:
Universidad Autónoma del Caribe: Visitas de Inspección in situ
2 al 4 de mayo
8 al 11 de mayo
16 al 18 mayo
23 al 25 de mayo
31 de mayo al 1 de junio
Universidad de Pacifico: Visita de seguimiento al Plan de mejoramiento
16 al 18 de mayo
Fundación Universitaria Autónoma de Colombia: Visitas de Seguimiento Acciones de Mejoramiento
31 de mayo a 1 de junio de 2018
Fundación Universitaria San Martín: Visita de Inspección in Situ
26 de mayo de 2018
Se realizó 1 Visita Integral
Corporación Universitaria Regional del Caribe IAFIC
24 al 25 de mayo
</t>
  </si>
  <si>
    <t>Se realizaron 5 Capacitaciones 
- Capacitación Ley 1740 de 2014: ENCUENTRO NACIONAL DE LA RED DE COMUNICADORES ASCUN = 17 de mayo de 2018. 
- Capacitación Ley 1740 de 2014, competencias concurrentes y fortalecimiento de las actividades de Inspección y Vigilancia=: Secretaría de Educación de Cundinamarca - Subsecretaría de Inspección y Vigilancia  22 de mayo de 2018.
- Taller de análisis sobre la carrera profesoral: escenarios , dilemas y retos Decreto 1279 de 2002: Universidad de Cartagena: 24 de mayo de 2018
- Capacitación Ley 1740 de 2014: ACIET Bucaramanga: 24 de mayo de 2018
-Taller de análisis sobre la carrera profesoral: escenarios , dilemas y retos Decreto 1279 de 2002: Universidad Militar Nueva Granada UMNG - Bogota: 29 de mayo de 2018</t>
  </si>
  <si>
    <t xml:space="preserve">se realizo infografía y proyecto de videos cortos </t>
  </si>
  <si>
    <t>Se realiza socialización con los sindicatos del proyecto de Decreto reglamentario Ley 1740 y se realizara la ultima socialización con el CESU la primera semana de junio.</t>
  </si>
  <si>
    <t>se realizaron los ajustes solicitados en las socializaciones anteriores y se encuentra a las espera de nuevas observaciones por parte del CESU</t>
  </si>
  <si>
    <t>Cumplido en febrero</t>
  </si>
  <si>
    <t>Se realizaron dos (2) sesiones en el mes de mayo de sensibilización de la CONACES en las siguientes salas:
- Sala de TIC 
- Sala de Ingeniería, Industria y Construcción 
- Sala de Agricultura, Silvicultura, Pesca y Veterinaria  
Para el mes de junio se espera contar con disponibilidad de la Sala de Educación y en la - Sala de Artes y Humanidades para la segunda sesión.</t>
  </si>
  <si>
    <t>Se coordinó agenda para sensibilización a la Sala Interdisciplinar de la CONACES, el 15 de junio, en la cual se hará la socialización del MNC y de la oferta basada en cualificaciones, en la perspectiva de la capacitación en documentación de condiciones de Calidad para las IES aliadas.
Se capacitará en  el "Nuevo Modelo de Evaluación por Referentes", como en el actual modelo de evaluación según el Decreto 1075 de 2015.</t>
  </si>
  <si>
    <t>Dentro de la campaña preventiva creada por el equipo de investigaciones disciplinarias, Secretaría General  “Juego concéntrese”, se realizaron las siguientes actividades para el mes de mayo:
1. Verificación, ajustes y solicitud de publicación por parte de la Oficina de Comunicaciones del MEN.
2. Publicación del juego del 16 al 22 de mayo de 2018, en El Pregonero, mediante un link para que los colaboradores jugaran.
3. Cierre del juego el día 22 de mayo a las 5:00 de la tarde con 443 participantes.
4. Sorteo de premios entre los 443 participantes el día 24 de mayo de 2018, con un registro mediante video
.
5. Entrega de premios el día 29 de mayo de 2018 a los  ganadores y el envío del correo con los nombres a la Subdirección de Talento Humano para las gestiones ante Compensar.</t>
  </si>
  <si>
    <t>Durante el mes de  mayo se realizaron dos (2) Comités Inspiradores en los días (18 y 25) respectivamente.</t>
  </si>
  <si>
    <t>Durante el mes de mayo se llevaron a cabo actividades como: Continuación del torneo de fútbol con la clasificación a segunda fase de 4 de los 8 equipos inscritos, realización de entrenamientos de Natación en Compensar los días miércoles con 28 participantes, realización de fase de inscripciones e inicio de entrenamientos de Voleibol con 30 integrantes los días martes, desarrollo de fase de inscripciones e inicio del torneo de bolos con la participación de 27 equipos (130 integrantes), presencia de la Caja de Compensación Familiar ofreciendo los servicios y beneficios para los afiliados y sus familias en la sede CAN y en San Cayetano, stands de servicios de banca, turismo, telecomunicaciones, teatro, fondos de pensiones, caja de compensación, alimentos y servicios de salud en la sede CAN y en San Cayetano. Premiación de los juegos de la Función Pública en el cual el MEN logró un segundo puesto en domino y tercer lugar en tennis.</t>
  </si>
  <si>
    <t>Se adelantó visita domiciliaria a una funcionaria con una condición especial que aprobó el filtro de verificación, siendo incluida desde el mes de mayo en la prueba piloto.</t>
  </si>
  <si>
    <t xml:space="preserve">Seguimiento de los planes que hacen parte del Plan Estratégico de Talento Humano con el desarrollo de actividades más relevantes así: implementación del PIC (Finalización de la segundo sesión o módulo e inicio de la tercera sesión del Programa de Desarrollo de Competencias, capacitaciones en Contratación Estatal y Supervisión de Contratos, Delitos contra la administración pública, Aplicación de las normas contables de entidades de Gobierno aplicables al MEN, One Drive, Estudios previos, PIC). Plan de Bienestar (Stands de servicios en la sede CAN y en San Cayetano, continuación del torneo de fútbol 8, entrenamientos de Natación, Realización de fase de inscripciones e inicio de entrenamientos de Voleibol, desarrollo de fase de inscripciones e inicio del torneo de bolos, presencia de la Caja de Compensación Familiar puesto a puesto). Plan de SG-SST (Realización de consultas de riesgo cardiovascular con médico de la ARL , realización de pausas activas mediante acondicionamiento físico en ambas sedes). Con respecto al indicador de planta de personal provista para el mes de mayo fué del 93 %.
 </t>
  </si>
  <si>
    <t xml:space="preserve">Dentro de la ejecución del PIC durante el mes de mayo se desarrollaron sesiones de las siguientes temáticas: Contratación Estatal - Pública y Supervisión de Contratos, Delitos contra la administración pública, Actualización en la aplicación de las normas contables de entidades de Gobierno aplicables al MEN, One Drive, Estudios previos, PIC-Aprendizaje Organizacional, Curso intermedio de atención de desastres y Estudios previos. </t>
  </si>
  <si>
    <r>
      <t xml:space="preserve">Finalización del segundo módulo “Experiencial I” del Programa de Desarrollo de Competencias por dependencias con un total de participación de </t>
    </r>
    <r>
      <rPr>
        <b/>
        <sz val="9"/>
        <rFont val="Calibri"/>
        <family val="2"/>
        <scheme val="minor"/>
      </rPr>
      <t xml:space="preserve">151 </t>
    </r>
    <r>
      <rPr>
        <sz val="9"/>
        <rFont val="Calibri"/>
        <family val="2"/>
        <scheme val="minor"/>
      </rPr>
      <t xml:space="preserve">personas completando una participación total de </t>
    </r>
    <r>
      <rPr>
        <b/>
        <sz val="9"/>
        <rFont val="Calibri"/>
        <family val="2"/>
        <scheme val="minor"/>
      </rPr>
      <t>690</t>
    </r>
    <r>
      <rPr>
        <sz val="9"/>
        <rFont val="Calibri"/>
        <family val="2"/>
        <scheme val="minor"/>
      </rPr>
      <t xml:space="preserve"> personas para el segundo módulo. Se inició la tercera sesión o módulo "Lego Serious play" del Programa con la participación de </t>
    </r>
    <r>
      <rPr>
        <b/>
        <sz val="9"/>
        <rFont val="Calibri"/>
        <family val="2"/>
        <scheme val="minor"/>
      </rPr>
      <t>517</t>
    </r>
    <r>
      <rPr>
        <sz val="9"/>
        <rFont val="Calibri"/>
        <family val="2"/>
        <scheme val="minor"/>
      </rPr>
      <t xml:space="preserve"> colaboradores con sesiones diarias, tanto en la jornada de la mañana como la tarde durante los días 16, 21, 22, 23, 25 28 y 30 de mayo. </t>
    </r>
  </si>
  <si>
    <t>En las sedes San Cayetano y CAN se adelantaron: Inspecciones de seguridad, citas con médico para seguimiento cardiovascular, visitas de la fisioterapeuta con sesiones dirigidas en el gimnasio y pausas activas mediante juegos dirigidos, rumbaterapias por parte de un deportólogo y personal trainer; todos profesionales de la ARL.</t>
  </si>
  <si>
    <t>Se inició proceso preparatorio para la evaluación final de los funcionarios en provisionalidad y de la planta temporal; para lo cual se expidió la circular 24 del mes de mayo. Se hace convocatoria de los funcionarios para las respectivas capacitaciones en coodinación con la Sede San Cayetano in situ. Se remitió a Tecnología el documento denominado Requerimiento de Alto Nivel para el Desarrollo de la Herramienta de Evaluación de los Funcionarios en Período de Prueba.</t>
  </si>
  <si>
    <t xml:space="preserve">Hasta el momento, 395 servidores (sin variación desde el mes anterior) han accedido al formulario de caracterización. </t>
  </si>
  <si>
    <t>Se actualizó la publicación de las vacantes el 15 de mayo y el 18 de mayo se publicaron las vacantes bajo el nuevo formato (link vacantes MEN en la intranet).</t>
  </si>
  <si>
    <t>Desarrollo de segunda mesa técnica entre las Subdirecciones de Desarrollo Organizacional y la Subdirección de Talento Humano para seguimiento del plan para el diseño y adopción del código de integridad. Realización de autevaluación del estado actual del MEN frente al código de integridad bajo el instrumento del MIPG</t>
  </si>
  <si>
    <t>Se efectuó la actualización del nuevo procedimiento de PQRS, el cual será transversal para todas las dependencias del Ministerio.
Se realizo Divulgación del nuevo procedimiento de PQRS a la Unidad de atención al ciudadano.
Se asistió a la cualificación PROCESO Y GESTIÓN DE LAS PQRSD - PNSC dada por el PNSC, esto con el objetivo de replicarla en la UAC del MEN y fortalecer estrategias para el servicio al ciudadano.
Se efectuó taller de Tu respuesta tu imagen para todas las dependencias del Ministerio en el cual se socializo en nuevo procedimiento de PQRS y la revisión y análisis de respuestas dadas a PQRS.
Se puso en funcionamiento la nueva pantalla de cartera para los cuídanos de la UAC, con la actualización de información institucional.</t>
  </si>
  <si>
    <t>En el mes de mayo se realizó reunión con la oficina de tecnología para realizar el ajuste al sistema de legalizaciones en cuanto al origen de datos de graduados e instituciones.
También se realizó una segunda mesa de trabajo en la que se trató el aprovisionamiento de infraestructura de firma electrónica, y la instalación y configuración de la misma en el sistema de legalizaciones.</t>
  </si>
  <si>
    <t>En el mes de mayo se cualificaron a los servidores de la Unidad de Atención al Ciudadano en Lengua de Señas Colombianas, por parte del INSOR.</t>
  </si>
  <si>
    <t>En el mes de mayo se realizó indice a 83 tomos en el formato establecido</t>
  </si>
  <si>
    <t>En el mes de mayo se digitalizaron 173,855  imágenes de resoluciones</t>
  </si>
  <si>
    <t>El contrato 1414 de 2017 ya se encuentra en la plataforma de Colombia compra, para continuar con el proceso contractual.</t>
  </si>
  <si>
    <t xml:space="preserve">Se realizó desarrollo de los nuevos modulos de radicacion para el sistema SAC, se han realizado las pruebas de funcionamiento.
Se generó e y envió el Ranking Nacional del Sistema de Atencion al Ciudadano de las Secretarías  de Educación Certificadas.
Se realizó asistencia tecnica en  servicio al ciudadano y gestipion documental  a las siguentes entidades 
Instituto Nacional De Formación Técnica Profesional INFOTEP  la ciudada de  San Andres 
Instituto Tolimense de Formación Técnica Profesional "ITFIP"
Instituto Nacional Para Ciegos INCI
</t>
  </si>
  <si>
    <t xml:space="preserve">Se realizó desarrollo de los nuevos modulos de radicacion para el sistema SAC, se han realizado las pruebas de funcionamiento.
Se generó e y envió el Ranking Nacional del Sistema de Atencion al Ciudadano de las Secretarías  de Educación Certificadas.
Se realizó asistencia tecnica en  servicio al ciudadano en INFOTEP  la ciudada de  San Andres </t>
  </si>
  <si>
    <t xml:space="preserve">En el mes de mayo no se realizó mesa de trabajo con SDO. Se tiene programada para el mes de junio. </t>
  </si>
  <si>
    <t>Se desarrollaron las auditorás especiales al Sistema de Gestión de Seguridad y Salud en el Trabajo; Derechos de Autor de Software y  Crédito Externo y Donaciones. Se encuentra en ejecución la auditoría al Plan Nacional de Infraestructura Educativa - FFIE.
En cuanto a las auditorías combinadas a los Sistemas de Gestión de Calidad y Ambiental se encuentran en ejecución  17, que corresponden a la totalidad de los procesos que integran el mapa del MEN.</t>
  </si>
  <si>
    <t>Esta actividad no aplica para el mes de mayo.</t>
  </si>
  <si>
    <r>
      <t>Durante el mes de mayo se rindieron los informes de Ley correspondientes: Seguimiento al Plan Aticorrupción y de Atención al Ciudadano,</t>
    </r>
    <r>
      <rPr>
        <sz val="12"/>
        <color rgb="FFFF0000"/>
        <rFont val="Calibri"/>
        <family val="2"/>
        <scheme val="minor"/>
      </rPr>
      <t xml:space="preserve"> </t>
    </r>
    <r>
      <rPr>
        <sz val="12"/>
        <rFont val="Calibri"/>
        <family val="2"/>
        <scheme val="minor"/>
      </rPr>
      <t xml:space="preserve"> seguimiento al SUIT e Informe de Austeridad del Gasto mensual </t>
    </r>
  </si>
  <si>
    <r>
      <t>Durante el mes de mayo se rindieron los informes de Ley correspondientes: Seguimiento dal Plan Aticorrupción y de Atención al Ciudadano,</t>
    </r>
    <r>
      <rPr>
        <sz val="12"/>
        <color rgb="FFFF0000"/>
        <rFont val="Calibri"/>
        <family val="2"/>
        <scheme val="minor"/>
      </rPr>
      <t xml:space="preserve"> </t>
    </r>
    <r>
      <rPr>
        <sz val="12"/>
        <rFont val="Calibri"/>
        <family val="2"/>
        <scheme val="minor"/>
      </rPr>
      <t xml:space="preserve"> seguimiento al SUIT e Informe de Austeridad del Gasto mensual </t>
    </r>
  </si>
  <si>
    <t>Durante el Mes de Mayo se efectuó el 100% de los giros de SGP, incluyendo a los municipios no certificados para el concepto de calidad matricula que efectuaron el proceso documental.</t>
  </si>
  <si>
    <t xml:space="preserve">La informacion disponible es la misma que se tenía la cierre de Abril, ya que solo hasta el 1 de Junio fecha en la que hace el balance del cierre del MES se conocería el indicador INPANUT. Sin embargo, cifras preliminares indican que el PAC utilizado se encuentra por encima del 99%. </t>
  </si>
  <si>
    <t>Esta información solo se conoce al cierre de cada mes, es decir durante los primeros dias. Sin embargo, datos preliminares apuntan a que el PAC utilizado es del 99%</t>
  </si>
  <si>
    <t>Durante el presente Mes se han efectuado tareas de desarrollo técnico por parte de la Fabrica de Software e incluso revision de dichos desarrollos para ir retroalimentando. Todo sobre el 100% de los asos de USO. Se esta evaluando la posibilidad de un control de cambios por una modificacion en la norma tributaria que puede tener impacto</t>
  </si>
  <si>
    <t>No aplica para este corte pues se expidió una resolucion por parte de la CGN aumentando el plazo de reporte del primer trimestre a Junio 30 de 2018</t>
  </si>
  <si>
    <t>Se realizará la primera mesa una vez se cuenta con el cierre del primer trimestre de 2018, es decir en el mes de Julio ya que el cierre de estados financieros definitivos fue ampliado a Mayo.</t>
  </si>
  <si>
    <t>Durante el Mes de Mayo se efectuó el envío de los oficios con la información de los informes que faltan por legalizar por cada uno de los Viceministerios</t>
  </si>
  <si>
    <t>Durante Mayo no se hicieron mesas de Trabajo con supervisores</t>
  </si>
  <si>
    <t>Se enviaron los correos electrónicos  a los supervisores de los convenios durante el mes de Mayo de 2018</t>
  </si>
  <si>
    <r>
      <t xml:space="preserve">El Recaudo Acumulado al corte del mes de Abri fue de  </t>
    </r>
    <r>
      <rPr>
        <u/>
        <sz val="12"/>
        <rFont val="Calibri"/>
        <family val="2"/>
        <scheme val="minor"/>
      </rPr>
      <t xml:space="preserve">$ 88.127 millones, </t>
    </r>
    <r>
      <rPr>
        <sz val="12"/>
        <rFont val="Calibri"/>
        <family val="2"/>
        <scheme val="minor"/>
      </rPr>
      <t>alcanzando un 30,49% de la meta frente a un 31,00% de porcentaje acumulado para dicho mes.
A corte 31 de Mayo de 2018, no se evidencia recaudo toda vez que la verificación del ingreso frente a extractos bancarios se realiza més vencido (Corte 13 de junio de 2018), previa realización de conciliación del registro contable.</t>
    </r>
  </si>
  <si>
    <t>Hasta el momento se ha recaudado $2.580 millones</t>
  </si>
  <si>
    <t>En el mes de Mayo se presentó  una recuperación total de 18 millones aproximadante, con lo cual en el acumulado se ha recuperado $140 millones es decir el 4.18% de la meta.</t>
  </si>
  <si>
    <t>De las Entidades Obligadas para el 2014 y 2015,  el 61,1%  de ellas se encuentran al dia o remitidas a la DIAN.</t>
  </si>
  <si>
    <t>Se efectuó conciliación con los saldos al mes de Abril</t>
  </si>
  <si>
    <t xml:space="preserve">Se realizaron las mesas de trabajo establecidas para el mes, cumpliendo con el cronograma y afinando el proceso. </t>
  </si>
  <si>
    <t>Se está dentro de los términos para ejecutar el reporte.</t>
  </si>
  <si>
    <t>Todas las actividades de giro se han efectuado de acuerdo a los protocolos de la SGF. Vale decir que para el giro de Calidad Matricula, aproximadamente 210 municipios no cumplieron con el proceso documental por lo que amparados en la Resolucion 12829 de 2017 no se les efectuó el giro. Sin embargo esto no debe afectar los indicadores del SGF ya que el PAC que sale de la OAPF incluia solo las ET que habian realizado el proceso.</t>
  </si>
  <si>
    <t>El informe de PAC del mes de Mayo aun no ha sido construido ya que la OAPF solicitó entregar a mas tardar el 31 de Mayo el presente Plan de Acción y el calculo de la utilización de PAC se efectúa mes vencido los primeros dias hábiles del mes.</t>
  </si>
  <si>
    <t>El reporte de INPANUT no ha sido generado pues se ejecuta en los primeros dias del Mes siguiente (una vez se haya cerrado Mayo). Sin emabrgo, una vez se tenga se efecutará el proceso de socialización tal como se ha venido dando mes a mes.</t>
  </si>
  <si>
    <t>Se han efectuado las mesas de seguimiento al desarrollo técnico del aplicativo, tal como se ha establecido en el cronograma. Sin embargo, es probable que hayan ciertos retrasos en la salida final por un control de cambios que se esta evaluando.</t>
  </si>
  <si>
    <t>No aplica para este corte  debido a que la CGN resolvió ampiar el plazo para el reporte de estados financieros.</t>
  </si>
  <si>
    <t>Durante el Mes de Mayo no se efecutaron mesas de trabajo con supervisores</t>
  </si>
  <si>
    <t>Hasta el 30 de Abril el MEN habia cumplido con el 98,5% de la meta de recaudo trazada a dicho corte. Este valor está dentro del rango de desviación y muy cerca al cumplimiento real del objetivo.</t>
  </si>
  <si>
    <t>Para el mes de Junio se espera recaudar el 42% de la meta establecida, sin embargp ya se han recaudado $2.850 millones equivalente al 3.5% de la meta.
El vencimiento real de la obligación de pago de las Entidades Obligadas es semestral (01 de enero al 30 de junio y 01 de julio a 31 de diciembre).
Se debe tener en cuenta que la verificación del ingreso se evidencia mes vencido.</t>
  </si>
  <si>
    <t>Durante el mes de Mayo se continuó con el proceso de recuperación de cartera de acuerdo con el cronograma</t>
  </si>
  <si>
    <t>Se efectuó la concialiación de manera correcta durante mayo con la informacion al corte del 30 de Abril</t>
  </si>
  <si>
    <t>Se han efectuado las mesas de trabajo establecidas para fortalecer el proceso</t>
  </si>
  <si>
    <t>Se efectuó correctamente la transmision de información exógena Nacional de acuerdo a las Resoluciones</t>
  </si>
  <si>
    <t>No se realizó ningun reporte pues se está dentro de los términos para hacerlo</t>
  </si>
  <si>
    <t>Se han focalizado 16 secretarias de educación, como beneficiarias de la estrategia de formación a docentes: Arauca, Bolívar, Caquetá, Cauca, Cesar, Choco, Córdoba, Florencia, Guaviare, La Guajira, Magdalena, Nariño, Norte de Santander, Putumayo, Tolima y Turbo.</t>
  </si>
  <si>
    <t>Inicia la  socialización de  la estrategia diferenciada con uso pedagógico de TIC en las16 secretarias de educación focalizadas.</t>
  </si>
  <si>
    <t>A través de la Asistencia Técnica se implementará la estrategia diferenciada con uso pedagógico de TIC en las16 secretarias de educación focalizadas.</t>
  </si>
  <si>
    <t>Los docentes seleccionados como becarios para viajar a corea fueron : Mayerly Moreno Zambrano, Zoraida del Pilar Garzón Rodríguez, José Noé Sánchez Sierra, Andrés Camilo Cardona Franco, David Carmelo Barroso Negrete, Clara Inés Sánchez Paipilla, William Orozco Gómez, Joselin Pérez Avila, Juan Guillermo Ramírez Orozco, Javier Enrique Álvarez Palacios, Héctor Andrés Ardila López, Luis Emiro Ramirez Gomez, Carlos Daniel Agudelo Rivera, David Carmelo Barroso Negrete, Clara Inés Sánchez Paipilla, William Hernando Suárez Mateus, Sindey Carolina Bernal Villamarin, Joselín Pérez Ávila, Jineth Alexandra Cuartas
Rodríguez.</t>
  </si>
  <si>
    <t>Se seleccionaron 13 participantes a la convocatoria para el VI Encuentro Nacional de experiencias significativas con uso pedagógico de TIC.</t>
  </si>
  <si>
    <t xml:space="preserve">Se realizaron diferentes actividades para gestionar  la convocatoria de buenas prácticas en gestión de TIC para las SEC.  </t>
  </si>
  <si>
    <t>Proyecto: Fortalecimiento de la Cultura de la Gestión y Utilización del Conocimiento en CTeI en niños, jóvenes y comunidades del Departamento de Cundinamarca. Código BPIN: 2017000100104</t>
  </si>
  <si>
    <t>Se diseñaron y desarrollaron 2 espacios virtuales, denominados:
1. Especial día del Maestro.
2. Aniversario Portal 2018</t>
  </si>
  <si>
    <t>Se realizó toda la estrategia de divulgación de los contenidos seleccionados y se diseñó y desarrollo el espacio virtual donde se alojarán estos contenidos.</t>
  </si>
  <si>
    <t>El portal Educativo Colombia Aprende durante los 5 meses del año 2018 ha alcanzado 12.833.257  de visitas a sus productos y servicios.</t>
  </si>
  <si>
    <t>Se realizó seguimiento  a la sedes educativas de la Secretaria de Educación de Barranquilla</t>
  </si>
  <si>
    <t>Se inician actividades para abrir invitación a presentar propuestas para el diseño e implementación del Observatorio Colombiano de Innovación Educativa versión 3.0.</t>
  </si>
  <si>
    <t>Se realizaron en este período actividades del proceso contractual  para seleccionar las entidades que deberán formular, estructurar y elaborar las orientaciones metodológicas sobre los semilleros en EPBYM</t>
  </si>
  <si>
    <t>Se realizaron en este período actividades del proceso contractual  para seleccionar las entidades que deberán formular, estructurar y elaborar las orientaciones metodológicas sobre los semilleros en EPBYM.</t>
  </si>
  <si>
    <t>UniValle y la Institución Universitaria de Envigado presentaron avances en los productos del contrato.  Se realizó comité con la Universidad del Valle, a través de una mesa técnica en la que se revisaron avances y dificultades para cada producto.</t>
  </si>
  <si>
    <t>Se realiza seguimiento correspondiente al mes de mayo, a las actividades de investigación y compromisos suscritos con las entidades ejecutoras y  desarrolladas bajo el Convenio MEN-Colciencias</t>
  </si>
  <si>
    <t>La actividad se ejecuto al 100% en el mes de abril.  Computadores Para Educar -CPE-, hace entrega de la matriz con la focalización de las Secretarías de Educación beneficiadas con la estrategia de formación,  el modelo operativo,  la malla curricular y la guía de formadores del diplomado de Rural TIC, según lo solicitado por el MEN.</t>
  </si>
  <si>
    <t>Durante el mes se realizó el proceso de formación de formadores de cada uno de los operadores. Posterior a esta formación, los formadores se desplazaron a  los territorios para movilizar el proceso de inscripción.</t>
  </si>
  <si>
    <t>Durante el mes se realizó el proceso de formación de formadores de cada uno de los operadores. Posterior a esta formación, los formadores se desplazaron a  los territorios para movilizar el proceso de inscripción e iniciar el proceso de formación a docentes en el mes de Junio.</t>
  </si>
  <si>
    <t>Se realizó la despedida de los becarios el 13 de mayo del 2018, los cuales partieron a Corea del sur el 14 de mayo. Durante la formación en corea se movilizaron por redes sociales los videos y mensajes de actividades realizadas.</t>
  </si>
  <si>
    <t>Se desarrolló la convocatoria para el VI Encuentro Nacional de experiencias significativas con uso pedagógico de TIC, en la cual se realizó la evaluación de postulaciones por parte de los jurados destinados por la oficina de Innovación y Computadores Para Educar -CPE-, se seleccionaron 13 participantes como resultados de la evaluación. Estos asistirán al evento Educa Digital 2018, que se realizará los días 12 y 13 de junio de 2018.</t>
  </si>
  <si>
    <t>Se público la Convocatoria de Buenas Prácticas en Gestión TIC, en el micrositio de la Convocatoria en el Portal Colombia Aprende. Allí se publicaron los Términos y Condiciones, Documentos y Anexos, formulario de Inscripción y se publicaron los resultados. La convocatoria fue promovida por los canales comunicación del Ministerio de Educación, Portal Colombia Aprende y por correo electrónico a las 95 Secretarías de Educación del país. Posteriormente se realizó el proceso de evaluación de las prácticas presentadas.</t>
  </si>
  <si>
    <t>Se realizó la revisión del proyecto: Fortalecimiento de la Cultura de la Gestión y Utilización del Conocimiento en CTeI en niños, jóvenes y comunidades del Departamento de Cundinamarca. Código BPIN: 2017000100104 mediante panel de expertos, conformado por un representante de la oficina de  innovación y un reresentante de la Dirección de Calidad.</t>
  </si>
  <si>
    <t>Durante el mes de mayo se realizaron las siguientes actividades:
1. Realización del plan de trabajo.
2. Realización del diseño gráfico y desarrollo de los espacios virtuales.
3. Implementación de los espacios virtuales.
4. Sesiones de trabajos con el equipo técnico del Grupo del Portal.</t>
  </si>
  <si>
    <t>Durante el mes de mayo se realizaron las siguientes actividades:
1. Estrategia de divulgación de los contenidos seleccionados.
2. Diseño y desarrollo del espacio virtual donde se alojarán estos contenidos.</t>
  </si>
  <si>
    <t>42.78%</t>
  </si>
  <si>
    <t>El equipo de trabajo del Grupo de Gestión de Contenidos Educativos y Portal Educativo realizó administración, soporte y actualización del Portal de acuerdo a los requerimientos de las áreas del MEN, también se realizó movilización por redes sociales de los nuevos servicios y contenidos del Portal.</t>
  </si>
  <si>
    <t>48.5%</t>
  </si>
  <si>
    <t>Se adelantaron actividades internas en el Ministerio de Educación Nacional por parte de funcionarios del Grupo del Portal y funcionarios de DIRECTV</t>
  </si>
  <si>
    <t>Se reciben del DANE la propuesta definitiva ajustada y a partir de esta se elabora el insumo de contratación, que iniciará el proceso de revisión por la subdirección de contratación del MEN.</t>
  </si>
  <si>
    <r>
      <t xml:space="preserve">Durante el mes de mayo se realizaron las siguientes actividades:
*  Reunión con REDUNETE para revisión de la propuesta presentada. 
* Comité Técnico del convenio 871/1456 de 2017 en donde se tomó la decisión de abrir la invitación a presentar propuesta para el diseño e implementación del Observatorio Colombiano de Innovación Educativa versión 3.0.
* Ajuste  y envío de documentos a Colciencias, para invitación abierta a presentar propuesta para el diseño e implementación del Observatorio Colombiano de Innovación Educativa versión 3.0.
* Gestión con Universidad del Valle para obtener indicaciones sobre aspectos funcionales del sitio y la aplicación del Observatorio.
</t>
    </r>
    <r>
      <rPr>
        <b/>
        <i/>
        <u/>
        <sz val="10"/>
        <rFont val="Arial"/>
        <family val="2"/>
      </rPr>
      <t>Nota:</t>
    </r>
    <r>
      <rPr>
        <b/>
        <sz val="10"/>
        <rFont val="Arial"/>
        <family val="2"/>
      </rPr>
      <t xml:space="preserve">  </t>
    </r>
    <r>
      <rPr>
        <sz val="10"/>
        <rFont val="Arial"/>
        <family val="2"/>
      </rPr>
      <t xml:space="preserve">Dado que REDUNETE manifestó que, dadas las condiciones establecidas por el MEN y Colciencias, no puede desarrollar el proyecto, se tomó la decisión en Comité Técnico del convenio 871/1456 de 2017 de abrir invitación a otras entidades, lo cual deriva en iniciar de nuevo el proceso de presentación de propuestas, lo que implica que se tomen por lo menos dos meses más para tener una propuesta seleccionada, por lo cual el avance en ejecución se mantiene igual que en el mes de abril. </t>
    </r>
  </si>
  <si>
    <t>Con el fin de realizar un acompañamiento pertinente a  la estrategia de formulación de los semilleros de investigación, se realizaron los ajustes solicitados por el área de contratación al documento técnico que acompaña el insumo respectivo.</t>
  </si>
  <si>
    <t xml:space="preserve">En el marco del proceso de contratación de la entidad que deberá formular, estructurar y elaborar las orientaciones metodológicas para el fomento a la investigación en innovación educativa con uso e TIC, a través de semilleros en Educación Preescolar, Básica y Media  y escritura de los documentos de investigación aplicada se realizaron las siguientes acciones:
* Reuniones de trabajo con el abogado y asesor encargado de la revisión de los documentos para esta contratación.
* Escritura de los ajustes sugeridos y solicitados  por parte del abogado y asesor, al insumo para la respectiva contratación.
* Ajuste a la matriz de riesgos de la contratación de acuerdo con las sugerencias realizadas. 
*Documento con propuesta de presupuesto ajustada  de acuerdo con las sugerencias recibidas del área de contratación para ser presentado en el comité. </t>
  </si>
  <si>
    <t>La Institución Universitaria de Envigado presentó avances en la fundamentación conceptual en lo relacionado con la aproximación inicial de modelo, innovación y adaptabilidad. UniValle realizó reunión con la I.E Francisco José Lloreda revisando algunos aspectos para mejorar el cumplimiento del plan de trabajo.</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</si>
  <si>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a cada uno de los proyectos en ejecución
2.Balance de Supervisión del Convenio 344-2010
3.Actividad de cierre del Convenio
El detalle de las actividades se encuentran en el acta de comité técnico del 28-05-2018. No se han presentando obstáculos para el cumplimiento de la actividad.</t>
  </si>
  <si>
    <t xml:space="preserve">En el mes de mayo de 2018 se publicaron los siguientes documentos y actos administrativos de procesos de contratación, adelantados por esta Subdirección:
Aviso de Convocatoria: 4
Invitación Pública: 0
Proyecto de Pliego de Condiciones: 3
Estudios Previos: 3
Respuestas a las observaciones: 7
Acto Administrativo de Apertura: 0
Pliego de Condiciones Definitivo: 0
Adendas: 7
Informe de Evaluación de las Ofertas: 9
Acto Administrativo de Adjudicación: 3
Declaratoria de Desierta: 0
Aceptación de Oferta: 1
Contrato: 0
Informes parciales: 127
Para dicho periodo, se debían publicar 164 documentos los cuales como se puede ver en la descripción antes detallada, fueron publicados en su totalidad.  
Este reporte refleja solo la información del mes de a mayo de 2018 y el porcentaje proyectado corresponde igualmente para cada mes al 100%. Lo anterior, debido a que el reporte no es acumulativo.
</t>
  </si>
  <si>
    <t xml:space="preserve">Durante el mes de mayo de 2018 las diferentes dependencias del MEN requirieron un total de 34 procesos de contratación, los cuales 2 ya les fue adjudicados los contratos y es restante es decir 32, están siendo tramitados en su totalidad por esta Subdirección. </t>
  </si>
  <si>
    <r>
      <t xml:space="preserve">Se remitió correo electrónico el 4 de mayo de 2018 con listado de contratos celebrados por el MEN en el mes de abril a la Oficina Asesora de Comunicaciones para su publicación en la página web de la entidad. El cual quedo debidamente publicado en el siguiente link:
</t>
    </r>
    <r>
      <rPr>
        <u/>
        <sz val="9"/>
        <color theme="4"/>
        <rFont val="Arial"/>
        <family val="2"/>
      </rPr>
      <t>https://www.mineducacion.gov.co/portal/micrositios-institucionales/Contratacion/Historico-de-rocesos/366218:Contratos-suscritos-2018</t>
    </r>
  </si>
  <si>
    <t>Teniedo en cuenta que este reporte refleja solo la información del porcentaje proyectado con respecto a la de cada mes, es decir el 100%. Lo anterior, debido a que el reporte no es acumulativo, por esta razón, durante los meses de diciembre de 2017 y de enero a mayo de 2018, las distintas dependencias del Ministerio de Educación Nacional radicaron a esta Sudbdirección 1058 informes finales, los cuales estan discriminados de la siguiente manera: 
Personas Naturales: 732
Personas Juridicas: 326
En virtud de lo anterior, los 1058 informes finales radicados presentan los siguientes estados: 
Persona Natural:
Con observaciones: 26                        
Devueltos al área: 16
En firma del contratista: 2
En revisión del coordinador: 0
En revisión del liquidador: 394
Liquidado: 294
Total: 732
Persona Juridica: 
Con observaciones: 19                           
Devueltos al área: 14
En firma del contratista: 42 
En revisión del coordinador: 36 
En revisión del liquidador: 117
Liquidado: 76
Radicado Vencidos: 22 
Total: 326</t>
  </si>
  <si>
    <t>Durante el mes de mayo de 2018 en coordinación con la Subdirección de Talento Humano, se adelantó la logística necesaria para reservar un espacio, con el fin de iniciar la primera capacitación este primer semestre, consecuencia a lo anterior, el 30 de mayo del 2018 se capacitó a 45 colaboradores del MEN en la elaboración de estudios previos.</t>
  </si>
  <si>
    <t xml:space="preserve"> El 09 de mayo se remitió correo electrónico a la Subdirección de Talento Humano, con el fin de ajustar los errores que se presentaban en la capacitación virtual acorde a normatividad vigente. En este orden de ideas, estamos a la espera que el Grupo de Talento Humano nos indique cuando iniciará el curso virtual. </t>
  </si>
  <si>
    <t>Se tienen radicados acumulados al mes de mayo de 2018, 16 informes de presunto incumplimiento, los cuales presentan los siguientes estados: 
Citación audiencia: 3
Archivo del proceso: 11
Respuesta a reposición: 0
Traslado pruebas: 1
En revisión de los abogados: 1</t>
  </si>
  <si>
    <t xml:space="preserve">En el mes de mayo de 2018, las distintas dependencias del Ministerio solicitaron 25 modificaciones que impactan las publicaciones al Plan Anual de Adquisiciones. Se llevaron a cabo comités de contratación, en donde se trataron y aprobaron modificaciones a los Planes de Compra, tal y como se describe a continuación:
1. Comité de Contratación de los días 2,8,10 y 17 de mayo de 2018:
1. 2018-1599 Actualización 
2. 2018-0920 Actualización 
3. 2018-1147 Actualización 
4. 2018-1238 Actualización 
5. 2018-1660 Actualización 
6. 2018-1616 Actualización 
7. 2018-1615 Actualización 
8. 2018-1617 Actualización 
9. 2018-1266 Actualización 
10. 2018-1309 Cancelación 
11. 2018-1030 Cancelación 
12. 2018-0928 Cancelación 
13. 2018-0943 Cancelación 
14. 2018-0945 Cancelación 
15. 2018-1597 Cancelación 
16. 2018-0936 Cancelación 
17. 2018-1031 Nuevo Plan
18. 2018-1667 Nuevo Plan
19. 2018-1668 Nuevo Plan
20. 2018-1669 Nuevo Plan
21. 2018-1670 Nuevo Plan
22. 2018-1671 Nuevo Plan
23. 2018-1672 Nuevo Plan
24. 2018-1673 Nuevo Plan
25. 2018-1662 Nuevo Plan
En este orden de ideas, se realizaron 9 actualizaciones, 6 cancelaciones e inclusión de 9 planes de compras nuevos, para un total de 25 ajustes, los cuales se publicaron en 2 versiones 21 y 22, dichas publicaciones se llevaron a cabo el  11 y 24 de mayo de 2018 en la plataforma del SECOP II.  
</t>
  </si>
  <si>
    <t>A corte 31 de mayo se llevaron a cabo 6 reuniones para gestionar alianzas con: Suecia, CERLALC, UNICEF, War Child - Mercy Corps, Microsoft y Mesa de Aliados por Chocó.</t>
  </si>
  <si>
    <t>A fecha 31 de mayo se ha gestionado un total de $5.232.408.946
En el mes de mayo se recibió por concepto de donaciones de la DIAN $84.333.064</t>
  </si>
  <si>
    <r>
      <t>A corte 31 de  mayo se ha coordinado la participación del Ministerio de Educación en diez espacio de carácter multilateral.
Durante el mes de mayo se coordinó la participación del MEN en cuatro espacios: 
* IX Foro Iberoamericano de Responsables de Educación Superior, realizado en Guatemala los días 17 y 18 de mayo.
* Participación en la XXX Ronda de Grupos Técnicos de la Alianza del Pacífico, realizado en Ciudad de México los días 22 y 23 de mayo.
* Participación en el Taller presencial de la Tabla de Equivalencias  del Convenio Andrés Bello, realizado en Santiago de Chile los días 16 y 17 de mayo.
*</t>
    </r>
    <r>
      <rPr>
        <sz val="12"/>
        <color rgb="FFFF0000"/>
        <rFont val="Calibri"/>
        <family val="2"/>
        <scheme val="minor"/>
      </rPr>
      <t xml:space="preserve"> </t>
    </r>
    <r>
      <rPr>
        <sz val="12"/>
        <rFont val="Calibri"/>
        <family val="2"/>
        <scheme val="minor"/>
      </rPr>
      <t>Participación en el Programa Bilateral Colombia - Dominicana 2017-2019. Proyecto "Fortalecimiento a la Estrategia de Atención Integral a la Primera Infancia - FASE II, realizado en Santo Domingo del 8 al 12 de mayo.</t>
    </r>
  </si>
  <si>
    <t xml:space="preserve">*  Socialización nota: Reconocimiento de la comunidad Valenciana a la Estrategia de cero a siempre, realizado en Valencia, España los días 28 y 29 de abril:
https://www.mineducacion.gov.co/boletinesmen/1754/w3-article-370062.html
Fecha 30 de mayo de 2018
*  Socialización nota: XIII Asamblea General OEI realizado en Ciudad de México los días 25 y 26 de abril:
https://www.mineducacion.gov.co/boletinesmen/1754/w3-propertyname-3426.html
Fecha 11 de mayo de 2018
</t>
  </si>
  <si>
    <r>
      <t xml:space="preserve">A 31 de mayo se realizaron encuentros en torno a las siguientes categorías de articulación institucional:
* </t>
    </r>
    <r>
      <rPr>
        <b/>
        <sz val="12"/>
        <rFont val="Calibri"/>
        <family val="2"/>
        <scheme val="minor"/>
      </rPr>
      <t>1- Posconflicto</t>
    </r>
    <r>
      <rPr>
        <sz val="12"/>
        <rFont val="Calibri"/>
        <family val="2"/>
        <scheme val="minor"/>
      </rPr>
      <t>:
-  8 de mayo reunión con Grupo de Energía de Bogotá para transferencia del modelo de formación para la ciudadanía.
-Del 19 al 22 de mayo de 2018 se realizó el piloto del programa Voluntarios a la Escuela en la Institución Educativa Rural Albania, sede el Naranjito del municipio de Villagarzón, Putumayo.
- Del 28 al 30 de mayo se llevó a cabo la visita de Consultores OIE UNESCO - APCEIU sobre Lineamientos de Formación Docente para la ciudadanía.
- Participación en la semana de la educación e innovación en el campo, experiencias de Israel y Colombia, realizado en Bogotá el día 30 de mayo.</t>
    </r>
    <r>
      <rPr>
        <sz val="12"/>
        <color rgb="FFFF0000"/>
        <rFont val="Calibri"/>
        <family val="2"/>
        <scheme val="minor"/>
      </rPr>
      <t xml:space="preserve">
</t>
    </r>
    <r>
      <rPr>
        <sz val="12"/>
        <rFont val="Calibri"/>
        <family val="2"/>
        <scheme val="minor"/>
      </rPr>
      <t xml:space="preserve">
* </t>
    </r>
    <r>
      <rPr>
        <b/>
        <sz val="12"/>
        <rFont val="Calibri"/>
        <family val="2"/>
        <scheme val="minor"/>
      </rPr>
      <t>2- Movilidades Internacionales:</t>
    </r>
    <r>
      <rPr>
        <sz val="12"/>
        <rFont val="Calibri"/>
        <family val="2"/>
        <scheme val="minor"/>
      </rPr>
      <t xml:space="preserve"> 
- 17 de mayo: Reunión estrategia país, realizada en el MEN.
- 17 mayo: Reunión de seguimiento al Taller de Formación de Docentes.
- 22 mayo: Desarrollo del Taller de Movilidad en el hotel Embassy Suites.</t>
    </r>
    <r>
      <rPr>
        <sz val="12"/>
        <color rgb="FFFF0000"/>
        <rFont val="Calibri"/>
        <family val="2"/>
        <scheme val="minor"/>
      </rPr>
      <t xml:space="preserve">
</t>
    </r>
    <r>
      <rPr>
        <sz val="12"/>
        <rFont val="Calibri"/>
        <family val="2"/>
        <scheme val="minor"/>
      </rPr>
      <t xml:space="preserve">- Del 27 de mayo al 1 de Junio: Participación en la Conferencia Internacional de Educación Superior en NAFSA 2018 con participación del MEN, ICETEX, Colciencias e Instituciones de Educación Superior.
</t>
    </r>
    <r>
      <rPr>
        <sz val="12"/>
        <color rgb="FFFF0000"/>
        <rFont val="Calibri"/>
        <family val="2"/>
        <scheme val="minor"/>
      </rPr>
      <t xml:space="preserve">
</t>
    </r>
    <r>
      <rPr>
        <sz val="12"/>
        <rFont val="Calibri"/>
        <family val="2"/>
        <scheme val="minor"/>
      </rPr>
      <t xml:space="preserve">
* </t>
    </r>
    <r>
      <rPr>
        <b/>
        <sz val="12"/>
        <rFont val="Calibri"/>
        <family val="2"/>
        <scheme val="minor"/>
      </rPr>
      <t>3- Fulbrigth</t>
    </r>
    <r>
      <rPr>
        <sz val="12"/>
        <rFont val="Calibri"/>
        <family val="2"/>
        <scheme val="minor"/>
      </rPr>
      <t>:
- El día 8 de mayo se llevó a cabo una reunión en torno a la Comisión Fulbright en Colombia.
- Entrega del premio “Reconocimiento a la Excelencia Fulbright” realizado en Auditorio Teresa Cuervo del Museo Nacional el día 10 de mayo.</t>
    </r>
  </si>
  <si>
    <t xml:space="preserve">A corte 31 de mayo  se  coordinó algunos aspectos logísticos necesarios para la socialización de alianzas 2014 - 2018. 
</t>
  </si>
  <si>
    <t>A corte 31 de mayo no se ha programado fecha de socialización.</t>
  </si>
  <si>
    <t>Durante el mes de mayo se llevaron a cabo 6 reuniones para gestionar alianzas con: Suecia, CERLALC, UNICEF, War Child - Mercy Corps, Microsoft  y Mesa de Aliados por Chocó.</t>
  </si>
  <si>
    <t>A corte 31 de mayo se recibió donación de la DIAN.</t>
  </si>
  <si>
    <t>En mayo se coordinó la participación del Ministerio de Educación en cuatro espacio de carácter multilateral:
* IX Foro Iberoamericano de Responsables de Educación Superior, realizado en en Guatemala los días 17 y 18 de mayo.
* Participación en la XXX Ronda de Grupos Técnicos de la Alianza del Pacífico, realizado en Ciudad de México los días 22 y 23 de mayo.
* Participación en el Taller presencial de la Tabla de Equivalencias  del Convenio Andrés Bello, realizado en Santiago de Chile los días 16 y 17 de mayo.
* Participación en el Programa Bilateral Colombia - Dominicana 2017-2019. Proyecto "Fortalecimiento a la Estrategia de Atención Integral a la Primera Infancia - FASE II, realizado en Santo Domingo del 8 al 12 de mayo.</t>
  </si>
  <si>
    <t>Durante el mes de mayo se socializaron los siguientes espacios:
*  Reconocimiento de la Comunidad Valenciana a la Estrategia de cero a siempre, llevado a cabo en Valencia, España los días 28 y 29 de abril. y la XIII 
*  Asamblea General de la OEI  realizada en México los días 25 y 26 de abril.</t>
  </si>
  <si>
    <r>
      <t>Durante el mes de mayo se llevaron a cabo diez</t>
    </r>
    <r>
      <rPr>
        <sz val="12"/>
        <color rgb="FFFF0000"/>
        <rFont val="Calibri"/>
        <family val="2"/>
        <scheme val="minor"/>
      </rPr>
      <t xml:space="preserve"> </t>
    </r>
    <r>
      <rPr>
        <sz val="12"/>
        <rFont val="Calibri"/>
        <family val="2"/>
        <scheme val="minor"/>
      </rPr>
      <t>reuniones de articulación en las categorías de Posconflicto, Movilidades Internacionales y Fulbrigth.</t>
    </r>
  </si>
  <si>
    <t xml:space="preserve">Durante el mes de mayo  se coordinó algunos aspectos logísticos necesarios para la socialización de alianzas 2014 - 2018. 
</t>
  </si>
  <si>
    <t>A 31 de mayo no se ha programado fecha de la socialización</t>
  </si>
  <si>
    <t>Esta meta se cumplio en el mes de abril de 2018</t>
  </si>
  <si>
    <t>Para el mes de mayo el indicador presentó  un comportamiento favorable, obteniendo una tasa de éxito procesal del 99,16%</t>
  </si>
  <si>
    <t>Para el mes de mayo este indicador tuvo un comportamiento favorable, se recibieron 41 solicitudes de revisión a proyectos normativos, 18 solicitudes de conceptos a proyectos de Ley,los cuales se tramitaron en totalidad, adicionalmente se tramitaron 3 demandas de inconstitucionalidad</t>
  </si>
  <si>
    <t>Para el mes de mayo se avanzó en el cumplimiento del indicador realizando una revisión de las pretensiones de los procesos en contra del MEN, sin encontrar nuevas demandas que agrupen pretensiones iguales, sin embargo dentro de las solicitudes de conciliación prejudicial llegaron 2 acciones en reparación directa sobre las cuales se esbozaron argumentos similares para generar una linea de defensa.</t>
  </si>
  <si>
    <t>Para el mes de mayo se avanzó en el cumplimiento del indicador  revisando los 11 informes presentados por las firmas verificando la oportunidad de las actuaciones y se inicio la consolidación del informe de supervisión de contratos de quienes ejercen la representación judicial del MEN</t>
  </si>
  <si>
    <t>Para el mes de mayo se avanzó en el cumplimiento del indicador,  revisando  la bases de datos de banco Agrario y verificando  los procesos en los cuales existen títulos pendientes de cobro, adicionalmente se expidieron 58 poderes para la recuperación de los títulos y remanentes, se realizaron mesas de embargos y se revisó la información pendiente sobre las cuentas de 2012 a 2014 y de 2016 a 2017.</t>
  </si>
  <si>
    <t>Para el mes de mayo este indicador tuvo un comportamiento favorable, ya que  se atendieron 134 consultas allegadas a la OAJ, de las cuales el 100%fueron atendidas con oportunidad dentro de los términos establecidos.</t>
  </si>
  <si>
    <t>Para el mes de mayo este indicador tuvo un comportamiento favorable, presentando un cumplimiento del 100% de las acciones adelantadas sobre las acciones programadas para la recuperación de la cartera por
jurisdicción coactiva.</t>
  </si>
  <si>
    <t>Para el mes de mayo este indicador tuvo un comportamiento favorable, presentando un cumplimiento del 100% de las acciones adelantadas sobre las actuaciones notificadas para atender acciones de tutela en las que el MEN tenga la calidad de demandante o
demandado.</t>
  </si>
  <si>
    <t>Para el mes de mayo este  indicador, presentó  un comportamiento favorable, adelantando el  total de acciones administrativas sobre las tareas asignadas</t>
  </si>
  <si>
    <t>Esta actividad se cumplió al 100% en el mes de abril;  se expidió la circular No. 17 "Lineamientos para la emisión de conceptos jurídicos y la revisión de proyectos normativos".</t>
  </si>
  <si>
    <t>En el mes de mayo se midió el indicador de "tasa de éxito procesal" referente al mes de abril (mes vencido), lo cual evidenció que de los 119 procesos terminados en contra del MEN, 118  fallaron a favor del  Ministerio, lo que indica que se obtuvo una tasa de éxito procesal del 99,16%,</t>
  </si>
  <si>
    <t>En el mes de mayo se efectuó la revisión y seguimiento de 41 proyectos normativos, emitiendo concepto sobre: i) 22 proyectos de decreto; ii) 16 proyectos de resolución; iii) 3  a directivas y circulares 
*Se tramitaron 3 demandas de inconstitucionalidad</t>
  </si>
  <si>
    <t xml:space="preserve">
Durante el mes de mayo se recibieron y se tramitaron 18 solicitudes de revisión a proyectos de Ley.</t>
  </si>
  <si>
    <t>Durante el mes de mayo se revisaron las pretensiones de los procesos judiciales activos, sin encontrar nuevas demandas que agrupen pretensiones iguales, sin embargo dentro de las solicitudes de conciliación prejudicial llegaron 2 acciones en reparación directa sobre las cuales se esbozaron argumentos similares para generar una linea de defensa</t>
  </si>
  <si>
    <t>Durante el mes de mayo se continuo adelantando acciones pertinentes para determinar los temas replicables y socializar a quienes ejercen la representación judicial, toda vez que no se identificaron pretensiones que fueran replicables a nivel judicial se estableció una linea de Defensa para los casos de convalidaciones por reparación directa.</t>
  </si>
  <si>
    <t>Durante el mayo se revisaron  los 11 informes presentados por la firmas verificando la oportunidad de las actuaciones.</t>
  </si>
  <si>
    <t>Durante el mes de mayo se presentaron informes del desarrollo de las auditorías in situ para revisión de la coordinación del grupo de asuntos contenciosos</t>
  </si>
  <si>
    <t>Durante el mes de mayo se inicio consolidación del informe de supervisión de contratos de quienes ejercen la representación judicial del MEN</t>
  </si>
  <si>
    <t>Durante el mes de mayo se revisó la bases de datos de banco Agrario, verificando  los procesos en los cuales existen títulos pendientes de cobro.</t>
  </si>
  <si>
    <t>Durante el mes de mayo se expidieron 58 poderes para la recuperación de los títulos y remanentes.</t>
  </si>
  <si>
    <t>Durante el mes de mayo se realizón 1 mesa técnica de emabargos y se revisaron las cuentas pendientes de cobro de las vigencias 2012 a 2014 y 2016 a 2017.</t>
  </si>
  <si>
    <t>Durante el mes de mayo de 2018 se atendieron 134  solicitudes de concepto, de las cuales 124 fueron externas y 10 fueron internas, con promedio de oportunidad del 100%, toda vez que se adoptaron las medidas correctivas necesarias, mejorando el seguimiento al estado de los trámites asignados en el Sistema de Gestión Documental.</t>
  </si>
  <si>
    <t>En el mes de mayo de 2018 se revisó la totalidad de conceptos proyectados.</t>
  </si>
  <si>
    <t xml:space="preserve">Durante el mes de mayo de 2018 se aprobó la totalidad de los conceptos proyectados y revisados. </t>
  </si>
  <si>
    <t>Durante el mes de mayo de 2018 se revisaron y proyectaron 62 autos por el grupo de cobro coactivo, entre los cuales 22 autos que decretan medidas cautelares, 18 autos para archivo de proceso, 5 autos que liquidan crédito y 17 autos entre los cuales se da impulso procesal por medio de pagos parciales, acumulación de procesos y modificación de mandamientos de pago.</t>
  </si>
  <si>
    <t xml:space="preserve">Durante el mes de mayo de 2018 Se proyectaron  un total de 62 autos los cuales permitieron recaudar un total de                               $ 60´130.916,58.  </t>
  </si>
  <si>
    <t xml:space="preserve">Durante el mes de mayo de 2018 se enviaron 154 oficios a alcaldes y bancos, 45 notificaciones internas, 199 correos tanto internos como externos, y un total de 51 asignaciones del sistema de gestión documental. 
</t>
  </si>
  <si>
    <t>Durante el mes de mayo se solicitaron 150 insumos para atender trámites de tutela</t>
  </si>
  <si>
    <t>Durante el mes de mayo se atendieron 384 acciones de tutela</t>
  </si>
  <si>
    <t>Durante el mes de mayo se presentaron 55 impugnaciones, se contestaron 27 requerimientos, se enviaron 21 cumplimientos; entre otros, para un total de 1307 trámites de tutela</t>
  </si>
  <si>
    <t>Durante el mes de mayo se realizó seguimiento a cada una de las actividades asignadas a los profesionales de la OAJ.</t>
  </si>
  <si>
    <t>Durante el mes de mayo se ajustaron y se publicaron el SIG los procedimientos de "gestión de conceptos a proyectos de Ley", "conceptualización jurídica" "Directrices de conciliación"  y  "embargos judiciales".</t>
  </si>
  <si>
    <t>Durante el mes de mayo se apoyo en la revisión de informes de ejecución de los contratos de prestación de servicios de la OAJ, para realizar trámite de pago, así mismo se apoyo en el seguimiento del PAC del correspondiente mes.</t>
  </si>
  <si>
    <t>1.	Se avanzó en el desarrollo del código de la programación para conformar el registro Unico del Estudiante, específicamente establecer la tabla de referencia de Establecimientos Educativos, Organizaciones, Acreditación y Entidades territoriales certificadas. 
2.	Se gestionó la segunda entrega a la Subdirección de Acceso de los estudiantes que se encuentran inconsistentes en su identificación, con respecto la Información que se tiene de la Registraduría Nacional del Estado Civil. Adicionalmente,  se solicitó a la Oficina de Planeación y Finanzas la entregan de la información de la RNEC solicitada con No. Radicado 2017-IE-063717 de 22 de diciembre de 2017
3.	Se ejecutó prueba de calidad de datos y migración al modelo de datos del Registro Maestro de Estudiantes a una muestra de 93 Establecimientos Educativos del departamento de Santander, en dicho ejercicio se pobló las vistas de personas, estudiantes y establecimientos educativos conformada por la tablas maestras y las tablas de relaciones que se adjuntan en modelo de datos del Registro Unico de Estudiantes- RUE adjunto.
4.	Se realizó proceso de extracción , transformación y cargue de 10.383.975 registros de estudiantes vigentes 2018 del sistema SIMAT a la base de datos STAGE del ambiente de trabajo de calidad de datos. 
5.	Se dio inicio al proceso de aplicación de calidad de datos y conformación de registros maestros de estudiante para la población cargada en el ambiente STAGE. 
6.	Se procesaron los 10.383.975 registros de estudiantes de educación básica existentes en el sistema SIMAT para la vigencia 2018, en dicho procesamiento se aplicaron los procesos de calidad definidos en el documento de requerimientos de calidad de datos, de igual manera se usó el código de migración  para alimentar el modelo de datos RUE en la vista personas y estudiante.  
7.	Se elaboró informe de la información cargada en la base de datos RUE y la información inconsistente que no cumplió con las reglas de calidad de datos.</t>
  </si>
  <si>
    <t xml:space="preserve">Durante el mes de mayo se realizó el acompañamiento a través de asistencia técnica a cuatro EAVs con el fin de realizar el seguimiento, monitoreo y mejora continua a la arquitectura empresarial de TI, la política de Gobierno Digital, especificamente a INFOTEP San Andres, FODESEP, INCI e INSOR. 
Se presenta el plan de acción para la vigencia 2018, con el fin de avanzar en la implementación de la política, alineados a la normativa colombiana.
Los productos proyectados para el periodo fueron:
1. Protocolo de accesibilidad para el sector Educación.
2,.Estado actual de cumplimiento de las EAVs, de acuerdo con las matrices enviadas hasta el momento y las asistencias técnicas.
3. Plan de acción definido para la implementación de la política de Gobierno Digital en el MEN.
Falta por definir y documentar el plan de uso y apropiación para la vigencia.
</t>
  </si>
  <si>
    <t>Firmados los BBP, se procedió a realizar las especificaciones funcionales, revisarlas y firmarlas y se continúa a la etapa de realización que corresponde a las parametrizaciones en el sistema, en la cual nos encontramos
Se realizan las pruebas unitarias y se da inicio a las integrales de NMN</t>
  </si>
  <si>
    <r>
      <rPr>
        <b/>
        <sz val="12"/>
        <rFont val="Calibri"/>
        <family val="2"/>
        <scheme val="minor"/>
      </rPr>
      <t>Estabilización técnologica de los Sistemas de Información:
CAPA MEDIA</t>
    </r>
    <r>
      <rPr>
        <sz val="12"/>
        <rFont val="Calibri"/>
        <family val="2"/>
        <scheme val="minor"/>
      </rPr>
      <t xml:space="preserve">
General
Compromisos
Convocatoria Superior
</t>
    </r>
    <r>
      <rPr>
        <b/>
        <sz val="12"/>
        <rFont val="Calibri"/>
        <family val="2"/>
        <scheme val="minor"/>
      </rPr>
      <t>BASE DE DATOS</t>
    </r>
    <r>
      <rPr>
        <sz val="12"/>
        <rFont val="Calibri"/>
        <family val="2"/>
        <scheme val="minor"/>
      </rPr>
      <t xml:space="preserve">
Riel
Bilinguismo
Convocatoria Suerior
Sia3</t>
    </r>
  </si>
  <si>
    <t>Compromisos YA CUENTA CON INFRAESTRUCTURA APROVISIONADA EN CERTIFICACION
RECAUDO ESTAMPILLA RIEL  OC16583
Convocatoria Superior  YA CUENTA CON INFRAESTRUCTURA APROVISIONADA EN CERTIFICACION
SIA3 YA CUENTA CON INFRAESTRUCTURA APROVISIONADA EN CERTIFICACION
NUEVO SIGCE OC15768,
OC15909,
OC16171
SIGAA OC15647,
OC15866,
OC16001,
OC16156,
OC16249,
OC16519,
OC16546,
OC16579,
OC16582,
OC16593
REPORTATE  YA CUENTA CON INFRAESTRUCTURA APROVISIONADA EN CERTIFICACION
SAP - FASE II YA CUENTA CON INFRAESTRUCTURA APROVISIONADA EN CERTIFICACION
Admisión Única YA CUENTA CON INFRAESTRUCTURA APROVISIONADA EN CERTIFICACION
NUEVO SPADIES OC15895,
OC15896,
OC16239,
OC16240,
OC16241,
OC16242,
OC16243,
OC16244,
OC16245,
OC16246,
OC16247,
OC16248,
OC16250,
OC16252,
OC16253,
OC16254,
OC16256,
OC16258,
OC16260,
OC16255"
CONVIVENCIA ESCOLAR OC15769,
OC15902,
OC16600</t>
  </si>
  <si>
    <t xml:space="preserve">SIMAT -
SIMAT BI - PLANEACION BASICA  OC15579,
OC15652,
OC15757,
OC15921,
OC16059,
OC16155,
OC16419,
OC16504,
OC16584,
OC16598
SIMPADE -  OC15565,
OC15894,
OC16263,
OC16542,
OC16592,
OC16614
SINEB - 
Cargues SINEB -
SINEB - BI - OC15566,
OC15657,
OC15919,
OC16602,
OC16613
SIPI -  OC16612
convalidaciones de Educación Básica y Media -  OC15568,
OC15651,
OC15653,
OC15654,
OC15771,
OC15772,
OC15777,
OC16013,
OC16262,
OC16495,
OC16576,
OC16611,
OC16618
NEON -  OC15867,
OC16150,
OC16173,
OC16617
HECAA -  OC15655,
OC15656,
OC15911,
OC15922,
OC16435,
OC16502,
OC16585,
OC16608
BANCO EXCELENCIA -  OC16607
VUMEN - Reformas Estatutarias -  OC15898,
OC15906,
OC16198,
OC16200,
OC16588
VUMEN - Inscripción de Rectores -  OC15898,
OC15906,
OC16198,
OC16200,
OC16588 
Sistema de Personal y Nomina - PERNO -  OC16238
Evaluación del Desempeño - Acuerdos de Gestión - 
Evaluación del Desempeño -  OC16605
COMISIONES -  OC16599 
Convalidaciones de Educación Superior OC15568,
OC15651,
OC15653,
OC15654,
OC15771,
OC15772,
OC15777,
OC16013,
OC16262,
OC16495,
OC16576,
OC16611,
OC16618
</t>
  </si>
  <si>
    <r>
      <rPr>
        <b/>
        <sz val="9"/>
        <rFont val="Arial"/>
        <family val="2"/>
      </rPr>
      <t>Humano</t>
    </r>
    <r>
      <rPr>
        <sz val="9"/>
        <rFont val="Arial"/>
        <family val="2"/>
      </rPr>
      <t xml:space="preserve"> - Reporte de Mesa de ayuda realizado por el grupo de soporte logico
</t>
    </r>
    <r>
      <rPr>
        <b/>
        <sz val="9"/>
        <rFont val="Arial"/>
        <family val="2"/>
      </rPr>
      <t>Neon</t>
    </r>
    <r>
      <rPr>
        <sz val="9"/>
        <rFont val="Arial"/>
        <family val="2"/>
      </rPr>
      <t xml:space="preserve"> -  ACTUALIZACION DE LA LICENCIA DEL SISTEMA DE ADMINISTRACION DE CONTRATOS NEON Y SERVICIO DE MANTENIMIENTO PREVENTIVO. 
</t>
    </r>
    <r>
      <rPr>
        <b/>
        <sz val="9"/>
        <rFont val="Arial"/>
        <family val="2"/>
      </rPr>
      <t>Newtemberg</t>
    </r>
    <r>
      <rPr>
        <sz val="9"/>
        <rFont val="Arial"/>
        <family val="2"/>
      </rPr>
      <t xml:space="preserve"> - VENTANAS DE ACOMPAÑAMIENTO PARA REVISAR INCIDENTES PRESENTADOS CON LAS CREDENCIALES PARA LA PUBLICACION DE CONTENIDO .
</t>
    </r>
    <r>
      <rPr>
        <b/>
        <sz val="9"/>
        <rFont val="Arial"/>
        <family val="2"/>
      </rPr>
      <t>O3</t>
    </r>
    <r>
      <rPr>
        <sz val="9"/>
        <rFont val="Arial"/>
        <family val="2"/>
      </rPr>
      <t xml:space="preserve"> -   PROCESO DE INSTALACIÓN DE LA PLATAFORMA
</t>
    </r>
    <r>
      <rPr>
        <b/>
        <sz val="9"/>
        <rFont val="Arial"/>
        <family val="2"/>
      </rPr>
      <t>TMS</t>
    </r>
    <r>
      <rPr>
        <sz val="9"/>
        <rFont val="Arial"/>
        <family val="2"/>
      </rPr>
      <t xml:space="preserve"> - Reporte de Casos de Mesa de Ayuda usuario Admingesd y JCAMARGO,SOLICITUD DE LA PLATAFORMA PARA LA INSTALACION DE LA NUEVA VERSION</t>
    </r>
  </si>
  <si>
    <t xml:space="preserve">Pendiente la migración de base de datos ORACLE
en ambiente de producción (SIMAT), dado que el Grupo de Aplicaciones de la OTSI   y área funcional expresan que por razones funcionales (Alto registro del Matrícula en el SIMAT) sólo hasta el próximo 12 de junio podrá realizarse esta actividad. </t>
  </si>
  <si>
    <t>Elaboración del Anexo técnco e insumo del 
licenciamiento Microsoft</t>
  </si>
  <si>
    <t>El proceso de renovación de licenciamiento CA
se publicó en SECOP II
Elaboración de Anexo técnico e insumo de antivirus</t>
  </si>
  <si>
    <t>Publicación en NEON de Insumo de 
Hiperconvergencia - Fase II, Bolsa de partes para mantenimiento y UPS´s
Elaboración de Annexo Técnico Backup  - Usuario Final</t>
  </si>
  <si>
    <t>Elaboración de formatos de adición del servicio de conectividad para MEN y secretarías de educación e interventoría</t>
  </si>
  <si>
    <t>1. Gestión con cada secretaria de educación para la presentación de sus proyectos . Hasta ahora se ha logrado 12 contratos y 21 aprobaciones.
2. Acompañamiento y asesoria con consultas acerca de las posibilidades de contratación, aunque ha sido dificil por Ley de garantias donde las ETC aun no se definen a realizar procesos de selección.
3. Emisión de conceptos técnicos de los proyectos presentados para viabilidad del MEN. Se ha cumplido eficientemente con esta tarea por parte del MEN, en est momento hay para revisión  8 proyectos. 
4. Solicitud de reportes de conectividad de las secretarías de educación.  5.  Consolidación de la información y generación del reporte del indicador del sedes con Fondos de Servicios educativos  FSE que cuentan con conexión a internet.</t>
  </si>
  <si>
    <t>1. Gestión con cada secretaria de educación para la presentación de sus proyectos . Hasta ahora se ha logrado 12 contratos y 21 aprobaciones.
2. Acompañamiento y asesoria con consultas acerca de las posibilidades de contratación, aunque ha sido dificil por Ley de garantias donde las ETC aun no se definen a realizar procesos de selección.
3. Emisión de conceptos técnicos de los proyectos presentados para viabilidad del MEN. Se ha cumplido eficientemente con esta tarea por parte del MEN, en est momento hay para revisión  8 proyectos. 
4. Solicitud de reportes de conectividad de las secretarías de educación.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sigue en aumento el indicador de conectividad .</t>
  </si>
  <si>
    <t>1.	Se avanzó en el desarrollo del código de la programación para conformar el registro Unico del Estudiante, específicamente establecer la tabla de referencia de Establecimientos Educativos, Organizaciones, Acreditación y Entidades territoriales certificadas. 
2.	Se gestionó la segunda entrega a la Subdirección de Acceso de los estudiantes que se encuentran inconsistentes en su identificación, con respecto la Información que se tiene de la Registraduría Nacional del Estado Civil. Adicionalmente,  se solicitó a la Oficina de Planeación y Finanzas la entregan de la información de la RNEC solicitada con No. Radicado 2017-IE-063717 de 22 de diciembre de 2017
3.	Se ejecutó prueba de calidad de datos y migración al modelo de datos del Registro Maestro de Estudiantes a una muestra de 93 Establecimientos Educativos del departamento de Santander, en dicho ejercicio se pobló las vistas de personas, estudiantes y establecimientos educativos conformada por la tablas maestras y las tablas de relaciones que se adjuntan en modelo de datos del Registro Unico de Estudiantes- RUE adjunto.
4.	Se realizó proceso de extracción , transformación y cargue de 10.383.975 registros de estudiantes vigentes 2018 del sistema SIMAT a la base de datos STAGE del ambiente de trabajo de calidad de datos. 
5.	Se dio inicio al proceso de aplicación de calidad de datos y conformación de registros maestros de estudiante para la población cargada en el ambiente STAGE. 
6.	Se procesaron los 10.383.975 registros de estudiantes de educación básica existentes en el sistema SIMAT para la vigencia 2018, en dicho procesamiento se aplicaron los procesos de calidad definidos en el documento de requerimientos de calidad de datos, de igual manera se usó el código de migración  para alimentar el modelo de datos RUE en la vista personas y estudiante.  
7.	Se elaboró informe de la información cargada en la base de datos RUE y la información inconsistente que no cumplió con las reglas de calidad de datos</t>
  </si>
  <si>
    <t>Se actualizaron los costeos de básica con el ajuste de la población de preescolar y se avanzó en el documento de financiamiento. Los costeos y propuestas se validaron con la Ministra y con el BID. En educación superior se realizó un costeo preliminar el cual será afinado en el mes de junio</t>
  </si>
  <si>
    <t xml:space="preserve">Se terminaron de revisar los capítulos pendientes del informe de gestión y se  envió la totalidad de capítulos a corrección de estilo, exceptuando el capítulo de retos y la introducción, las cuales están en fase de elaboración y validación.  </t>
  </si>
  <si>
    <t xml:space="preserve">CAF avanzó en el documento para entrega final y socialización de las estrategias de incentivos docentes. Con relación  al estudio sobre la proporción alumno docente, se avanzó en la revisión bibliográfica de dos metodologías: la optimización lineal y el modelo de regresión múltiple. </t>
  </si>
  <si>
    <t>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mayo, se acompañó la revisión y actualización de los 32 proyectos de inversión para la vigencia 2019, por parte del equipo técnico de planeación. Se encuentra en proceso por parte de DNP, la aprobación del conjunto de proyectos para la solicitud de recursos de inversión 2019. Conforme a los proyectos presentados, se acompañó la sesión de Marco de Gasto de Mediano Plazo, en la cual se expusieron las solicitudes de inversión con sus respectivas focalizaciones: principales metas, recursos par indígenas, comunidades negras, víctimas y Acuerdos de Paz.</t>
  </si>
  <si>
    <t xml:space="preserve">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y  la Oficina de Planeación participó con la generación de insumos, estadísticas y cifras para la presentación de la Ministra. Por su parte, la Oficina de Tecnología realizó el despliegue del aplicativo de preguntas que estuvo disponible en la Web, desde la primera semana de mayo hasta el día previo a la audiencia. La jornada se realizó el 24 de mayo de 2018 en transmisión por Canal Institucional y redes sociales de la entidad, espacio en el que  se expusieron los principales resultados de la entidad. </t>
  </si>
  <si>
    <t>En mayo se realizó el tercer seguimiento a las acciones propuestas en el Plan Anual de participación ciudadana.  Adicionalmente, en el marco de la audiencia de rendición de cuentas, la Oficina Asesora de Comunicaciones diseñó las piezas comunicativas para dicho espacio que se realizó el 24 de mayo. A su vez, la Oficina de Planeación participó con la generación de insumos, estadísticas y cifras para la presentación de la ministra. La Oficina de Tecnología realizó el despliegue del aplicativo de preguntas que estuvo disponible en la Web, desde la primera semana de mayo hasta el día previo a la audiencia. La jornada se realizó el 24 de mayo de 2018 y se expusieron los principales resultados de la entidad. Ésta fue transmitida por Canal Institucional y redes sociales de la entidad.</t>
  </si>
  <si>
    <t>Durante el mes de mayo se avanzó  en: a)  ajustar la formulación 2018 del plan de acción para la atención de víctimas y se hizo el seguimiento 2017-2 en la plataforma eSigna; b) revisar la focalización de recursos de víctimas en los proyectos de inversión para 2019; c) adelantar el diligenciamiento de las fichas técnicas de los indicadores del Plan Marco de Implementación (PMI) en el formato de DNP y se cargaron en la plataforma SIIPO; d) remitir informe de postconflicto, mediante la plataforma PAZOS del Congreso de la República; e)  formular el proyecto de inversión destinado exclusivamente a grupos étnicos, el cual solicitó recursos para la vigencia 2019; f) Se adelantaron mesas de regionalización, indicadores y coordinación del Plan Nacional Decenal de Educación; g) se compiló información de oferta de Nariño y Tolima para contratos Plan; h) Se acompañaron mesas técnicas de CONPES, así como conceptos técnicos de CONPES para Consejo de Ministros.</t>
  </si>
  <si>
    <t>Se adelantaron las siguientes actividades: a) Solicitud, consolidación, análisis, reporte y actualización en SINERGIA del seguimiento efectuado con corte a abril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e Informe al Congreso 2018 remitidos por DNP.</t>
  </si>
  <si>
    <t>Se creó el índice de seguimiento a los proyectos de inversión y se generó y envió el diagnóstico del Reporte SPI abril 2018, en el cual se relacionan los proyectos que deben mejorar en algunos aspectos que el Sistema SPI evalúa. Igualmente, se realizó un análisis a la información de marzo consignada en el SPI por parte de las áreas, generando un cuarto reporte con observaciones que fue enviado a los responsables en las áreas técnicas para ser tenido en cuenta en el reporte de mayo. Dentro de las observaciones, se les presentó el estado de cada proyecto frente al índice promedio de ejecución al cierre de abril 2018. Ello ubica a 8 proyectos por debajo del promedio de la entidad. También se generó reporte de las entidades adscritas, con corte a marzo de 2018, en el que se definieron aquellas entidades que están por debajo y por encima del promedio del índice.</t>
  </si>
  <si>
    <t>Se creó el índice de seguimiento a los proyectos de inversión y se generó y envió el diagnóstico del Reporte SPI abril 2018, en el cual se relacionan los proyectos que deben mejorar en algunos aspectos que el Sistema SPI evalúa. Igualmente, se realizó un análisis a la información de abril consignada en el SPI por parte de las áreas, generando un cuarto reporte con observaciones que fue enviado a los responsables en las áreas técnicas para ser tenido en cuenta en el reporte de mayo. Dentro de las observaciones, se les presentó el estado de cada proyecto frente al índice promedio de ejecución al cierre de abril 2018. Ello ubica a 8 proyectos por debajo del promedio de la entidad. También se generó reporte de las entidades adscritas, con corte a abril de 2018, en el que se definieron aquellas entidades que están por debajo y encima del promedio del índice.</t>
  </si>
  <si>
    <t>El indicador se cumplió en el mes de enero</t>
  </si>
  <si>
    <t xml:space="preserve">Durante este periodo se consolidó la información para el envío de los resultados finales del proceso auditor a los entes de control.
</t>
  </si>
  <si>
    <t>Se finalizó la construcción de la metodología para el proceso interventor 2018 y se realizaron ajustes al insumo para el proceso auditor e interventor para la vigencia 2018. Está pendiente su publicación y adjudicación. El proceso se encuentra en revisión por parte de la oficina de Contratación.</t>
  </si>
  <si>
    <t>Se recibieron las solicitudes de concepto por parte de los líderes de cada uno de los OCAD. Principalmente de las regiones Pacífico, Centro Sur y Centro Oriente en las temáticas de Infraestructura Educativa, PAE, Calidad Educativa y dotación</t>
  </si>
  <si>
    <t>Se hizo seguimiento a las actas y acuerdos de los OCAD citados durante el mes de mayo con el fin de  verificar cuáles y cuántos proyectos fueron aprobados. Igualmente se verificó el total de proyectos aprobados con  la matriz remitida por DNP.</t>
  </si>
  <si>
    <t>Se realizó la entrega del primer informe trimestral al DNP de acuerdo con los lineamientos establecidos dentro de los tiempos estipulados de entrega. Solo hasta el mes de junio se elaborará el segundo informe.</t>
  </si>
  <si>
    <t xml:space="preserve">Para aquellos proyectos que cuentan con concepto favorable se hizo seguimiento a los proyectos aprobados en OCAD y el monto de inversión. Esta información se complementó con el análisis de la matriz de proyectos aprobados. </t>
  </si>
  <si>
    <t>En el mes de mayo se inició el trámite de firma de las licencias de uso por parte de la universidad Central y  la universidad del Valle, luego de manifestar su  interés en participar en la estrategia de microdatos. Además, se avanzó en la construcción del formulario de registro y encuesta de satisfacción que espera aplicarse a las universidades que tengan las licencias de uso, así como también, en la disponibilidad de la información  para consulta.</t>
  </si>
  <si>
    <t>La generación de reportes y estadísticas sectoriales, generó los siguientes resultados en el mes de mayo de 2018:
- Consolidación de la matrícula del corte de abril del año 2018
- Socialización con las secretarias de educación de los resultados del proceso de calidad de los registros de SIMAT
- Se avanzó en la producción de indicadores definitivos de la vigencia 2018 (eficiencia, extraedad, analfabetismo, población por fuera del sistema, supervivencia)
- Se realizaron las configuraciones requeridas para acceder a  REPORTATE desde dispositivos móviles
- Para los usuarios externos, se actualizó el conjunto de datos de matrícula en la plataforma de datos abiertos</t>
  </si>
  <si>
    <t>Se realizó reunión con Colciencias y funcionarios del MEN para dialogar acerca de los términos de la convocatoria, de los retos tanto de Básica como de Superior. Para ello se emplearon:  El modelo de invitación al reto, la presentación y criterios de aprobación del comité, los requerimientos técnicos y el documento de invitación a participar en el reto.  Para el mes de junio se tiene programado presentar los retos en los comités técnicos de Colciencias.</t>
  </si>
  <si>
    <t>Con la Dirección de Calidad se definieron las instancias de articulación para socializar la encuesta de ambiente escolar de SICOLE, el cual requerirá de una prueba piloto. Se continua igualmente con la implementación en producción de los desarrollos de SICOLE.</t>
  </si>
  <si>
    <t>El proceso de intercambio se realizó conforme a lo definido en el acuerdo  con  ICFES, Unidad para las Víctimas y Prosperidad Social. Se inició igualmente actualización del anexo técnico del acuerdo con ICETEX y se continua gestionando el acuerdo con el Comando de Reclutamiento e ICBF.</t>
  </si>
  <si>
    <t>A partir de la información cargada de SISBEN, de la Unidad para la Víctimas y Prosperidad Social, se generó el reporte de estudiantes desescolarizados de dichas bases que no se encuentran en SIMAT. La base de datos fue remitida a la Subdirección de Acceso el 24 de mayo de 2018, para iniciar el proceso de socialización con Secretarias de Educación para apoyar las actividades de búsqueda activa de población por fuera del sistema.</t>
  </si>
  <si>
    <t xml:space="preserve">Se actualizaron los formularios (F1) de caracterización de las operaciones de Matrícula y Planta Docente, de acuerdo al formato enviado por el DANE y se propusieron observaciones sobre la ficha de metadato para documentar los principales indicadores del tema de educación, ciencia y tecnología.
El 31 de mayo de 2018 se realizó la mesa 4 de educación y se obtuvieron las observaciones de la ficha de metadatos de los indicadores. Se espera que con los ajustes que se realicen en junio de 2018 se empiecen a documentar los indicadores.
</t>
  </si>
  <si>
    <t>Se gestionó con la Oficina de Tecnología la generación y configuración de los servidores para aplicaciones y base de datos de la herramienta ArcGIS, adicionalmente se gestionó con el proveedor ESRI la instalación de la herramienta de escritorio en los equipos de 6 funcionarios del MEN y adicionalmente se configuró unos de los equipos para el acceso a la base de datos.
Si bien no se han cargado las coberturas geográficas en la Geodatabase, si se identifico y descargaron las que se van a utilizar que corresponden a las del Marco Geoestadístico Nacional del DANE.</t>
  </si>
  <si>
    <t>Se realizaron mesas de trabajo al interior del Ministerio con áreas del Viceministerio de Educación Preescolar, Básica y Media, así como con otros actores como el Departamento Nacional de Planeación , el Ministerio de Hacienda, BID, entre otros, para revisar, socializar, y consolidar propuestas para el articulado de la reforma a la Ley 715 de 2001. Este indicador se cumplió en un 100%.</t>
  </si>
  <si>
    <t>De acuerdo con el documento  SGP-029-2018 se distribuyeron los recursos correspondientes a Calidad Matrícula para las ETC y se propuso la metodología de asignación por concepto de Población por Atender ante el DNP. De igual forma se programó el  PAC mensual de las entidades, se adelantó la consolidación de la ficha SGP y se elaboraron las resoluciones correspondientes a la distribución de los recursos de la bolsa de Instituciones de Educción Superior.</t>
  </si>
  <si>
    <t xml:space="preserve">Con base en las directrices del MHCP y DNP se realizaron las proyecciones para la presentación del MGMP de los años 2019-2022  solicitando las necesidades no cubiertas del sector educativo,  para elaborar la presentación del MGMP ante el Ministerio de Hacienda.   De acuerdo a los montos presentados en el MGMP de las necesidades reales, se ajustaron las cifras presentadas en el anteproyecto, estableciendo la fuente de recurso para cada rubro presupuestal de funcionamiento. 
</t>
  </si>
  <si>
    <t xml:space="preserve">Con base en las directrices brindadas por el MHCP y DNP se realizaron las proyecciones para la presentación del MGMP de los años 2019-2022  solicitando las necesidades no cubiertas del sector educativo,  para elaborar la presentación del MGMP ante el Ministerio de Hacienda.   
De acuerdo a los montos presentados en el MGMP de las necesidades reales se ajustaron las cifras presentadas en el anteproyecto, estableciendo la fuente de recurso para cada rubro presupuestal de funcionamiento. 
</t>
  </si>
  <si>
    <t xml:space="preserve">Se presentó ante el Comité Directivo el balance de ejecución presupuestal del mes de abril. </t>
  </si>
  <si>
    <t xml:space="preserve">Para cierre de mayo, realizó el cargue en la MGA WEB y el  SUIIFP  de los 32 proyectos de inversión para la vigencia 2019, por parte del equipo técnico de la Oficina de Planeación. </t>
  </si>
  <si>
    <t>El proceso de Ajuste a Decreto para la ejecución de los recursos de inversión del MEN en la vigencia 2018, esta en un nivel de avance del 100%.
Los archivos en PDF de lso proyectos ajustados podrán encontrarse en la carpeta: GP OneDrive. Ruta GP-Proyectos- 2018- Ejecución - Ajuste Decreto</t>
  </si>
  <si>
    <t xml:space="preserve">En mayo se realizó el tercer seguimiento a las acciones propuestas en el Plan Anual. El aplicativo de preguntas previas a la  audiencia pública de rendición de cuentas estuvo disponible desde la primera semana de mayo hasta el día 23 de mayo.  La audiencia de rendición de cuentas se realizó el 24 de mayo. </t>
  </si>
  <si>
    <t xml:space="preserve"> La audiencia de rendición de cuentas se realizó el 24 de mayo, en la  IE Liceo Femenino Mercedes Nariño Carrera 14 # 23-24 sur, Barrio San José sur. La Oficina de Planeación apoyó la generación de insumos de estadísticas y resultados para la presentación de la Ministra. La audiencia fue transmitida en el Canal Institucional y en las redes sociales de la entidad.</t>
  </si>
  <si>
    <t>Durante el mes de mayo se ajustó la formulación 2018 del plan de acción para la atención de víctimas y se hizo el seguimiento 2017-2  en la plataforma eSigna. Está pendiente el seguimiento al plan de fortalecimiento institucional. Además, se revisó la focalización de recursos de víctimas en los proyectos de inversión para 2019. Se acompañó y preparó informe para la audiencia de Justicia y Paz (caso Uber Darío Yañez) y la sesión de la Comisión de Seguimiento a la Ley de Víctimas, en el Congreso de la República.</t>
  </si>
  <si>
    <t xml:space="preserve">Se adelantaron las siguientes acciones: i) Se diligenciaron las fichas técnicas de los indicadores del Plan Marco de Implementación (PMI) en el formato de DNP y se cargaron en la plataforma SIIPO. Al respecto se han venido efectuando los ajustes solicitados por dicha entidad; ii) Se adelantó una reunión con OEI para establecer las condiciones del reporte en la plataforma PAZOS. Con base en ello, se complementó el reporte en esta plataforma, incorporando soportes documentales por cada indicador y/o criterio; iii) Se participó en varias reuniones en materia de reincorporación y se definieron acciones para un eventual CONPES en la materia; iv) Se participó en la reunión con el Ministerio de Hacienda, para definir indicadores estratégicos del PMI; iv) En cuanto a los compromisos con grupos poblaciones se logró la formulación del proyecto de inversión destinado exclusivamente a grupos étnicos, el cual solicita recursos para la vigencia 2019.
</t>
  </si>
  <si>
    <t>Durante el mes de mayo se realizaron 4 sesiones de la mesa de monitoreo y seguimiento a los indicadores del PNDE, avanzando hasta el desafío 1. Lo anterior significa que se cuenta con una batería de indicadores preliminar concertada con la Comisión Gestora, para hacer seguimiento a este instrumento. Así mismo, durante el mes de mayo se realizó la programación logística y metodológica para los encuentros de experiencias significativas del PNDE desde los departamentos de Boyacá, Cundinamarca y Meta. Finalmente, comenzó la definición de la metodología y logística de los foros virtuales para discutir marcos conceptuales del PNDE, cuya fecha estimada es el 22 de junio.</t>
  </si>
  <si>
    <t>En el marco de los Contratos Plan, se atendieron  los  requerimiento de DNP con respecto a oferta de programas y proyectos en los departamentos de Nariño y Tolima. En cuanto a documentos CONPES, se emitieron conceptos técnicos y se avanzó en la consolidación del informe para solicitar ajustes a DNP de las acciones a cargo del MEN. Se envió cronograma para recoger soportes y ajustes de las áreas misionales. Además, se hizo la formulación, realización de conceptos técnicos y seguimiento de los siguientes documentos CONPES: La Guajira, Reincorporación Social y Económica de los exintegrantes de las FARC-EP, Política Nacional Logística, salud mental, metro de Bogotá, Autopista ruta del Sol, política de adecuación de tierras 2018-2038, portafolio de empresas y extracción ilícita de minerales.</t>
  </si>
  <si>
    <t>En el marco de los Contratos Plan, se atendieron los requerimiento de DNP con respecto a oferta de programas y proyectos en los departamentos de Nariño y Tolima. En cuanto a documentos CONPES, se emitieron conceptos técnicos y se avanzó en la consolidación del informe para solicitar ajustes a DNP de las acciones a cargo del MEN. Se envió cronograma para recoger soportes y ajustes de las áreas misionales. Además, se hizo la formulación, realización de conceptos técnicos y seguimiento de los siguientes documentos CONPES: La Guajira, Reincorporación Social y Económica de los exintegrantes de las FARC-EP, Política Nacional Logística, salud mental, metro de Bogotá, Autopista ruta del Sol, política de adecuación de tierras 2018-2038, portafolio de empresas y extracción ilícita de minerales.</t>
  </si>
  <si>
    <t>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 presentaron  a las áreas responsables del MEN, mediante correo electrónico, incorporando además, el seguimiento al reporte de información en el SPI, que se realiza mensualmente.  Esta actividad se cumplió en  un 100%.</t>
  </si>
  <si>
    <t>En el mes de mayo se generó y envió el diagnóstico del Reporte SPI abril 2018, en el cual se relacionan los proyectos que deben mejorar en algunos aspectos que el Sistema SPI evalúa. Igualmente, se realizó un análisis a la información de abril consignada en el SPI por parte de las áreas, generando un cuarto reporte con observaciones que fue enviado a los responsables en las áreas técnicas con el fin  de ser tenido en cuenta en el reporte de mayo. Dentro de las observaciones, se les presentó el estado de cada proyecto frente al índice promedio de ejecución al cierre de abril 2018, ubicando a 8 proyectos por debajo del promedio de la entidad. También se generó reporte de las entidades adscritas, con corte a abril de 2018.</t>
  </si>
  <si>
    <t>La actividad se cumplió en el mes de enero</t>
  </si>
  <si>
    <t>La actividad se cumplió en su totalidad en el mes de abril</t>
  </si>
  <si>
    <t>El grupo de auditorías de la OAPF durante este periodo continuó realizando la consolidación de los resultados finales de los componentes que fueron objeto de auditoría para la vigencia 2017 los cuales son el anexo del documento para los entes de control. Así mismo, se remitieron los resultados del proceso auditor a Monitoreo y Control, Acceso y Recursos Humanos del sector.</t>
  </si>
  <si>
    <t>En el mes de abril se finalizó la actividad.</t>
  </si>
  <si>
    <t>Junto con la oficina de Contratación se realizaron los ajustes de los insumos de auditoría e interventoría los cuales serán publicados mediante el secop II para la adjudicación de los concurso de méritos. Sin embargo, a la fecha se encuentra pendiente la publicación toda vez que no se cuenta con el CDP de los recursos de básica. Como medida correctiva se trabajó con el VEPBM para concretar el valor definitivo del CDP.</t>
  </si>
  <si>
    <t>Se estimaron todos los costos de la canasta de básica y se actualizaron con los últimos cálculos de proyección de población.</t>
  </si>
  <si>
    <t>Se estimaron todos los ingresos. La actividad se finalizó en los tiempos previstos.</t>
  </si>
  <si>
    <t>Se validaron y desarrollaron propuestas de financiamiento, incluyendo las recomendaciones de la OCDE y de las áreas del Ministerio y la reforma de la Ley 715</t>
  </si>
  <si>
    <t>Se realizó reunión con Banco Mundial en el que se definió la validación y presentación de las propuestas para la elaboración del documento.
Se dieron recomendación por parte de la OAPF para que Superior revise los costeos presentados.</t>
  </si>
  <si>
    <t>Se cuenta con la elaboración del documento técnico el cual se encuentra en revisión por parte de la Viceministra de Básica. Queda pendiente la propuesta de superior, la cual se encuentra en etapa de elaboración. Se estima tener la versión borrador la primera semana de junio.</t>
  </si>
  <si>
    <t>Se realizó presentación de la propuesta de financiamiento a la Ministra y a la Viceministra de Educación Superior. Se tomaron en cuenta las recomendaciones para ajustar el documento.</t>
  </si>
  <si>
    <t xml:space="preserve"> Se revisaron nuevamente los capítulos  de básica y superior y se terminaron los capítulos de financiamiento y marco normativo. </t>
  </si>
  <si>
    <t>Se enviaron para corrección de estilo todos los capítulos del informe de gestión.  La correctora ya entregó revisados los capítulos de modelo de gestión, primera infancia y educación rural.</t>
  </si>
  <si>
    <t>CAF avanzó en el documento para entrega final y socialización de las estrategias de incentivos docentes.</t>
  </si>
  <si>
    <t>Se avanzó en el análisis, consolidación y procesamiento de la información para contar con resultados previos en el próximo mes.</t>
  </si>
  <si>
    <t xml:space="preserve">Se avanzó en la revisión bibliográfica de dos metodologías: la optimización lineal y el modelo de regresión múltiple. </t>
  </si>
  <si>
    <t>En el mes de mayo se incrementó el número de solicitudes de conceptos como resultado del acompañamiento en las mesas técnicas, dinamizando el resultado en las regiones.</t>
  </si>
  <si>
    <t>Se revisaron los proyectos solicitados y se evidenció un menor tiempo de respuesta en las subsanaciones de observaciones por parte de los entes territoriales.</t>
  </si>
  <si>
    <t>Se incrementó el número de conceptos emitidos como resultado de la dinámica de las mesas técnicas realizadas en los territorios. Este ejercicio disminuyó el tiempo de subsanación de observaciones.</t>
  </si>
  <si>
    <t>Se realizó seguimiento a la subsanación de observaciones por parte de los territorios y dado que en algunos casos se disminuyó el tiempo de respuesta, esto permitió  emitir más de un concepto para el mismo proyecto.</t>
  </si>
  <si>
    <t>Al incrementarse el número de solicitudes y conceptos emitidos y minimizar el tiempo de respuesta por parte de las entidades fue posible aumentar el número de proyectos citados a OCAD</t>
  </si>
  <si>
    <t xml:space="preserve">Se hizo seguimiento a los proyectos citados y cuáles fueron viabilizados y aprobados en OCAD. Se evidenció un incremento en la meta propuesta como resultado del acompañamiento constante a las Entidades Territoriales lo que disminuyó el tiempo de formulación de los proyectos. </t>
  </si>
  <si>
    <t>Se inició solicitud a DNP de la base de proyectos aprobados para realizar el cruce de la información que se requiere para el segundo informe</t>
  </si>
  <si>
    <t>Se inició solicitud a DNP de la base de proyectos aprobados para realizar el cruce de la información, insumo para la elaboración del segundo informe.</t>
  </si>
  <si>
    <t xml:space="preserve">Aunque el número de solicitudes de conceptos de proyectos se incrementó, los montos de los proyectos aprobados no alcanzaron  la meta propuesta.  Dentro de los proyectos se encuentran montos pequeños por ejemplo un proyectos en fase 2 (estudios y diseños) o un proyecto de mejoramiento de infraestructura. Se encuentran varios proyectos con concepto favorable por parte del MEN en espera de citación a OCAD, con los cuales se espera recuperar esta meta en el siguiente mes. </t>
  </si>
  <si>
    <t xml:space="preserve">Pese al incremento en el número de conceptos emitidos, no se alcanzó la meta del monto de recursos aprobados. Lo anterior obedece a que se encuentran varios proyectos con concepto favorable por parte del MEN pero que no han sido  citados a OCAD. Se espera recuperar  la meta en le siguiente mes una vez sean citados y aprobados los proyectos. </t>
  </si>
  <si>
    <t>Se hizo seguimiento a los proyectos que fueron aprobados en OCAD y el monto de recursos. Para lograr la meta se espera que las entidades territoriales dentro del próximo mes incluyan los proyectos que ya cuentan con concepto favorable y aquellos que se encuentran en proceso de revisión.</t>
  </si>
  <si>
    <t>Se realizaron las configuraciones y se publicó en el Pregonero los instructivos paro descargar la app que permite visualizar REPORTATE en dispositivos móviles ya sea con sistema operativo Android o IOS. La diferencia respecto al avance programado, obedece a que el levantamiento de requerimientos para el seguimiento cualitativo y nuevas funcionalidades de la herramienta ha tomado más tiempo del esperado. No obstante, ya se cuenta con la mayor parte de los ajustes requeridos para desarrollarlo en junio.</t>
  </si>
  <si>
    <t>Con los resultados entregados en el mes de abril, en este periodo la Subdirección de Acceso remitió la información a las Secretarias de Educación para iniciar la gestión en la depuración de los registros. De igual manera, se realizó reunión con la Subdirección de Acceso y el Grupo de Auditorías de la Oficina de Planeación para definir próximo corte y gestión a realizar.</t>
  </si>
  <si>
    <t>En el período se continuaron produciendo indicadores definitivos de la vigencia 2017 como la tasa de supervivencia, la tasa de extraedad, indicadores de Eficiencia, analfabetismo y años promedio de educación. Para los usuarios externos, se actualizó la serie de matrícula de educación preescolar, básica y media desde el año 2010 en el portal de datos abiertos y se incorporó el año 2017.
Para mejorar la usabilidad del sitio web, la Oficina Asesora de Comunicaciones continua con los desarrollos propuestos.</t>
  </si>
  <si>
    <t>La matrícula con corte al 30 de abril de 2018, se consolidó,  se generaron y difundieron los reportes y la base en los tiempos establecidos. Para la consolidación de matrícula automática, se reportó a la Oficina de Tecnología las diferencias encontradas con la consolidación que realiza la Oficina para continuar con los ajustes requeridos.</t>
  </si>
  <si>
    <t>Se realizó reunión con Colciencias y funcionarios del MEN para dialogar acerca de los términos de la convocatoria, de los retos tanto de Básica como de Superior. Para ello se emplearon:  El modelo de invitación al reto, la presentación y criterios de aprobación del comité, los requerimientos técnicos y el documento de invitación a participar en el reto.</t>
  </si>
  <si>
    <t>Se sostuvo reunión con la Dirección de Calidad para definir la estrategia de socialización de SICOLE, además, se definió la prueba piloto de formularios en un colegio de Bogotá, por lo cual se realizó la primera versión del paso a paso de Ambiente Escolar para revisión de la Dir. Calidad.  Por su parte, el DANE avanzó en los ajustes de sincronización en ambiente de producción de SICOLE. Para cumplir con el cronograma propuesto, es necesario que el DANE culmine con la implementación en producción para poder realizar el pilotaje, para ello el MEN avanzó en la gestión con dicha entidad y   avanzó en la definición del piloto.</t>
  </si>
  <si>
    <t>En el proceso de regularización de intercambio con otras entidades públicas, se realizaron las siguientes actividades:  i) Se recibió el Acuerdo de Colaboración firmado por el Director de Reclutamiento del COREC, ii) Para el protocolo MEN-ICFES se enviaron las bases definidas en el acuerdo de SIMAT y Docentes, iii) Para el protocolo con el ICETEX se realizó reunión para identificar ajustes que permitan un óptimo intercambio lo que conllevó a la actualización del anexo técnico, iv) Para Prosperidad Social y Unidad para las Víctimas se dispuso de la información definida en los acuerdos en los tiempos indicados .</t>
  </si>
  <si>
    <t>A partir de la información cargada de SISBEN, de la Unidad para la Víctimas y Prosperidad Social, se generó el reporte de estudiantes desescolarizados de dichas bases que no se encuentran en SIMAT. La base de datos fue remitida a la Subdirección de Acceso el 24 de mayo de 2018, para iniciar el proceso de socialización con Secretarias de Educación para apoyar las actividades de búsqueda activa de población por fuera del sistema.
La diferencia respecto al avance programado se sustenta en la disponibilidad de nuevas bases que se deben incorporar o bases históricas  y del proceso de migración a un nuevo servidor de acuerdo a lo dispuesto por la Oficina de Tecnología. No obstante, se esta gestionando la información para el mes de junio.</t>
  </si>
  <si>
    <t>Se actualizaron los formularios (F1) de caracterización de las operaciones de Matrícula y Planta Docente, de acuerdo al formato enviado por el DANE y se propusieron observaciones sobre la ficha de metadato para documentar los principales indicadores del tema de educación, ciencia y tecnología.
El 31 de mayo de 2018 se realizó la mesa 4 de educación y se obtuvieron las observaciones de la ficha de metadatos de los indicadores. Se espera que con los ajustes que se realicen en junio de 2018 se empiecen a documentar los indicadores.
La diferencia con respecto al avance programado se origina por el retraso que tuvo el DANE en la entrega de la información requerida para actualizar el formulario F1. Sin embargo,  al contar con la información, en el siguiente mes se adelantarán acciones para el cumplimiento.</t>
  </si>
  <si>
    <t>Se gestionó con la Oficina de Tecnología la generación y configuración de los servidores para aplicaciones y base de datos de la herramienta ArcGIS, adicionalmente se gestionó con el proveedor ESRI la instalación de la herramienta de escritorio en los equipos de 6 funcionarios del MEN y adicionalmente se configuró unos de los equipos para el acceso a la base de datos.
Si bien no se han cargado las coberturas geográficas en la Geodatabase, si se identificaron y descargaron las bases que se van a utilizar, correspondientes a las del Marco Geoestadístico Nacional del DANE.  La diferencia con respecto al avance programado está dada por los mayores tiempos que se presentaron para configurar el servidor. No obstante, al contar con las herramientas tecnológicas, se adelantarán acciones para lograr el cumplimiento en el mes de junio y julio.</t>
  </si>
  <si>
    <t xml:space="preserve">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 
</t>
  </si>
  <si>
    <t xml:space="preserve">Mediante Documento de Distribución SGP-029-2018 publicado por el Departamento Nacional de Planeación se realizó la distribución de las doce doceavas de la participación para educación (Componente Calidad- Matrícula Oficial), vigencia 2018. Por lo tanto, se elaboraron dos actos administrativos: Resolución 7670 del 9 de mayo, Traslado Presupuestal de los Gastos de Funcionamiento del MEN, aprobada por el Ministerio de Hacienda y Crédito Público, y la Resolución 8438 del 22 de mayo de Desagregación en la cuenta de transferencias corrientes del presupuesto de gastos de funcionamiento del MEN. 
Así mismo, se propuso la metodología de asignación de recursos por concepto Población por Atender para aprobación del DNP. </t>
  </si>
  <si>
    <t>Se realizó Resolucion No. 7956 correspondiente a Votaciones, traslado presupuestal para aprobación de MHCP. 
Se realizó Resolución No. 7954 correspondiene a $30mm adicionales para Universidades Públicas
Se realizó Resolución No. 7641 Universidad Nacional y UTP, traslado presupuestal aprobado por MHCP
Se realizo Res. No. 8701 traslado de la Dirección de Calidad para cubrir déficit CONACES</t>
  </si>
  <si>
    <t>Se transfirieron recursos para atender pagos de nómina de mayo, con base en la información remitida por las ETC y disponibilidad de PAC</t>
  </si>
  <si>
    <t>Con base en  las observaciones de la jefe de la oficina se modificó la ficha,  y de esta manera se procedió a elaborar la combinación de correspondencia de las 95 Entidades Territoriales, para presentar  a la coordinadora de grupo para nueva revisión</t>
  </si>
  <si>
    <t xml:space="preserve">Con base en las directrices brindadas por el MHCP y DNP se realizaron las proyecciones para la presentación del MGMP de los años 2019-2022  solicitando las necesidades no cubiertas con el requerimiento del anteproyecto presentado en SIIF. 
En ese sentido, se solicitó, verificó y consolidó la información presupuestal del sector, incluyendo las entidades adscritas al MEN, para elaborar la presentación del MGMP ante el Ministerio de Hacienda
Se presentó la propuesta de MGMP ante MHC. </t>
  </si>
  <si>
    <t>Con base en los montos presentados en el MGMP de las necesidades reales se ajustaron las cifras presentadas en el anteproyecto, estableciendo la fuente de recurso para cada rubro presupuestal de funcionamiento. 
Los recursos con fuente 16 y 17 se ajustaron conforme a los ingresos presentados en el anteproyecto SIIF 2019</t>
  </si>
  <si>
    <t>Se presentó ante el Comité Directivo el balance de ejecución presupuestal correspondiente al mes de abril</t>
  </si>
  <si>
    <t>•	Se realizaron 2 primeras sesiones de plan de ambiente laboral
•	Se realizaron 13 segundas sesiones de plan de ambiente laboral
•	Se realizaron 10 terceras sesiones de plan de ambiente laboral
•	Se realizaron 8 cuartas sesiones de plan de ambiente laboral
•	Se realizó Socialización del Modelo de Cultura Organizacional y Liderazgo Inspirador, cuenta como una sesión de coaching para directivos, a subdirectores y encuentro de coordinadores.
•	Se realizó tercera sesión de coaching a equipo Directivo. 
•	Se realizó quinto encuentro de coordinadores.</t>
  </si>
  <si>
    <r>
      <rPr>
        <b/>
        <sz val="9"/>
        <rFont val="Calibri"/>
        <family val="2"/>
        <scheme val="minor"/>
      </rPr>
      <t xml:space="preserve">Componente Organizacional
</t>
    </r>
    <r>
      <rPr>
        <sz val="9"/>
        <rFont val="Calibri"/>
        <family val="2"/>
        <scheme val="minor"/>
      </rPr>
      <t xml:space="preserve">1. Se realizó el tercer y último encuentro presencial del Conversatorio 1 Aproximación a la Organización y Funcionamiento del Sistema Educativo en Colombia el 10 de mayo de 2018, con lo cual se concluyó la impartición de este programa de aprendizaje organizacional.
2. Se realizó seguimiento a los participantes del conversatorio 1 Aproximación a la Organización y Funcionamiento del Sistema Educativo en Colombia con el objetivo de que cumplieran las actividades virtuales para obtener la certificación de la U. Nacional.
3. Se realizó la planeación macro del Conversatorio 2 Ciclo de Política Pública, y la planeación detallada del Encuentro Presencial 1.
4. Se hizo la inducción a los Facilitadores y Tutores del Conversatorio 2.
5. Se realizó el primer encuentro presencial del Conversatorio 2.
</t>
    </r>
    <r>
      <rPr>
        <b/>
        <sz val="9"/>
        <rFont val="Calibri"/>
        <family val="2"/>
        <scheme val="minor"/>
      </rPr>
      <t xml:space="preserve">
Componente tecnológico</t>
    </r>
    <r>
      <rPr>
        <sz val="9"/>
        <rFont val="Calibri"/>
        <family val="2"/>
        <scheme val="minor"/>
      </rPr>
      <t xml:space="preserve">
1. Gestión con el Portal Educativo Colombia Aprende el montaje, implementación y administración de los programas de aprendizaje en el Campus Virtual.
*. Conversatorio No. 2 “Ciclo de política pública con énfasis en la formulación y evaluación de la política”
   **. Cargue del SCORM principal, guías del participante, cronograma y los 5 encuentros virtuales del conversatorio No. 2 actualizados y ajustados en el Campus Virtual. http://application.colombiaaprende.edu.co/course/view.php?id=4354 
   **. Publicación en el Home del Campus Virtual http://aprende.colombiaaprende.edu.co/es/campusvirtual del banner, enlace y acceso directo del conversatorio No. 2 http://application.colombiaaprende.edu.co/course/view.php?id=4354. 
*. Conversatorio No. 1 “Aproximación a la organización y funcionamiento del Sistema Educativo en Colombia”
Gestión con el Portal Colombia Aprende para quitar el acceso directo al conversatorio No.1 http://application.colombiaaprende.edu.co/course/view.php?id=4357 publicado en el Home del Campus Virtual http://aprende.colombiaaprende.edu.co/es/campusvirtual 
2. Consolidar la información técnica necesaria para la matriculación de los usuarios en los programas de aprendizaje.
*. Matriculación de usuarios en el conversatorio No. 1 “Aproximación a la organización y funcionamiento del Sistema Educativo en Colombia”
Matriculación de la usuaria Neyffe Patricia Gamboa Ovalle de FODESEP Fondo de Desarrollo de la Educación Superior en reemplazo de la usuaria Zuleidy Lorena Mendez Perez como participante del conversatorio No. 1, previo a la matriculación fue necesario realizar el registro en Colombia Aprende.
*. Matriculación de usuarios en el conversatorio No. 2 “Ciclo de política pública con énfasis en la formulación y evaluación de la política”
   **. Matriculación de los usuarios Jose Horacio Gonzalez Roa JRoa@mineducacion.gov.co, Jose Manuel Muñoz  jmunoz@gitei.edu.co,   Diana Ortíz dortiz@gitei.edu.co, Gabriel Torres gatorresva@unal.edu.co y Martha Patricia Ortiz Camacho martortiz@mineducacion.gov.co, Patrick Ernesto Alfonso Caicedo palfonso@mineducacion.gov.co, Jonnathan Ricardo Cortes Rivera Jocortes@mineducacion.gov.co, Lidy Milene Pedraza Parra lpedraza@mineducacion.gov.co, Manuel Ignacio Salamanca salamancamerchan@yahoo.com.mx, con el ROL de Profesor con permiso de edición.
   **. Matriculación de los usuarios delegados por los directores, subdirectores y jefes de oficina de las áreas misionales del MEN a participar del conversatorio No. 2, así como los usuarios participantes certificados del conversatorio No. 1 “Aproximación a la organización y funcionamiento del Sistema Educativo en Colombia” que decidieron continuar con el Ciclo de Política pública en educación, todos ellos con el ROL de Estudiantes. Previo a la matriculación fue necesario realizar las siguientes actividades: 
       • Validar con el número de cédula o correo, que no estaban registrados en Colombia Aprende.
       • En caso de no estar registrados en Colombia Aprende, se realizó el registro uno a uno de cada uno de los usuarios.
       • Posterior al registro en Colombia Aprende, ingresar uno a uno con sus datos al Campus Virtual para que la plataforma Moodle reconozca al usuario.
       • Finalmente, matriculación en el conversatorio No. 2
3. Gestionar la actualización y ajustes de los contenidos digitales de los programas de aprendizaje organizacional.
*. Conversatorio No. 1 “Aproximación a la organización y funcionamiento del Sistema Educativo en Colombia”. 
Gestión con la Universidad Nacional para realizar la publicación por parte de la Escuela Corporativa del texto introductorio del producto de aprendizaje organizacional -Wiki- elaborado por la Universidad Nacional, en el conversatorio, a partir del cual los usuarios participaron en la elaboración del documento http://application.colombiaaprende.edu.co/mod/wiki/view.php?id=286422 
*. Conversatorio No. 2 “Ciclo de política pública con énfasis en la formulación y evaluación de la política, gestión con la Universidad Nacional para:
   **. Entrega de las lecturas de apoyo y el SCORM principal con los ajustes solicitados por parte de la Subdirección de Desarrollo Organizacional y las recomendaciones del Portal Colombia Aprende, frente a las actualizaciones que se realizaron con el Adobe Edge (Programa licenciado).
   **. Diseño de los Banners para su publicación en el Home del Campus Virtual y página de la Escuela Corporativa como parte de la obligación "Piezas gráficas requeridas para las actividades de movilización y apropiación de la Escuela Corporativa y de las actividades de gestión del conocimiento e innovación"</t>
    </r>
  </si>
  <si>
    <t>1. Se atendió la auditoria interna al proceso de Gestión de Conocimiento e Innovación
2. Se proyectó el plan de mejoramiento frente al informe de la auditoria interna realizada al proceso de Gestión de Conocimiento e Innovación.
3. Localidad Espejo y Segura.
Participación en la socialización que realizó la Subdirección de Desarrollo Organizacional el 03 de mayo en el Hotel Tequendama carrera 10 No. 26-21 Salón Esmeralda, donde se realizó el taller con las áreas misionales de acuerdo con lo establecido en la ruta de MIPG City: "El Mundo de la Liga SIG" 
4. Nueva versión del Sistema Integrado de Gestión.
Participación en las capacitaciones realizadas por ITS Soluciones estratégicas, de la nueva versión del SIG y sus funcionalidades en los módulos de Documentos, Indicadores, Actas, Riesgos y Auditorias.
5. Dimensión de Gestión del Conocimiento y la Innovación planteada en MIPG V2 para las EAyVs.
5.1. Diseño de la encuesta diagnostica de la Gestión del Conocimiento y la Innovación que será diligenciada por las Entidades Adscritas y Vinculas http://encuestas.mineducacion.gov.co/limesurvey/index.php/665626?lang=es
5.2. Se envió a las EAV la encuesta diagnóstica para medir el nivel de madurez organizacional en cuanto a la Gestión de Conocimiento e Innovación.
5.3.. Se recibieron y revisaron las propuestas metodologicas presentadas por la Universidad Nacional de Colombia, para la implementación de las Lecciones Aprendidas y las Comunidades de Práctica en el MEN y en las EAV, como parte del plan de trabajo para la apropiación e implementación de la dimensión de Gestión de Conocimiento e Innovación del MIPG.</t>
  </si>
  <si>
    <t>Se realizó alistamiento de los últimos documentos a subir en la nueva versión del aplicativo del SIG y ya se visualizan las caracterizaciones y los documentos de los 17 procesos en la versión de pruebas. Se inicia la realización de pruebas sobre el correcto funcionamiento de cada uno de los modulos de la nueva aplicación del SIG en ambiente de pruebas, esto con el fin de dar el Vo. Bo. para paso a producción durante el mes de junio. Se envió a las areas solicitud  de definición de roles en la nueva aplicación SIG y se están consolidando.
Se llevaron a cabo las capacitaciones de la nueva aplicación SIG en los módulos de documentos, riesgos, indicadores y PSNC a los asesores de la SDO y en el módulo de auditorías a los auditores internos y asesores SDO.
Se realizó plan  de trabajo con las areas (tablero emagica) durante el taller de localidad espejo, en el cual las areas relacionaron los documentos prioritarios de actualizar y las fechas para cargue en el SIG.
Se cuenta con los indicadores  rediseñados de los procesos cargados en el ambiente de pruebas de la nueva versión de la aplicación del SIG y ya se solicitó a las areas el reporte del I trim de 2018.</t>
  </si>
  <si>
    <t>Se dio continuación a la implementación del plan de trabajo para el cumplimiento de los requisitos que se encuentran en incumplimiento parcial o total, de acuerdo con el diagnóstico realizado.  Entre otros, se realizó aprobación  de la guía de planificación y seguimiento de los Objetivos SIG por parte de la Subdirectora de la SDO, versión que incluye las observaciones remitidas por la OAPF. De igual forma se remitió por parte de la OAPF a la SDO el seguimiento al plan de acción con corte a 30/04/2018, el cual relaciona el avance de las acciones con los objetivos del SIG y se solicito formalmente a las dependencias el reporte de indicadores del I Trim de 2018, lo cual permitirá consolidar el primer seguimiento a los objetivos SIG durante el mes de junio.
Se cuenta con el documento de Contexto Estratégico del MEN, el cual fue construido de manera participativa a partir del taller realizado el mes pasado con todas las areas. El mismo se remitió a la OAPF para su revisión.
Dentro del Contexto Estratégico del MEN, se incluye un capitulo de partes interesadas del MEN. De otra parte en el anexo 1 del procedimiento de PSNC se establecen las partes interesadas por producto/servicio y sus requisitos respecto a los mismos. 
Alcance de SIG actualizado con Vo. Bo. por parte del ICONTEC, como insumo para el manual de SIG actualizado.
Se envia normograma de los 17 procesos a los jefes de las areas para validación.
Se realiza actualización y aprobación del procedimiento de Tratamiento de producto no conforme a su versión 2, el cual da cumplimiento a lo solicitado en la NTC ISO 9001:2015. Se dio  inicio al diligenciamiento de la encuesta piloto via web para la  identificación de PSNC, al interior del MEN y ya se cuenta con la totalidad de reportes por parte de las areas que les aplica los procesos misionales.
Se da inicio a la consolidación de la información de la revisión por la dirección, iniciando con la consolidación de la medición de los objetivos SIG asociados a la planeación institucional.
Se realizaron sesiones de preparación para la auditoria interna por parte de los asesores SDO a cada una de las areas incluyendo en estas la socialziación del nuevo SIG y además se ha venido realizando acompañamiento presencial en las auditorias de cada proceso de acuerdo con el programa establecido por la OCI. Se realizó taller de apropiación nuevo mapa de procesos para auditores internos.</t>
  </si>
  <si>
    <t xml:space="preserve">Se llevó a cabo la localidad espejo y segura de la estrategia MIPG City, donde se presentaron los diagnósticos por proceso y áreas del estado actual del SIG y se llevó a cabo la socialización del nuevo SIG. Se llevó a cabo la localidad Servicios de la estrategia MIPG City, donde se socializó el nuevo modelo de servicios y productos misionales del Ministerio, así mismo se realiza una sesión de localidad espejo y socialización del nuevo SIG exclusivamente a jefes de las áreas. Se está realizando el alistamiento y planeación de las localidades metro, oportunidades y preparatoria, para llevarlas a cabo durante el mes de junio. Se envía solicitud de envío de encuesta de satisfacción a la STH para los talleres de localidades espejo, segura y servicios. Se realiza el alistamiento, citación y planeación metodológica del taller dirigido a líderes de calidad sobre "cambios de las normas ISO 9001:2015 e ISO 14001:2015" el cual se llevará a cabo el próximo 6 de junio. </t>
  </si>
  <si>
    <t>Se trasmitió por RADIOMEN información relacionada con los aspectos e impactos significativos, riesgos ambientales y programas ambientales del Sistema de Gestión Ambiental. Se revisan los documentos del Sistema de Gestión Ambiental que se encuentran en los procesos de Gestión Administrativa y Gestión de Procesos y Mejora. Se cuenta con el reporte de los indicadores ambientales I Trim 2018 y se realiza seguimiento a los indicadores del Sistema de Gestión Ambiental del mes de abril 2018, con su respectivo análisis. (Agua, energía, residuos reciclables, peligrosos, fotocopias y resmas) de las dos sedes del MEN. Se identifican riesgos ambientales asociados a los impactos ambientales significativos y se consignan en la matriz de aspectos e impactos significativos. Se realiza actualización de matriz de aspectos e impactos ambientales incluyendo el ciclo de vida del producto. Se realiza la actualización de la matriz de obligaciones de cumplimiento y otras obligaciones. Se divulgan los programas ambientales por el medio de comunicación oficial del MEN "pregonero". Se realiza segundo taller de Líderes Ambientales". Se realiza presentación de temas prioritarios para la auditoría y conceptos claves. Se llevó a cabo jornada de sensibilización y toma de conciencia del Sistema de Gestión Ambiental; tanto para los líderes ambientales como para los colaboradores del MEN por medio de una FERIA del día mundial del reciclaje. Se actualiza Matriz de Comunicaciones. Se lleva a cabo preparación para la auditoría ambiental a los líderes ambientales. Se remite información para divulgar a las dependencias del Sistema de Gestión Ambiental por parte de los líderes ambientales. Se actualiza planes de mejoramiento de acuerdo a las oportunidades de mejora definidas en la evaluación de desempeño del Sistema de Gestión Ambiental y la No conformidad identificada en la auditoría interna. Se encuentra pendiente el informe de auditoría para remitir a la OCI el plan y subirlo al SIG. El 03-05-2018 se lleva a cabo evaluación del desempeño ambiental del I Trim de 2018.</t>
  </si>
  <si>
    <t>Como resultado del plan de mejoramiento de la auditoria interna del SGSST se actualizó el documento: Matriz de IPEVAR, esta será codificada y cargada al SIG, a la fecha esta se encuentra aprobada. Se realizaron los ajustes a la batería de indicadores y se consolidaron las cifras para el primer trimestre 2018. Proceso, Estructura y Resultado. Se realizó mesa de trabajo para la formulación del plan de mejoramiento resultado de la auditoria al SGSST 2018. Se realizó seguimiento a las acciones formuladas a los planes de mejoramiento y se da inicio a la elaboración del informe de la revisión por la Dirección del SGSST.</t>
  </si>
  <si>
    <t xml:space="preserve">Se actualiza el diagnóstico de cumplimiento de la Norma ISO 27001:2013 con corte a Mayo, se realizan reuniones con Gestión Documental, Talento Humano, Contratación, Planeación y OTSI de seguimiento a controles, los resultados quedan en el formato PM-FT-14 medición de controles ISO 27000. Se integra la metodología y el procedimiento de activos de información, quedando únicamente el procedimiento el cual se encuentra en aprobación de la SDO. Se actualiza la matriz de levantamiento de activos de información, la cual se encuentra en aprobación de la SDO. Se realiza seguimiento al estado actual del análisis de vulnerabilidades, el cual fue ejecutado en febrero y culmino en marzo. En el comité de seguimiento se realiza presentación ejecutiva de las vulnerabilidades detectadas a nivel de infraestructura. El operador se encuentra realizando el levantamiento de información para iniciar con las pruebas de mitigación de vulnerabilidades y termina el 30 de junio de 2018. Se revisa por parte de la OTSI el manual de políticas de seguridad de la información, el cual se encuentra en aprobación por parte de la SDO y OTSI.  Se actualiza declaración de aplicabilidad y se envía para aprobación del Jefe de OTSI y publicación en el SIG. Se actualiza procedimiento de Gestión de Incidentes de Seguridad e la Información. Se reporta indicador de implementación del SGSI.  Se actualiza programa de entrenamiento y se envía al Jefe de la SDO y OTSI para aprobación. </t>
  </si>
  <si>
    <t>En el mes de abril  el Departamento Administrativo de la Función Públicapublico los resultados de FURAG. Dentro del análisis realizado, se ratificó el 7 lugar para el Sector Educación, cumpliendo de esta manera la meta planeada. De otra parte se identificó que el Ministerio de Educación quedo ubicada en el 5 lugar entre los Ministerios y en el grupo par establecido por Función Pública en la medición. De esta forma cumpliendo la meta planteada. No obstante se requiere seguir fortaleciendo la implementación de MIPG V2. Continuando con las actividades previstas para este fortalecimiento, durante el mes de mayo se reitero a las áreas los ajustes requeridos de los autodiagnósticos acorde con la retroalimentación realizadapara poder  contar con los planes de trabajo resultado del ejercicio realizado,  como parte de las etapas de la implemetación del modelo.</t>
  </si>
  <si>
    <t xml:space="preserve">Se continuo con la preparación del análisis de logros y retos de la propuesta del nuevo decreto para presentación ante la Secretaria General y entregar la propuesta de decreto para primera validación de la alta dirección. </t>
  </si>
  <si>
    <t>Se continuo brindando la asistencia técnica a las EAV para lo cual se han trabajado como componente común para todos las etapas de implementación de MIPG, para lo cual se ha trabajado el que tengan el acto administrativo de creación del Comité de Gestión y Desempeño Institucional y se ha brindado capacitación refuerzo de MIPG a los servidores  de las EAV.
Con relación a la primera etapa de la implementación  9 de las EAV ya cuentan con el acto administrativo de creación del Comité de Gestión y Desempeño Institucional, de los cuales contamos con la copia específica.</t>
  </si>
  <si>
    <t>En el mes mayo, como continuación de la Asistencia tenica y acorde con el cronograma establecido del Plan de asistencia tecnica se continuaron  las capacitaciones acerca de MIPG V2 a los servidoes de las EAV, para lo cual se brindo dicha capacitación en Fodesep, Insor e ITC, cubriendo de esta manera el 100% de las EAV con la capacitación de MIPG a los servidores de las mismas. Es de anotar que el ICETEX y el ICFES, entidades que se atienden en el marco de la asistencia técnica con temas puntuales demandados por ellos, no han solicitado dicha capacitación, por cuanto en el momento que la soliciten se brindará a misma, si asi lo requieren</t>
  </si>
  <si>
    <t>Resultado de las capacitaciones de MIPG V2 en la EAV, se ha dejado como  compromiso de las mismas el diligenciamiento de los autodignósticos de MIPG, los cuales fueron compilados en una sola herramienta con las políticas y requisitos que se establecen en el modelo MIPG V2. Los cuales ya iniciaron las EAV a diligenciar y se ha brindado asesoria al respecto y han enviado dos entidades sus correspondientes herramientas.</t>
  </si>
  <si>
    <t>Resultado de los autodiagnosticos diligenciados por las EAV, han ido estableciendo los planes de trabajo para cierre de brechas de los cuales solo una entidad nos ha remitido los mismos.</t>
  </si>
  <si>
    <t xml:space="preserve">En el mes de mayo se llevaron a cabo dos capacitaciones específicas de MIPG a la Subdirección de Fortalecimiento </t>
  </si>
  <si>
    <t>Se continuo con el apoyo a las áreas del Ministerio para el diligenciamiento del autodiagnóstico porpuesto como etapa de implementación del Modelo MIPG V2. De otra parte se retroalimento a las áreas frente a los autodiagnósticos que han enviado para cierre de brechas, como insumo para establecer los planes de trabajo</t>
  </si>
  <si>
    <t>Este indicador no es acumulativo, por esta razon en este mes el avance es 0% toda vez que el proximo monitoreo se tiene planeado realiazrlo en julio</t>
  </si>
  <si>
    <t>Se brindo apoyo a la Subdirección de Calidad de Educación Superior, en la revisión y análisis del proyecto de Decreto que modifica los registros calificados, aprobación de estudios de factibilidad para creación de IES, Resolución para la modificación de convaidación de titulos obtenidos en el exterior, Decreto de educación inicial, con el fin de identificar si los mismos deben surtir proceso ante Función Pública de aprobación</t>
  </si>
  <si>
    <t>Este indicador no es acumulativo, por esta razon en este mes el avance es 0% toda vez que el proximo monitoreo se tiene planeado realiarlo en julio</t>
  </si>
  <si>
    <t xml:space="preserve">Se recibió las aprobaciones y observaciones a la propuesta de mapa de riesgos de MEN vs Gerencias y Programas. El archivo ajustado con las observaciones recibidas se subirá al nuevo SIG una vez entre en producción.
Se llevó a cabo la localidad espejo y segura de la estrategia MIPG City, dirigida a los directivos, líderes de calidad y colaboradores de las áreas, en la cual reforzaron los conceptos de la gestión del riesgo, además se le entrego una cartilla para cada una áreas, donde se presentó el estado de cada dependencia frente a los diferentes requisitos del SIG, de esta manera, se les socializó los procesos que les aplican y los riesgos que están vigentes en el SIG para los mismos. En el evento se les informó también sobre cómo se accedía a los riesgos en la nueva aplicación del SIG y la responsabilidad que se tiene de reportar el monitoreo a los controles y las acciones definidas para mitigar los riesgos.
Se realizó capacitación a los profesionales de la SDO respecto al módulo de riesgos en el nuevo SIG, en donde se explicó cómo se consultan los riesgos vigentes, cómo se incluyen nuevos riesgos, el requerimiento del sistema respecto al "contexto estratégico", el registro del monitoreo a los controles y de las acciones de manejo definidas para la mitigación del riesgo.
</t>
  </si>
  <si>
    <t>Se realizó mesa de trabajo con la Subdirección de aseguramiento de la calidad para actualización de tarifas de trámites, en respueta a una acción de racionalización, actualización del trámite "Reconocimiento de personería jurídica de las instituciones de educación privadas" en atención al proceso que se esta monitoreando para racionalización del mismo acorde con el plan de racionalización plenteado</t>
  </si>
  <si>
    <t>En el mes de mayo se realizaron las siguientes actividades o tareas:
1. Informes trimestrales de avances en la implementación. 
Revisión y validación del primer informe trimestral del 2018 del Instituto Colombiano de Crédito Educativo y Estudios Técnicos en el Exterior - ICETEX, de los avances de la entidad en el cumplimiento de la norma NTC 5854 de 2011, así mismo se envió retroalimentación a la líder de Gobierno Digital de la Oficina de Tecnología y Sistemas de Información para su corrección, rectificación y /o ajustes.
2. Página web de Gobierno Digital.
https://www.mineducacion.gov.co/GobiernoDigital - https://www.mineducacion.gov.co/1759/w3-propertyvalue-59513.html 
Avances en la creación del sitio de Gobierno Digital, durante el mes de mayo se diseñaron las páginas de Home, Eventos, Noticia y Contáctenos, así como los accesos directos a cada una de la EAyVs desde el Home de la página. 
Adicional se gestionó con la Oficina Asesora de Comunicaciones la cotización de 30 horas de desarrollo con el proveedor del CMS Newtemberg para el requerimiento de restricción sobre la sección “Repositorio digital”, donde inicialmente sólo 10 usuarios autorizados, uno por cada Entidad Adscrita y Vinculada podrá ver los archivos y descargarlos y el público en general, al hacer clic sobre el ítem “Repositorio digital” sólo verá una pantalla de ingreso.</t>
  </si>
  <si>
    <t>Se realizó alistamiento de los últimos documentos a subir en la nueva versión del aplicativo del SIG y ya se visualizan las caracterizaciones y los documentos de los 17 procesos en la versión de pruebas. Se inicia la realización de pruebas sobre el correcto funcionamiento de cada uno de los modulos de la nueva aplicación del SIG en ambiente de pruebas, esto con el fin de dar el Vo. Bo. para paso a producción durante el mes de junio. Se envió a las areas solicitud  de definición de roles en la nueva aplicación SIG y se están consolidando.
Se llevaron a cabo las capacitaciones de la nueva aplicación SIG en los módulos de documentos, riesgos, indicadores y PSNC a los asesores de la SDO y en el módulo de auditorías a los auditores internos y asesores SDO. Se realizó plan  de trabajo con las areas (tablero emagica) durante el taller de localidad espejo, en el cual las areas relacionaron los documentos prioritarios de actualizar y las fechas para cargue en el SIG.
Se cuenta con los indicadores  rediseñados de los procesos cargados en el ambiente de pruebas de la nueva versión de la aplicación del SIG y ya se solicitó a las areas el reporte del I trim de 2018.</t>
  </si>
  <si>
    <r>
      <rPr>
        <b/>
        <sz val="9"/>
        <rFont val="Calibri"/>
        <family val="2"/>
        <scheme val="minor"/>
      </rPr>
      <t xml:space="preserve">Componente Organizacional
</t>
    </r>
    <r>
      <rPr>
        <sz val="9"/>
        <rFont val="Calibri"/>
        <family val="2"/>
        <scheme val="minor"/>
      </rPr>
      <t>1. Se realizó el tercer y último encuentro presencial del Conversatorio 1 Aproximación a la Organización y Funcionamiento del Sistema Educativo en Colombia el 10 de mayo de 2018, con lo cual se concluyó la impartición de este programa de aprendizaje organizacional.
2. Se realizó seguimiento a los participantes del conversatorio 1 Aproximación a la Organización y Funcionamiento del Sistema Educativo en Colombia con el objetivo de que cumplieran las actividades virtuales para obtener la certificación de la U. Nacional.
3. Se realizó la planeación macro del Conversatorio 2 Ciclo de Política Pública, y la planeación detallada del Encuentro Presencial 1.
4. Se hizo la inducción a los Facilitadores y Tutores del Conversatorio 2.
5. Se realizó el primer encuentro presencial del Conversatorio 2.</t>
    </r>
    <r>
      <rPr>
        <b/>
        <sz val="9"/>
        <rFont val="Calibri"/>
        <family val="2"/>
        <scheme val="minor"/>
      </rPr>
      <t xml:space="preserve">
Componente tecnológico</t>
    </r>
    <r>
      <rPr>
        <sz val="9"/>
        <rFont val="Calibri"/>
        <family val="2"/>
        <scheme val="minor"/>
      </rPr>
      <t xml:space="preserve">
1. Gestión con el Portal Educativo Colombia Aprende el montaje, implementación y administración de los programas de aprendizaje en el Campus Virtual.
*. Conversatorio No. 2 “Ciclo de política pública con énfasis en la formulación y evaluación de la política”
   **. Cargue del SCORM principal, guías del participante, cronograma y los 5 encuentros virtuales del conversatorio No. 2 actualizados y ajustados en el Campus Virtual. http://application.colombiaaprende.edu.co/course/view.php?id=4354 
   **. Publicación en el Home del Campus Virtual http://aprende.colombiaaprende.edu.co/es/campusvirtual del banner, enlace y acceso directo del conversatorio No. 2 http://application.colombiaaprende.edu.co/course/view.php?id=4354. 
*. Conversatorio No. 1 “Aproximación a la organización y funcionamiento del Sistema Educativo en Colombia”
Gestión con el Portal Colombia Aprende para quitar el acceso directo al conversatorio No.1 http://application.colombiaaprende.edu.co/course/view.php?id=4357 publicado en el Home del Campus Virtual http://aprende.colombiaaprende.edu.co/es/campusvirtual 
2. Consolidar la información técnica necesaria para la matriculación de los usuarios en los programas de aprendizaje.
*. Matriculación de usuarios en el conversatorio No. 1 “Aproximación a la organización y funcionamiento del Sistema Educativo en Colombia”
Matriculación de la usuaria Neyffe Patricia Gamboa Ovalle de FODESEP Fondo de Desarrollo de la Educación Superior en reemplazo de la usuaria Zuleidy Lorena Mendez Perez como participante del conversatorio No. 1, previo a la matriculación fue necesario realizar el registro en Colombia Aprende.
*. Matriculación de usuarios en el conversatorio No. 2 “Ciclo de política pública con énfasis en la formulación y evaluación de la política”
   **. Matriculación de los usuarios Jose Horacio Gonzalez Roa JRoa@mineducacion.gov.co, Jose Manuel Muñoz  jmunoz@gitei.edu.co,   Diana Ortíz dortiz@gitei.edu.co, Gabriel Torres gatorresva@unal.edu.co y Martha Patricia Ortiz Camacho martortiz@mineducacion.gov.co, Patrick Ernesto Alfonso Caicedo palfonso@mineducacion.gov.co, Jonnathan Ricardo Cortes Rivera Jocortes@mineducacion.gov.co, Lidy Milene Pedraza Parra lpedraza@mineducacion.gov.co, Manuel Ignacio Salamanca salamancamerchan@yahoo.com.mx, con el ROL de Profesor con permiso de edición.
   **. Matriculación de los usuarios delegados por los directores, subdirectores y jefes de oficina de las áreas misionales del MEN a participar del conversatorio No. 2, así como los usuarios participantes certificados del conversatorio No. 1 “Aproximación a la organización y funcionamiento del Sistema Educativo en Colombia” que decidieron continuar con el Ciclo de Política pública en educación, todos ellos con el ROL de Estudiantes. Previo a la matriculación fue necesario realizar las siguientes actividades: 
       • Validar con el número de cédula o correo, que no estaban registrados en Colombia Aprende.
       • En caso de no estar registrados en Colombia Aprende, se realizó el registro uno a uno de cada uno de los usuarios.
       • Posterior al registro en Colombia Aprende, ingresar uno a uno con sus datos al Campus Virtual para que la plataforma Moodle reconozca al usuario.
       • Finalmente, matriculación en el conversatorio No. 2
3. Gestionar la actualización y ajustes de los contenidos digitales de los programas de aprendizaje organizacional.
*. Conversatorio No. 1 “Aproximación a la organización y funcionamiento del Sistema Educativo en Colombia”. 
Gestión con la Universidad Nacional para realizar la publicación por parte de la Escuela Corporativa del texto introductorio del producto de aprendizaje organizacional -Wiki- elaborado por la Universidad Nacional, en el conversatorio, a partir del cual los usuarios participaron en la elaboración del documento http://application.colombiaaprende.edu.co/mod/wiki/view.php?id=286422 
*. Conversatorio No. 2 “Ciclo de política pública con énfasis en la formulación y evaluación de la política, gestión con la Universidad Nacional para:
   **. Entrega de las lecturas de apoyo y el SCORM principal con los ajustes solicitados por parte de la Subdirección de Desarrollo Organizacional y las recomendaciones del Portal Colombia Aprende, frente a las actualizaciones que se realizaron con el Adobe Edge (Programa licenciado).
   **. Diseño de los Banners para su publicación en el Home del Campus Virtual y página de la Escuela Corporativa como parte de la obligación "Piezas gráficas requeridas para las actividades de movilización y apropiación de la Escuela Corporativa y de las actividades de gestión del conocimiento e innovación"</t>
    </r>
  </si>
  <si>
    <t>Se realizó el taller Caminos hacia la lectura y la escritura con 95 docentes y bibliotecarios en la ciudad de Pasto para brindarles herramientas prácticas y teóricas que les permitan fomentar procesos de lectura y escritura en el aula y la biblioteca escolar.</t>
  </si>
  <si>
    <t xml:space="preserve">Se está gestionando con las secretarías de educación el apoyo logístico para hacer seguimiento el acompañamiento a la implementación de SIGCE en el segundo semestre del año por parte de los profesionales del equipo de Gestión </t>
  </si>
  <si>
    <t xml:space="preserve">El documento se encuentra en proceso de diagramación por parte de JICA, se recibieron comentarios de la Oficina de Comunicaciones para sus respectivos ajustes. </t>
  </si>
  <si>
    <t xml:space="preserve">Para la construcción del programa intersectorial, se convocó a los diversos sectores relacionados con temas de atención a familias para el diseño del plan el próximo 5 y 6 de junio.  </t>
  </si>
  <si>
    <t xml:space="preserve">Debido a las nuevas disposiciones sobre el redireccionamiento de algunos recursos de la Dirección de Calidad, el proceso se contratación sigue en pausa hasta nueva orden. </t>
  </si>
  <si>
    <t xml:space="preserve">En el mes de marzo se cumplió con la realización de las asistencias técnicas proyectadas a 14 secretarías de educación. </t>
  </si>
  <si>
    <t xml:space="preserve">Se presentó la más reciente versión del proyecto de Decreto en la Mesa Intersectorial de Familias para sugerencias, aportes y comentarios.  Además, se remitió a la Oficina Asesora Jurídica acompañado de la memoria justificativa para su revisión. Se proyecta obtener respuesta de la Oficina Jurídica la segunda semana de junio para continuar con el proceso. </t>
  </si>
  <si>
    <t>Se presentó el insumo al Comité de contratación el 2 de mayo con resultado que se necesitaba tener visto bueno de la Viceministra. En el intertanto por decisiones presupuestales se acortó el monto del proyecto, y debido a los tiempos se analizó con la Subdirectora de Fomento de Competencias (E) y Directora (E) que ya no era viable realizar el proceso de contratación. Se necesita ajuste de la meta (8 mil) y nuevo proceso contractual para fortalecer competencias ciudadanas.</t>
  </si>
  <si>
    <t xml:space="preserve">El insumo fue aprobado por parte del Comité de Contratación el 19 de abril de 2018, sin embargo, se solicitó ajuste de 5,5 meses a 5 meses. El presupuesto ya fue ajustado de acuerdo a estas disposiciones y se llevó a comité de contratación el pasado 17 y 2 de mayo. Los pliegos se publicarán el 31 de mayo. </t>
  </si>
  <si>
    <t>Se realizaron los planes en las 15 secretarías de educación y se les realiza seguimiento</t>
  </si>
  <si>
    <t xml:space="preserve">Se realizó el lanzamiento de la campaña el 7 de mayo con la presencia de la Ministra de Educación. Y desde la fecha se ha mostrado el material en redes sociales del MEN. Se encuentran hechos los materiales: videos, folletos para redes sociales, entrevistas. </t>
  </si>
  <si>
    <t xml:space="preserve">Se cerró el primer ciclo de formación y acompañamiento de 2018 para las 95 ETC.
Se ha realizado el seguimiento a los avances de las 95 SE a partir del reporte realizado por los facilitadores de la ruta. 
Se ha adelantado el diseño del acompañamiento virtual y ciclo V-encuentro IV para las 95 SE.  </t>
  </si>
  <si>
    <t xml:space="preserve">Se ha avanzado en la articulación con el programa PTA 2,0 y Pioneros, a partir del diseño y acompañamiento a los protocolos del ciclo II. 
Se diseñó e implementó el  tercer encuentro de líderes de JU. 
Se apoy´el diseño del taller de articulación Siempre Día E 2018. </t>
  </si>
  <si>
    <t>El documento orientador será públicado oficialmente en el edusitio del Foro y enviado a las 95 Secretarías de Educación quienes han manifestado su interés en participar. Igualmente se presentó a los aliados y áreas internas del MEN.</t>
  </si>
  <si>
    <t>El lanzamiento del edusitio oficial del Foro se realizará oficialmente en la primera semana de junio. Se encuentra en construcción el diseño conceptual de la imagen del Foro. El aplicativo de inscripciones se encuentra en diseño. Las experiencias significativas serán cargadas en el mes de julio, posterior a la realización de los Foros Territoriales.</t>
  </si>
  <si>
    <t>A la fecha se han postulado 57 Foros Territoriales para ser acompañados por el MEN  a partir del mes de Julio.</t>
  </si>
  <si>
    <t>Se han recibido propuestas de los operadores subcontratados pot Telecafé para definir el operador logístico del Foro. Se están visitando instalaciones para realización del foro. Una vez se defina el lugar se dará inicio a definir vestido del foro.</t>
  </si>
  <si>
    <t xml:space="preserve">Se continúa ajustando la agenda del evento central, en ella aparecen conferencias, paneles, talleres y rueda de experiencias significativas. De los 18 conferencistas postulados se realizó una ampliación del perfil y por parte del equipo del PDCB ya se emitió concepto. Queda a disposición de la alta dirección del MEN definir los conferencistas. </t>
  </si>
  <si>
    <t xml:space="preserve">Se continúa con la implementación del Modelo de Formación para la Ciudadanía en 139 establecimientos educativos. Por otra parte, se realizaron los campamentos GENeración PAZcífica en Barranquilla, Paipa y Cúcuta con participantes de 200 establecimientos educativos del país. </t>
  </si>
  <si>
    <t xml:space="preserve">En el mes de mayo se identificó la implementación de iniciativas de educación para la sexualidad en Bello, Villavicencio, Cesar, Barranquilla y Córdoba.  </t>
  </si>
  <si>
    <t>Se brinda asistencia técnica presencial a la SEM_BELLO en temas de prevención del embarazo adolescentes, socialización directiva ministerial, educacion integral de la sexualidad a fin de priorizar embarazo en adolescentes en el plan de acción del comité territorial . Se realiza taller de educación integral de sexualidad  a docentes lideres en sexualidad de EE  a fin de fortalecer herramientas que contribuyan a mejorar los proyectos pedagógicos.</t>
  </si>
  <si>
    <t xml:space="preserve">En el marco del convenio 1461 se consolidó la información de los candidatos que serán presentados ante la juna administradora para aprobación de créditos educativos. Adicionalmente, para el convenio 1156 se realizaron los desembolsos correspondientes a las renovaciones de los docentes  hasta agotar los recursos. De igual manera,  se encuentra en trámite de la adición a este convenio. </t>
  </si>
  <si>
    <t>•	Se vinculó a la universidad Surcolombiana al Programa Becas, para continuar la formulación del proyecto del Huila. A su vez, se adelantaron gestiones con la SE de Chocó y la Gobernación de Cundinamarca para avanzar en los proyectos de esos departamentos. También se gestionó la carta de contrapartida del MEN para el proyecto con Boyacá y finalmente se apoyó la estructuración y revisión de los términos de referencia para las convocatorias de los departamentos Guajira, Cesar y Cauca.</t>
  </si>
  <si>
    <t>•	Se avanzó en la consolidación de la oferta educativa de las universidades preseleccionadas que harán parte de esta modalidad y se encuentra en trámite la gestión de los recursos destinados a créditos educativos condonables para la modalidad vitual.</t>
  </si>
  <si>
    <t xml:space="preserve">Asistencias técnicas in situ a las SE de Atlántico y Malambo; y retroalimentaciones a proyectos de PTFD de las SE de Pasto y Zipaquirá.
</t>
  </si>
  <si>
    <t>La convocatoria se encuentra abierta en la web del ICETEX, ala fecha hay 50 inscritos, la junta administradora autorizó ampliación de la convocatoria hasta el 15 de junio de 2018.</t>
  </si>
  <si>
    <t>El decreto que reglamenta los cursos ECDF  se encuentra en revisión del Ministerio de Hacienda.</t>
  </si>
  <si>
    <t xml:space="preserve">El proyecto no se desarrollará dados los tiempos definidos por la OEA (1 mes y medio) y en relación con los avalados inicialmente (7 meses). Cooperación internacional remitió carta a la OEA informando los motivos por los cuales no se puede desarrollar este proceso en mes y medio. </t>
  </si>
  <si>
    <t xml:space="preserve">La Dirección de Calidad indicó que por situaciones presupuestales, el proceso queda pausado hasta una orientación diferente. </t>
  </si>
  <si>
    <t>Se llevó a cabo la modificación al convenio suscrito entre el MEN y la CUN, donde se ajustó el número de Formadores Nativos a 301 y se redujó el valor del convenio en $2.633.709.185.</t>
  </si>
  <si>
    <t>Formación virtual: 
MOOCs: -El 20 de mayo terminó el primer curso con 248 docentes de inglés de 34 SE focalizadas de IE no focalizadas.
-El 14 de  mayo se dio inicio al segundo curso con 256 docentes de inglés convocados.
LEP: se dio apertura del curso con la prueba diagnóstico la cual contó con 300 docentes de los 500 convocados.
Formación presencial: el aliado entregó reporte de 1257 docentes formados en Currículo de Transición y Primaria.</t>
  </si>
  <si>
    <t>Se llevó a cabo la aplicación de la prueba Aptis for Teachers en 34 SE, con una asistencia total de 843 docentes de inglés, los cuales presentaron la prueba según el protocolo etablecido entre en MEN y el Aliado. En junio el aliado hará entrega al MEN del nivel de competencia de  los docentes que tomaron la prueba..</t>
  </si>
  <si>
    <t>Este indicador es un reporte anual, que es apoyado con varias acciones: 
- Coenseñanza de los FNE donde los estudiantes mejoran su nivel de inglés. (Conv. CUN)
- Pruebas de lengua a IE focalizadas. (Conv. CUN)
- Inmersiones con estudiantes. Sin embargo éste proceso no se llevará a cabo debido al aplazamiento de recursos de Hacienda y la priorización de las actividades del VPBM a la Dirección de Calidad. Esta actividad no cuenta con recursos y se solicitará las modificaciones respectivas.</t>
  </si>
  <si>
    <t>En el mes de febrero se logró el cumplimiento del 100% de la meta de impresión del work book para grados 6,7 y 9.
La impresión y distribución de Kit de primaria no llegó a Comité de Contratación debido al aplazamiento de recursos efetuado por Hacienda y la priorización de las actividades del VPBM a la Dirección de Calidad. Esta actividad no cuenta con recursos y se solicitará, a penas se surta la modificación de la cadena de valor, los cambios y eliminaciones correspondientes.</t>
  </si>
  <si>
    <t>Se logró el cumplimiento de la meta al contar con la participación de los 20 ENS.
En este mes se llevaron a acabo 40 intercambios entre las 20 ENS y sus Pares Amigos. 
Fueron en total 80 visitas institucionales en donde las duplas de trabajo lograron hacer un acercamiento pedagógico, metodológico y contextual de la enseñanza y aprendizaje del inglés.</t>
  </si>
  <si>
    <t>El reporte extra oficial de SIMAT con corte a 31 de mayo representa un avance del 12,56% (934.203 estudiantes matriculados). Dado que aún no se ha alcanzado la meta del millón de estudiantes de jornada única, se ha venido dando tránsito a un plan de choque. 1. Se envió una circular a las ETC con los lineamientos de media técnica. 2. El plan de padrinos en las Direcciones y Subdirecciones del MEN ha logrado un reporte de 48.274 estudiantes</t>
  </si>
  <si>
    <t>Se aplicó la prueba Supérate a nivel nacional en el mes de abril a más de 2 millones de estudiantes en la modalidad online y offline, casi un 75% superior a la meta esperada.</t>
  </si>
  <si>
    <t>Los Gestores Territoriales apoyaron al ICFES en la aplicación de la prueba consolidando la información diaria de alertas en los establecimientos educativos sobre: lista de estudiantes, llegada del aplicador en los horarios establecidos, aseguramiento del número de equipos para aplicación de la prueba e información de colegios de difícil acceso y se realizaron los protocolos correspondientes a la visita 2 y 3 de los apoyos regionales.</t>
  </si>
  <si>
    <t xml:space="preserve">Se realizaron las 5 mesas en Barranquilla, Bogotá, Cali y Envigado, con una asistencia general de más de 260 participantes. Con la presencia de 38 funcionarios de ETC, 16 Asociaciones sindicales (FECODE fue invitado a todas las mesas pero no asistió), 7 Instituciones de Educación Superior, 52 directivos docentes, 164 docentes, Funcionarios ICFES y Funcionarios MEN.
</t>
  </si>
  <si>
    <t>Durante mayo los falicitadores de la Dirección de calidad  cumplieron la con la formación de las 26 ETC faltantes en el uso y apropiación  de los materiales Dia E - Día E Familia 2018, cumpliendo asi con el total de  95 Secretarias de Educacio´n del país.</t>
  </si>
  <si>
    <t>A viernes 4 de mayo se cumplió satisfactoriamente con el 100% de la entrega de materiales Dia E  a las 95 ETC del país.</t>
  </si>
  <si>
    <t xml:space="preserve">Se avanzó en la estructuración de la metodología de trabajo para la incorporación de la perspectiva de género en conjunto con la Subdirectora de Fomento y el equipo de trabajo MEF. </t>
  </si>
  <si>
    <t>Se realizó 1 encuentro de apoyo al uso de mallas de aprendizaje en la ciudad de Pasto con docentes de Escuelas Normales en Pasto y con docentes de la Universidad Mariana. Participaron 298 docentes.</t>
  </si>
  <si>
    <t>Este hito se encuentra cumplido en el mes de Abrilen una 100%</t>
  </si>
  <si>
    <t xml:space="preserve">Bajo la estructura de un documento conpes se tiene: el resúmen ejecutivo, la introducción, los antecedentes y la justificación, . Parcialmente se cuenta con  el marco conceptual y diagnóstico, y definición de política. </t>
  </si>
  <si>
    <t>Hasta la fechas se han realizado 11 asistencias técnicas en el mes de mayo se adelantaron asistencias técnicas a las SE de Envigado, Tolima, Ibague y Santa Marta</t>
  </si>
  <si>
    <t xml:space="preserve">El material del tercer bimestre del grado 9º fue diagramado y revisado por la oficina de comunicaciones quien, genero observaciones y fueron ajustadas por el equipo de diagramación del Universidad Nacional.
De igual manera se en cuenta en proceso de elaboración, revisión y diagramación el material del cuarto trimestre del grado 9º.
</t>
  </si>
  <si>
    <t>El aréa se encuentra a la espera de los cierres de los eventos los cuales son remitidos por la subdirección de administrativa para validar con listas el numero de docentes que particparon en los eventos del mes de abril.</t>
  </si>
  <si>
    <t>El avance continúa igual al de abril, puesto que el SIMAT cambió de servidor y fue necesario realizar ajustes a la aplicación para reestablecer la conexión entre los servidores.</t>
  </si>
  <si>
    <t>A la fecha no hay avances, el indicador inicia en julio.</t>
  </si>
  <si>
    <t>Se continúa la actualización de los cursos "Colegios Nuevos" e "Inducción a secretarías".</t>
  </si>
  <si>
    <t>Durante el mes de mayo se hicieron visitas de seguimiento a las ETC de Risaralda, Bolivar, Envigado, Cauca, Nariño (2), Pasto (2), Buenaventura y Caquetá</t>
  </si>
  <si>
    <t>En el mes de Mayo se avanzó con la  revisión de las plantas de las entidades incluidas en los PDET, mediante el diligenciamiento de la matriz de necesidades, con el fin de adoptar los conceptos técnicos de viabilidad financiera.</t>
  </si>
  <si>
    <t>La Subdirección de Recursos Humanos junto con la CNSC realizó la revisión final del proyecto de acuedo de convocatoria. De la misma forma, se hicieron las gestiones para apropiar los recursos requeridos para la suscripción del contrato interadministrativo con el ICFES y se remitió oficio a la directora de dicha entidad para que determine su costo.</t>
  </si>
  <si>
    <t>Durante el mes de mayo se inició el proceso de recolección de evidencias y de valoración de desempeño . Se comunicarán los primeros resultados durante el mes de junio de 2018.</t>
  </si>
  <si>
    <t>Se realizó el primer análisis de las aevlauaciones cargadas, encontrando que el 80% de ellas cumplen los parámetros de la evaluación de desempeño. Se comunicará a las ETC's sobre los errores encontrados durante los próximos meses.</t>
  </si>
  <si>
    <t>En el mes de mayo se realizó acompañamiento a audiencias públicas de selección de IE en Bogotá, Pidecuesta, Sahagún y Antioquia; culminando de esta manera el proceso de acompañamiento programado por la Subdirección</t>
  </si>
  <si>
    <t>La Subdirección de Recursos Humanos se encuentra revisando las propuestas de los distintos operadores. Una vez culmine este proceso, procederá a iniciar el proceso de contratación con el operador seleccionado</t>
  </si>
  <si>
    <t>En el mes de Mayo la Subdirección de Recursos Humanos comunicó los resultados de la medición de la línea base de estos 4 indicadores a las distintas ETC del país.</t>
  </si>
  <si>
    <t>El documento indicativo de gestión se obtendrá para el fina de la vigencia 2018. Se avanzó en la revisión de los informes técnicos del FOMAG, la asistencia a los comités regionales y la participación en otras actividades relacionadas con la supervisión del contrato de fiducia mercantil.</t>
  </si>
  <si>
    <t xml:space="preserve"> Durante el mes de mayo la subdirección de Recursos Humanos adelantó las acciones pertinentes en el marco de la estrategia diseñada con la Ofcina de Comunicaciones. Se espera que la campaña sea lanzada en el mes de junio</t>
  </si>
  <si>
    <t>En el mes de Mayo se comunicaron los distintos resultados de la línea base de los indicadores de resultados asociados al PAT. Se proyecta entregar el aplicativo en el mes de junio de 2018</t>
  </si>
  <si>
    <t xml:space="preserve">Se prepararon las presentaciones conforme a la agenda del evento financiero 2018. Así mismo, se confirmó la participación de las entidades territoriales.  el taller está programado para el día l 7 de junio de 2018. </t>
  </si>
  <si>
    <t xml:space="preserve">El tablero de información financiera 2017 y 2018 fue actualizado en el mes de abril con el documento de Distribución 028 de 2018. Durante el mes de mayo, no se ha expedido documentos de distribución adicionales. </t>
  </si>
  <si>
    <t>Se elaboró un Documento de Resumen Cualitativo el cual constituye parte complementaria del análisis financiero que se realiza en los Informes de cierre FUT de 2017 de cada ETC.</t>
  </si>
  <si>
    <t xml:space="preserve">Esta actividad no presenta avance, teniendo en cuenta que las ETC reportan en el mes de julio de 2018 la información financiera en el FUT </t>
  </si>
  <si>
    <t>Se realizaron 26 visitas de seguimiento al uso de recursos SGP-Educación vigencia 2017 y 2018  de las entidades de Boyacá, Ciénaga, Pereira, Caldas, Meta, Santa Marta, Valle del Cauca, Chocó, Quibdó, Cartagena, Cúcuta, Lórica, Risaralda, Túmaco, Valledupar, Turbo, Armenia, Boyacá, Apartadó, Sahagún, Neiva, Jamundí, La Guajira, Riohacha, Uribia y Maicao.
 </t>
  </si>
  <si>
    <t>Se ha avanzado en la preparación y procesamiento de las bases de datos de la información relacionada con FUC (2017), PAC (2017) y Tasas de coberturas y deserción (2015 – 2017), para incluirla en el Informe Anual de Monitoreo.</t>
  </si>
  <si>
    <t>Se realizó revisión y actualización de los porcentajes de avance de las matrices de actividades de las entidades con Plan de Desempeño de Caquetá, Ipiales, Villavicencio, Risaralda, Cartagena y Antioquia. Adicioonalmente, se realizó revisión y actualización de los porcentajes de avance de los municipios no certificados con medida correctiva implementada.</t>
  </si>
  <si>
    <t xml:space="preserve"> A la fecha de corte se  gestionaron  395 incidencias de las cuales 272 se solucionaron  en segundo nivel, 46 se encuentran esperando trámite de cliente, 2 se escalaron al MEN  y 75 se escalaron  a Ingeniero de Soporte. Igualmente, se brindó asistencia técnica a 27 entidades territoriales. </t>
  </si>
  <si>
    <t>Durante este mes, se realizaron las siguientes acciones: 
1)Descarga, actualización y pruebas  RFC  20180508 - Versión Humano® 12.2  en ambiente de certificación. 
2)Actualización SINEB- PLANTAS listo para despliegue en ambiente de producción Módulo de Seguridad.
 3) Extracción de archivos y Procesamiento de la nómina  del mes de abril 2018.</t>
  </si>
  <si>
    <t>Se finalizó la primera etapa de cargue de la información reportada por los  FSE en SIFSE  primer trimestre 2018.  A 28 de mayo, se reporta un total de 6439 FSE.</t>
  </si>
  <si>
    <t xml:space="preserve">Se revisó el aplicativo de seguimiento a deudas y se realizaron ajustes al mismo. Adicionalmente, la Subdirección de Monitoreo avanzó en la definición del procedimiento interno de revisión de deudas laborales, el cual ya cuenta con la aprobación de la Subdirección de Desarrollo Organizacional. Actualmente, está siendo revisado por la Subdirección de Recursos Humanos.  </t>
  </si>
  <si>
    <t>Se revisaron los formatos de liquidación de Cesar, Cundinamarca, Barrancabermeja, Santander, La Guajira, Caldas, Montería, Magdalena, Valle del Cauca, Rionegro, Magangué y Cartagena. Así mismo, se remitieron las observaciones a las entidades para los ajustes respectivos.</t>
  </si>
  <si>
    <t>Se consolidó toda la información de los diagnosticos  de las 95 ETC elaborados por todas las areas del Vicemisterio de Educación Preescolar, Basica y Media. Este diagnostico se puede consultar de tres formas: georefeciado, consolidado y por cada etc. Para su consulta, este archivo se encuentra en el dropbox del plan de asistencia técnica del Viceministerio, construido para tal fin.</t>
  </si>
  <si>
    <t>La areas definieron y remitieron el formulario con  sus categorias de priorización de asistencia técnica, definieron metas 2018, asignaron responsables.</t>
  </si>
  <si>
    <t>El primer informe final de avance se presentará en el mes de julio de 2018</t>
  </si>
  <si>
    <t>Con corte al mes de Mayo se cuenta con cuatro cursos virtuales cargados en el campus virtual del colombia aprende (fomento de competencias, monitoreo y control y calidad de primera infancia). Se estan realizando las gestiones para cargar tres cursos de colegios privados y se esta reorganizando la plataforma para que el usuario encuentre dos grandes temas: cursos virtuales y documentos pedagógicos.</t>
  </si>
  <si>
    <t>Se han recibido 80 informes de ejecución de los POAIV formulados del año 2017, de los cuales se han retroalimentado 68 y se encuantran en proceso los restantes. Tambien se han recibido 76 formulaciones al POIAV 2018 de las cuales se han retroalimentado 60.</t>
  </si>
  <si>
    <t>Durante el mes de mayo se tramitaron 11 requerimientos asociados apeticiones, quejas y requerimientos de información.</t>
  </si>
  <si>
    <t xml:space="preserve">El 29 de mayo se ralizó reunión con la dirección de calidad para empezar a ejecutar las acciones tendientes a la organización del segundo encuentro de secretarios de educación en el mes de junio. </t>
  </si>
  <si>
    <t>Con corte al mes de mayo se han realizado tres (3) sesiones CONTCEPI  y dos (2) Subcomisiones, dando cumplimiento al total de la meta del indicador (5). Los días 8,9 y 10 de mayo se realizó la sesión No. 36 de la CONTCEPI  en la ciudad de Bogotá , en donde se protocolizaron los lineamientos Técnicos Administrativos del Programa PAE. Igualmente, realizó Subcomisión los días 22 y 23 de mayo en la ciudad de Popayán, en cumplimiento del compromiso del Viceministerio de Educación PBM en el marco de la Comisión Mixta.</t>
  </si>
  <si>
    <t xml:space="preserve">Se realizaron reuniones de coordinación y dialogo sobre los acompañamientos situados con AICO y OPIAC durante el presente mes. Así mismo, se informa que el avance depende de la concertación que se de en el marco de la CONTCEPI.  </t>
  </si>
  <si>
    <t>En la asistencia realizada con la ETC de Tolima, el MEN, se analizó reunión con la Kumpañy del Tolima para analizar las condiciones técnicas y logísticas para la realización de los talleres para la formulación, diseño de programa de formación para adultos, no obstante, dada la complejidad  del tema se consideró necesario elevar a la Mesa Nacional de Diálogo del Pueblo Rrom, dicha discusión. Por tanto, se solicitó de manera oficial al Ministerio del Interior, incorporar en la agenda de la próxima mesa este tema.</t>
  </si>
  <si>
    <t>Con corte al mes de mayo se han realizado un total de 5 subcomisiones técnicas de expertos cumpliendo al 100% la meta de la primera actividad (3), realizando dos sesiones adicionales a las planeadas, las cuales fueron ejecutadas con corte al mes de abril.  Igualmente se realizó una (1) sesión de la comisión IV (4ta sesión de la comisión IV del estatuto docente). En el mes de mayo el MEN avanzó en el trabajo interno de revisión de propuestas frente a los disensos encontrados en la propuesta del estatuó presentada por la comisión IV</t>
  </si>
  <si>
    <t>En el mes de mayo se realizó un taller para formación de competencias básicas y socioclturales  en el municipio de suan, atlántico, con asistencia de 200 docentes en temas relacionados en catedra de estudios afrocolombianos y mes de la afrocolombianidad.</t>
  </si>
  <si>
    <t>Se realizo asistencia técnica el 9 de Mayo  en la secretaria de educación de Guaviare, en la cual se abordaron temas de los avances de la construcción de la normatividad del SEIP y aspectos relacionados con la prestación del servicio educativo de los pueblos indígenas del Departamento. Igualmente se realizó asistencia técnica el  dia 7 de mayo en la Secretaria de Educación del Departamento del Tolima, en la que se dieron a conocer los avances en la concertación de la norma SEIP.</t>
  </si>
  <si>
    <t>Desde el mes de  febrero se enció oficio con los lineamientos para corte de matrícula 2018 a todas las ETC.</t>
  </si>
  <si>
    <t>En el mes de marzo se tenian todos los archivos elaborados con el análisis de cobertura, en el mes de abril se realizó el envío del archivo de cobertura en cifras a las 95 ETC</t>
  </si>
  <si>
    <t>Se evaluó el indicador de gestión de cobertura de las 95 ETC. 
(\\Men317500\dmunoz\TRABAJO_CONJUNTO\PROCESO_DE_COBERTURA\PROCESO_DE_COBERTURA_2018\Indicador nivel de gestión PCE 2018) y se envia el  30 de abril de 2018 a la Oficina de Comunicaciones para su publicación en la Web</t>
  </si>
  <si>
    <t>Desde el mes de maro se finalizó esta actividad. Se enció oficio a las ETC con los lineamientos para la expedición del acto administrativo que define el proceso de gestión de cobertura vigencia 2019</t>
  </si>
  <si>
    <t>Se consolidó el corte FUC del 30 de mayo para remitir a la OAPF quienes tienen corte de asignación de recursos de dicha fecha.</t>
  </si>
  <si>
    <t>Se cuenta con el Borrador definitivo de resolución de reporte de matrícula atendida por contratación del servicio educativo remitido a la Oficina Asesora Juridica</t>
  </si>
  <si>
    <t xml:space="preserve">Atención telefónica y por correo electrónico a las ETC que debian reportar matrícula contratada en SIMAT, evidenciada en la matriz de seguimiento al estado de la contratación del servicio educativo. </t>
  </si>
  <si>
    <t>Se incluyen 23 aulas complementarias de los proyectos terminados en enero, febrero y marzo que no se habían sumado. 
Adicionalmente, se descuentan de las aulas entregadas, 5 aulas del proyecto Cajete entregado en marzo, donde se habian sumado 11 aulas pero despues de una revisión se determinó que eran solo 6. Entonces, 79 aulas + 23 de mayo= 102, menos las 5 aulas del proyecto cajete= 97 acumuladas.</t>
  </si>
  <si>
    <t>200 aulas Contratadas por el proyecto Manos a la escuela II. Lo que genera un acumulado de 353 aulas</t>
  </si>
  <si>
    <t>A la fecha se cuenta con 5 informes de seguimiento, en los cuales se detallan las acciones realizadas en los comités, la gestión con las ETC y las visitas realizadas en territorio. Durante este mes se hizo especial enfasis en revisar los informes entregados por la ETC Antioquia sobre el reporte de aulas contratadas o entregadas.</t>
  </si>
  <si>
    <t>A la fecha se cuentan con 3 informes de seguimiento los cuales detallan las acciones realizadas en los comités y el seguimiento mensual a la información entregada por DPS de los proyectos en ejecución por SGR y las actividades desarrolladas por los funcionarios de la Subdirección.</t>
  </si>
  <si>
    <t>A la fecha se cuenta con 5 infomres de seguimiento que contienen las acciones realizadas en los comités y reuniones de socialización, donde este mes se realizaron con las ETC: Huila, Cauca, Nariño, Quindío, Planadas, Bolívar, Antioquia, Buga y Putumayo. 
Adicionalmente, Se presentaron 23 proyectos para el sector de educación por un valor cercano a 7.000 millones, los cuales se encuentran en etapa de validación de cumplimiento de requisitos</t>
  </si>
  <si>
    <t>En este momento se está en el procesos de preparación de los documentos contractuales finales para la última radicación ante la Subdirección de APP el MHCP.</t>
  </si>
  <si>
    <t xml:space="preserve">Las normas se encuentran ratificadas por el ICONTEC: 
Las Normas Financiadas por el MEN bajo convenio fueron:
NTC 4640 Muebles Escolares Mesa Y Silla Para Instructores
NTC 4641 Muebles Escolares Pupitre Aulas De Clase
NTC 4734 Muebles Escolares Silla Universitaria
Las que se desarrollaron con recursos de ICONTEC, fueron:
NTC 4726 Muebles Escolares. Tablero Blanco Para Escribir Con Marcador De Tinta Seca Borrable Icontec
NTC 4731. Muebles Escolares. Mesa Trapezoidal Y Silla
</t>
  </si>
  <si>
    <t>Al corte de mayo 2018, el documento se encuentra en producción y validación previo a su publicación. _x000D_
Nota: Estan pendientes recursos para publicación.</t>
  </si>
  <si>
    <t>Se prestó la asesoría a los planes de compra en dotación de mobiliario escolar en Girón, Tunja, Valledupar y San andrés.</t>
  </si>
  <si>
    <t>Se prestó la asistencia técnica  en campo de la herramienta CIER a las ETC Cucuta, Huila, Neiva, adicionalmente se presto asistencia técnica virtual a la ETC Pitalito. Meta, Bolívar.</t>
  </si>
  <si>
    <t>Se realizaron 90 Asistencias Técnicas de manera presencial distribuidas así; Financiero 24, Jurídico 4, Técnico Alimentario 2, Proyectos Estratégicos 12 y Monitoreo y control 48. Para un total de 299</t>
  </si>
  <si>
    <t>Se realizaron 106 visitas a Instituciones Educativas en 40 ETC, para un total de 344</t>
  </si>
  <si>
    <t>El programa de Alimentación Escolar ya cuenta con el reporte trimestral  de Enero a Marzo de 2018  de las categorías MEN-PAE y MEN-PAE Ejecución de Recursos del CHIP. Estos reportes se generan trimestre vencido de conformidad con los plazos de reporte esteblecidos con antelación.</t>
  </si>
  <si>
    <t>El Programa de Alimentación Escolar generó el 7 de mayo el reporte trimestral de estudiantes beneficiarios del PAE de reporte en el Sistema Integrado de Matrícula – SIMAT.</t>
  </si>
  <si>
    <t>Se conformaron y desarrollaron las 4 mesas departamentales de compras locales con las ETC Valle, Antioquia, Cesar y Nariño/Ipiales.</t>
  </si>
  <si>
    <t>En el mes de mayo emitió la resolución de asignación No. 08698 de 2018 por $12.124.016.910 para un total asignado de $214.130.852.010 de los $292.488.421.677 disponibles en la vigencia para la estrategia PAE Jornada Única. Esta asignación acumulada equivale al 73,21% y a 781.527 raciones cofinanciadas.</t>
  </si>
  <si>
    <t>Durante este mes Se realizó audiencia de adjudicación y se da inicio a los trámites pertinentes a la firma del contrato y acta de inicio con el operador ganador del proceso licitatorio LP-MEN-05-2018 que fue Etraining S.A.S.</t>
  </si>
  <si>
    <t>El grupo de directivos y profesionales del equipo de discapacidad del MEN a cargo de esta labor realizó, al menos, la primera visita de asistencia técnica a las 70 ETC que nos corresponde apoyar. La fundaciòn Saldarriaga Concha realió 2 de las 25 visitas que le corresponden.
El avance se dio gracias a la asignación  de ás personal para la realización de las AT.
Aun no se han recibido mas planes de implementaciòn progresiva por parte de las ETC</t>
  </si>
  <si>
    <t>Teniendo en cuenta que hace dos semana la Presidencia envió el proyecto de decreto  “Por medio del cual se subroga el Capítulo 6 del Título 7, Parte 2, Libro 2 del Decreto Único Reglamentario del Sector Trabajo 1072 de 2015”, el cual se relaciona con los recursos de Foniñez y de acuerdo con la reunión que se hizo con la Superintendencia de Subsidio Familiar (SSF), esta semana, se acordó que no era viable expedir en este momento unos lineamientos cuando el decreto está en revisión.</t>
  </si>
  <si>
    <t>Con cote al 31 de mayo se acompañaron 50 ETC para la construccion del plan de permanencia dando por cumplida la meta.</t>
  </si>
  <si>
    <t>El 25 de mayo se adjudicó la licitación a  UTEC 2018.
Se remitieron correos electrónicos a las SEC focalizadas para que diera inicio a las actividades de focalización de la población y se prepararon las comunicación oficiales dirigidas a los secretarios de educación informando sobre el operador. Aun no inicia la prestación del servicio.</t>
  </si>
  <si>
    <t>Teniendo en cuenta que el contrato se adjudicó el 25 de mayo, se están realizando todas las actividades para dar inicio a  la prestación de servicio. _x000D_
Se proyecta iniciar la prestación del servicio en el mes de julio</t>
  </si>
  <si>
    <t>El proceso licitatorio se adjudicò el 30 de mayo. Aún no inicia la prestación del servicio.</t>
  </si>
  <si>
    <t>El proceso licitatorio LP-MEN-06-2018 se encuentra en el traslado de la evaluación, a la espera de recibir observaciones._x000D_
Se proyecta adjudicar el 12 de junio y comenzar a prestación del servicio en el mes de julio.</t>
  </si>
  <si>
    <t>Se realizó seguimiento al registro en el SIMAT y se determinó que se logra cumplimiento a la meta con el registro de 1.960 personas beneficiadas en SIMAT, de las cuales aproximadamente el 85% (1.666) corresponde a excombatientes y el 15% (294) a población aledaña. El número se redujo a comparación del mes anterior, debido a que al realizar los cruces con SIMAT se lograron observar inconsistencias.</t>
  </si>
  <si>
    <t>238 víctimas del conflicto armado atendidas en Buenaventura, Neiva y Quibdó se encuentran registradas en el SIMAT.</t>
  </si>
  <si>
    <t>Adicionales al cierre de la entrga de 23 sedes con 76 aulas de la primera fase de manos a la escuela, al corte de Mayo de 2018 se cuenta con 193 sedes contratados a traves del convenio 1416 de 2017 con OIM, para un acumulado total de 216 sedes entre terminadas y contratadas</t>
  </si>
  <si>
    <t xml:space="preserve">El grupo de profesionales a cargo de esta labor realizó, al menos, la primera visita de asistencia técnica a las 70 ETC que correspondientes. La fundación Saldarriaga Concha realizó 2 de las 25 visitas que le corresponden. El avance se dio gracias a la asignación de más personal para la realización de las AT._x000D_
Se recibió un Plan de Implementación Progresiva por parte de una ETC pero no es su versión final._x000D_
</t>
  </si>
  <si>
    <t>La meta se reporta al final de la cualificación. Se realizó contrato interadministrativo con la universidad pedagógica para definición de diplomados en bases curriculares, se cuenta con módulos de formación para maestros y directivos; se proyecto insumo para adici{on fondo ICETEX -calidad de básica 1400</t>
  </si>
  <si>
    <t>Se estableció convenio con Corpoeducación  para consolidación de estrategia de excelencia docente ; se cuenta con versión preliminar del documento para iniciar discusión territorial</t>
  </si>
  <si>
    <t>Realizada toda la gestión del área. El proceso de licitación avanza en cabeza de la Oficina de Tecnologías. Se continúa con la creación y activación de usuarios del Sistema de Seguimiento Niño a Niño, así como el acompañamiento para el registro de prestadores de educación inicial en el Sistema de Información de Primera Infancia.</t>
  </si>
  <si>
    <t>Se continúa con el seguimiento a la entrega de los Kits de Aula y con la realización de los eventos de Promoción de la Lectura  y la Literaturaprogramados con las entidades territoriales</t>
  </si>
  <si>
    <t>Se confirmó el lugar del evento en la Bibilioteca Virgilio Barco, se envíaron las invitaciones formales a los conferencistas y panelistas, así como a todos los invitados especiales. Se tiene el operador logistico y todas la definición de los preparativos. Hay agenda confirmada con participantes.</t>
  </si>
  <si>
    <t>La Universidad de Los Andes entregó el informe de validación, el cual se ha revisado y se están realizando los ajustes conjuntamente con la Unviersidad, el equipo de Calidad y de Cobertura</t>
  </si>
  <si>
    <t xml:space="preserve">Se cuenta con versiones preliminares de los cuatro lineamientos  para discusión o validación de acuerdo a lo dispuesto en el plan de acción </t>
  </si>
  <si>
    <t>Se cuenta con versión preliminar de la guia para la inclusión del DUA en educación inicial y preescolar y con la sistemtiazación de prácitcas significativas  de maestras en el aula en educación inicial. Se cuenta con docuemnto general metodológico del MAS étnico y con dos guías de los ejes de la práctica ambientes y seguimiento al desarrollo  en versión preliminar.</t>
  </si>
  <si>
    <t>Se realizó evento de cierre y compromisos con las 50 Secretarías de Educación con las cuales se culminó con el acompañamiento en el marco del convenio 1202 de 2017 OEI - MEN. Se continúa con el acompañamiento a 21 secretarías (originalmente se esperaba llegar solo a 10).</t>
  </si>
  <si>
    <t xml:space="preserve">Se cuenta con versión circulable para validacion de las Guías y anexos, así como con el instrumento de campo y manual del verificador, con los cuales se inicia el piloto de los instrumentos en 100 unidades de servicio. </t>
  </si>
  <si>
    <t xml:space="preserve">Se continúa con el acompañamiento a mesas de tránsito armónico y se culminó la realización de encuentros de tránsito armónico con la 95 secretarías de educación en 9 eventos regionales. </t>
  </si>
  <si>
    <t xml:space="preserve">Se cuenta con la definición de la estrategia, y se avanza en el proceso precontractual, que permita avanzar en el fortalecimiento del servicio de preescolar integral, en el cual desde el inicio de la vigencia se están atendiendo los niños. </t>
  </si>
  <si>
    <t>70 Obras contratadas</t>
  </si>
  <si>
    <t>A mayo de 2018 se han suscrito 70 acuerdos para la ejecución de obras priorizadas por la Junta Administradora. De otro lado, 7 obras han sido aprobadas por el Comité Fiduciario y 7 obras han sido priorizadas por la Junta Administradora.</t>
  </si>
  <si>
    <t>1580 Aulas nuevas y mejoradas contratadas</t>
  </si>
  <si>
    <t>A mayo de 2018, se han contratado 1.580 aulas entre nuevas y mejoradas. Adicionalmente, se ha avanzado en la aprobación de 1.096 por parte del Comité Fiduciario y en la priorización de 789 aulas por parte de Junta Administradora.</t>
  </si>
  <si>
    <t>2.444 aulas con obra iniciada</t>
  </si>
  <si>
    <t>A mayo de 2018, se ha iniciado la construcción a nivel  de Obra Negra (aulas nuevas hasta nivel de estructura) y el mejoramiento de aulas existentes a un total de 2.444 aulas. Adicionalmente, se han iniciado Estudios y Diseños y Trámites de Licencias para la construcción y mejoramiento de 1.520 aulas.</t>
  </si>
  <si>
    <t>1.772 Aulas nuevas y mejoradas terminadas</t>
  </si>
  <si>
    <t>A mayo de 2018, se tienen a nivel de Obra Gris (aulas nuevas hasta nivel de mampostería y cubierta) y el mejoramiento de aulas existentes un total de 123 aulas, a nivel  de Obra Blanca (Aulas nuevas a nivel de acabados) y el mejoramiento de aulas existentes un total de 990 aulas, y se ha terminado la construcción de 659 aulas nuevas y mejoradas.</t>
  </si>
  <si>
    <t>Al 31 de mayo se cuenta con 3.483 EE acompañados por los tutores de acuerdo con la ruta de formación y acompañamiento.</t>
  </si>
  <si>
    <t>Al 31 de mayo se ha cumplido la meta de EE acompañados 2018 para esta ruta por parte del Programa a través de los tutores de acuerdo con la ruta de formación y acompañamiento.</t>
  </si>
  <si>
    <t>Se continua el acompañamiento en su totalidad en 23 Sedes Educativas, y de manera virtual en las otras cuatro a través de los formadore hasta que se vinculen los dos nuevos tutores de pendiendo del nombramiento de las SE.</t>
  </si>
  <si>
    <t>Se realizó ajuste  teniendo en cuenta los nuevos escenarios, resultado del cambio de ruta de acompañamiento del tutor hasta septiembre y la necesidad de hacer una transición armónica hacia las secretarias a partir del mes de octubre.</t>
  </si>
  <si>
    <t>El documento ya cuenta con las dos secciones, la de gestión y la de recomendaciones. Queda pendiente de incluir algunos temas de tipo pedagogico, nutrir las recomendaciones con el equipo de formadores y revisar temas de forma como la inclusión de anexos, actualización de datos de corte, etc.</t>
  </si>
  <si>
    <t xml:space="preserve">Socializado a 95 SE en el mes de enero de 2018 </t>
  </si>
  <si>
    <t xml:space="preserve">Continua el proceso de diagramación tras recibir comentarios de la Oficina asesora jurídica. Se proyecta contar con la guía en el mes de junio. </t>
  </si>
  <si>
    <t xml:space="preserve">Se ha avanzado en la focalización de secretarías de educación a partir de la disponibilidad de recursos propios de la secretaría.  Se comenzará el proceso en el segundo semestre del año una vez se encuentre en producción el aplicativo SIGCE </t>
  </si>
  <si>
    <t xml:space="preserve">No se ha realizado el proceso de seguimiento debido a que el SIGCE aún no está en producción. Se espera que este proceso esté listo en el mes dde junio. </t>
  </si>
  <si>
    <t>Esta actividad se reportó al 100% en el mes de febrero. Se cuenta con el Marco onceptual y metodológico del documento.</t>
  </si>
  <si>
    <t>Esta actividad se reportó al 100% en el mes de febrero. Tanto en la guía para la implmentación del Decreto 1421 de 2017, como en la nueva guía para la gestión educativa se retoma el enfoque de educación inclusiva cob el proposito de generar la articulación entre el pmoi</t>
  </si>
  <si>
    <t xml:space="preserve">Actividad culmino al 100% en el mes de abril. El documento fue validado con los coordinadores y gerentes de la Dirección de Calidad y con el Comité de Discapacidad del MEN. </t>
  </si>
  <si>
    <t xml:space="preserve">Ya se realizaron los ajustes al documento a partir de la información obtenida en el proceso de asistencia técnica a las secretarías de educación.  </t>
  </si>
  <si>
    <t>Se encuentra en proceso de diagramación por parte de JICA, y se están incluyendo las recomendaciones de la Oficina Jurídica.</t>
  </si>
  <si>
    <t xml:space="preserve">Durante la última semana del mes de mayo inició el proceso de formación a las secretarías de educación. </t>
  </si>
  <si>
    <t>Los días 5 y 6 de junio se llevará a cabo un trabajo intersectorial para la construcción del programa.  Ya se encuentra elaborado tanto el proceso logístico como la metodología para el encuentro.  Como resultado de este proceso se contará con las líneas estratégicas del programa.</t>
  </si>
  <si>
    <t xml:space="preserve">Se validará la ruta cuando se definan las líneas estratégicas por medios virtuales con el apoyo de organizaciones que trabajan con familias de niños, niñas y jóvenes con discapacidad. </t>
  </si>
  <si>
    <t>Una vez validado el documento, se incorporará a los procesos de asistencia técnica a las secretarías de educación.</t>
  </si>
  <si>
    <t>Realizada en el mes de abril de 2018 La revisión documental ya fue realizada. Se esperaba que esta revisión aportara al documento de actualización de orientaciones para la elaboración de planes territoriales de formación docente, sin embargo, por las nuevas disposiciones sobre el redireccionamiento de recursos de la Dirección de Calidad este proceso de contratación no se llevará a cabo.</t>
  </si>
  <si>
    <t>Se ejecutó el 100% de las asistencia técnicas programadas para la Dirección de Calidad con base en los documentos elaborados.</t>
  </si>
  <si>
    <t>Se ejecutó el 100% de las asistencias técnicas programadas para la Dirección de Calidad.</t>
  </si>
  <si>
    <t xml:space="preserve">Se ejecutó el 100% de las asistencias técnicas programadas para la Dirección de Calidad </t>
  </si>
  <si>
    <t xml:space="preserve">Ya se realizó un primer encuentro de intercambio de experiencias entre los profesionales del MEN que han venido prestando asistencia técnica para la implementación del Decreto 1421 de 2017. </t>
  </si>
  <si>
    <t xml:space="preserve">En el mes de abril se realizó un primer encuentro de intercambio de experiencias entre los profesionales del MEN que han venido prestando asistencia técnica para la implementación del Decreto 1421 de 2017.  Se elaborará un reporte de las conclusiones de la mesa y el proceso general. </t>
  </si>
  <si>
    <t xml:space="preserve">Debido a las nuevas disposiciones sobre el cambio en las condiciones de contratación, este proceso se realizará una vez esté aprobado este proceso por todas las instancias. </t>
  </si>
  <si>
    <t xml:space="preserve">El insumo fue aprobado por parte del Comité de Contratación el 19 de abril de 2018, sin embargo, se solicitó ajuste de 5,5 meses a 5 meses. El presupuesto ya fue ajustado de acuerdo a estas disposiciones y se llevó a comité de contratación el pasado 17 y 2 de mayo. Los pliegos se publican el 31 de mayo. </t>
  </si>
  <si>
    <t xml:space="preserve">Los pliegos se publican el 31 de mayo. Demoras por definiciones presupuestales de la Dirección de Calidad. </t>
  </si>
  <si>
    <t>Se realizó asistencia técnica a las 15 secretarías para desarrollar su planes de permanencia.</t>
  </si>
  <si>
    <t>Cumplido en enero el 100% . Se diseñaron los protocolos que empezarán a implementar en 15 Secretarías: Caquetá, Florencia, Córdoba, Chocó, Cauca, Turbo, Apartadó, Bolívar, Putumayo, Antioquia, Santa Marta, Arauca, Nariño,Valledupar y Tumaco.</t>
  </si>
  <si>
    <t>En abril se cumplió con las asistencia técnicas programadas a 15 ETC. Caquetá, Florencia, Córdoba, Chocó, Cauca, Turbo, Apartadó, Bolívar, Putumayo, Antioquia, Santa Marta, Arauca, Nariño,Valledupar y Tumaco.</t>
  </si>
  <si>
    <t xml:space="preserve">Ya se cuenta con el plan de seguimiento a las ETC a las que se les realizó la asistenica técnica para la construcción de sus planes de permanencia. En el mes de junio se iniciará el seguimiento. </t>
  </si>
  <si>
    <t>El documento orientador ha sido socializado a las Secretarías de Educación, aliados y áreas internas del MEN.</t>
  </si>
  <si>
    <t>El edusiitio será lanzado oficialmente la primera semana de junio. Aplicativo de inscripciones en construcción. Co la Oficina de Comunicaciones se prepara todo lo necesario para acompañar los foros territoriales y el componente virtual.</t>
  </si>
  <si>
    <t>Ya se ha recibido la información de fechas de realización de 57 foros territoriales. Ya se distibuyo el acompañamiento del MEN  a los mismos a través de los profesionales de la Dirección de Calidad.</t>
  </si>
  <si>
    <t>Se encuentra en revisón por parte de Telecafé las propuestas de los contratistas para los componente logísticos del Foro Educativo. El lugar esta pendiente de definir, se han visitado colegios y auditorios posibles para la realización del Foro, se requiere ajuste presupuestal par concretar.</t>
  </si>
  <si>
    <t xml:space="preserve">Ageanda de evento central proyectada y cuadro con perfiles y análisis de conferencistas consolidado. Queda para revisión y decisión de la Dirección. Una vez se defina comienza el proceso de contactos y requerimeientos de traslado a la ciudad de conferencistas.  </t>
  </si>
  <si>
    <t xml:space="preserve">Se continúa con la implementación del Modelo de Formación para la Ciudadanía en 139 establecimientos educativos. Por otra parte, se realizaron los campamentos GENeración PAZcífica en Barranquilla, Paipa y Cúcuta. </t>
  </si>
  <si>
    <t>El 2 de mayo, MEN e ICBF lideran la Campaña Nacional de Convivencia Escolar con el propósito de realizar una acción de movilización de la comunidad educativa y el acompañamiento a los comités territoriales de convivencia. Funcionarios de ICBF y MEN realizaron acompañamiento directamente a las secretarías de educación de Cundinamarca, Atlántico, Antioquia, Norte de Santander, Nariño, Caldas, Boyacá, Valle del Cauca, Guaviare y Putumayo.</t>
  </si>
  <si>
    <t xml:space="preserve">Se realizaron tres campamentos regionales en Barranquilla, Cúcuta y Paipa con la participación de alrededor de 220 jóvenes. Está pendiente la definición sobre una posible realización de dos campamentos más. Se espera tener una decisión al respecto en el mes de julio.  Se encuentra en proceso de diseño el evento de cierre que será un Foro Internacional. </t>
  </si>
  <si>
    <t>Debido a las nuevas disposiciones sobre el redireccionamiento de algunos recursos de la Dirección de Calidad, el proceso se contratación sigue en pausa. Se  espera convocatoria de la mesa intersectorial de familias para trabajar conjuntamente en el proceso de reglamentación.</t>
  </si>
  <si>
    <t xml:space="preserve">En convenio con Scholas Argentina  y la secretaría de educación de Turbo, se realizaron durante las dos primeras semanas una serie de talleres enfocados a la prevención de la violencia contra las mujeres con las participación de 320 estudiantes de 42 establecimientos educativos. Estos establecimientos educativos diseñaron propuestas que fueron socializadas con las autoridaes locales. </t>
  </si>
  <si>
    <t>Se brinda asistencia técnica presencial a la SEM_BELLO  l equipo de calidad  en temas de prevención del embarazo adolescentes, socializacion directiva ministerial, educacion integral de la sexualidad a fin de priorizar embarazo en adolescentes en el plan de acción de comite territorial . Se realiza taller de educación integral de sexualidad  a docentes lideres en sexualidad de EE  a fin de fortalecer herramientas que contribuyan a mejorar los proyectos pedagógicos.</t>
  </si>
  <si>
    <t xml:space="preserve">Se convocó a mesa técnica para el mes de junio con el propósito de diseñar conjuntamente el Encuentro Nacional de Comités Territoriales de Convivencia en el que se focalizaron los comités que más apoyo requieren. </t>
  </si>
  <si>
    <t>Se consolidó la información de candidatos postulados como potenciales beneficiarios para el convanio 1461, que serán presentados ante la junta administradora para aprobación.</t>
  </si>
  <si>
    <t>El diseño del plan de seguimiento a egresados se está realizando con base en los instrumentos de ICETEX para las universidades participantes del programa Becas. En mayo se inició el seguimiento con la revisión y verificación de estos instrumentos en la plataforma ICETEX.</t>
  </si>
  <si>
    <t>Se encuentra en proceso la formulación de los proyectos para los departamentos de Huila, Chocó y Cundinamarca, que fueron priorizados con la estrategia diseñada.</t>
  </si>
  <si>
    <t>El equipo MEN y los delegados de las gobernaciones se encuentran trabajando en la formulación de los proyectos para los departamentos de Cundinamarca, Huila y Chocó, asi como para la revisón de términos de referencia para las convocatorias de Cauca, Guajira y Cesar.</t>
  </si>
  <si>
    <t>El equipo de Becas continúa trabajando articuladamete y durante el mes de mayo realizó  la consolidación de la oferta educativa de las universidades preseleccionadas que harán parte de la modalidad virtual, además de realizar seguimiento al trámite de los recursos destinados a créditos educativos condonables para la modalidad virtual.</t>
  </si>
  <si>
    <t>La actividad de fuentes de financiación se relaciona con los recursos provenientes del Sistema General de Regalías para el Proyecto oferta de formación, esto depende del interés que manifiestan los departamentos. Se continúa con la priorización de regiones para identificar recursos.Se encuentran en proceso de formulación los proyectos de formación para los departamentos de  Huila, Chocó y Cundinamarca.se continúa con la priorización de regiones para identificar recursos.</t>
  </si>
  <si>
    <t>Con la estrategia diseñada, se realizó la consolidación de la oferta académica de las universidades que harán parte de la modalidad virtual.</t>
  </si>
  <si>
    <t>Asistencias técnicas in situ a las SE de Atlántico y Malambo; y retroalimentaciones a proyectos de PTFD de las SE de Pasto y Zipaquirá.
- Retroalimentaciones a proyectos de PTFD de las SE de Pasto y Zipaquirá</t>
  </si>
  <si>
    <t>Se diseño una matríz de seguimiento a PTFD</t>
  </si>
  <si>
    <t>Se realizarála convocatoria una vez el Decreto tenga la aprobación del Ministerio de Hacienda y la firma de Presidencia.</t>
  </si>
  <si>
    <t xml:space="preserve">El proyecto no se desarrollará dados los tiempos definidos por la OEA (1 mes y medio) y en relación con los avalados inicialmente (7 meses). Cooperación Internacional remitió carta a la OEA informando los motivos por los cuales no se puede desarrollar este proceso en mes y medio. </t>
  </si>
  <si>
    <t>Se seleccionó a la Corporación Unificada Nacional -CUN, luego de un proceso competitivo bajo el decreto 092 de 2017. A este proceso se presentaron dos oferentes:
Corporación Voluntrios Colombia
Corporación Unificada Nacional CUN. </t>
  </si>
  <si>
    <t>Se adjudicó proceso a la Corporación Unificada Nacional-CUN. Convenio 1467 de 2017, legalizado el 29 de diciembre.</t>
  </si>
  <si>
    <t>Se seleccionaron 7 docentes para participar en eventos académicos (2 internacional y 5 nacional).
-Se realizaron exámenes de lengua a estudiantes de 172 Instituciones Educativas focalizadas.
- Se aprobaron 157 proyectos sociales.
- Entrega de Informes: de resultados de la Inducción y Orientación Pedagógica  a los Coordinadores Regionales, Inducción y Orientación Pedagógica a los Formadores Nativos Extranjeros”, resultados de la sensibilización a Directivos Docentes, Mentores y Codocentes”</t>
  </si>
  <si>
    <t>Se seleccionó como conveniente al British Council por su experiencia e idoneidad. Este llevará a cabo la formación de 2.298 docentes.</t>
  </si>
  <si>
    <t>Se aprueba llevar a cabo convenio de cooperación con British Council, en comité de contratación del 24 de enero de 2018</t>
  </si>
  <si>
    <t>Se suscribe y legaliza convenio de cooperación ente MEN y Consejo Británico, bajo el número 913 de 2018</t>
  </si>
  <si>
    <t>Formación virtual: 
MOOCs: -El 20 de mayo terminó el primer curso con 248 docentes de inglés de 34 SE focalizadas de IE no focalizadas.
-El 14 de  mayo se dio inicio al segundo curso con 256 docentes de inglés convocados.
LEP: se efectuó la apertura del curso con la prueba diagnóstico y encuentro sincrónicos entre docentes beneficiados y tutores de la estrategia. Para el desarrollo de la prueba se contó con 300 docentes de los 500 convocados.</t>
  </si>
  <si>
    <t>Se seleccionó como conveniente al British Council por ser aliado en la evaluación de 1.000 docentes.</t>
  </si>
  <si>
    <t>Se aprueba llevar a cabo  convenio de cooperación con Bitish Council, bajo comité de contratación de fecha 24 de enero 2018</t>
  </si>
  <si>
    <t>Se llevó a cabo la apliciación de la prueba Aptis for Teachers en 34 SE, con una asistencia total de 843 docentes de inglés, los cuales presentaron la prueba según el protocolo establecido entre en MEN y el Aliado.</t>
  </si>
  <si>
    <t xml:space="preserve">Se seleccionó a la Corporación Unificada Nacional -CUN, luego de un proceso competitivo bajo el decreto 092 de 2017. A este proceso se presentaron dos oferentes:_x000D_
Corporación Voluntarios Colombia_x000D_
Corporación Unificada Nacional CUN. </t>
  </si>
  <si>
    <t>Se seleccionó a la Corporación Unificada Nacional -CUN, luego de un proceso competitivo bajo el decreto 092 de 2017. A este proceso se presentaron dos oferentes:
Corporación Voluntarios Colombia
Corporación Unificada Nacional CUN. </t>
  </si>
  <si>
    <t>Se seleccionó a la Corporacón Unificada Nacional CUN, luego de un proceso competitivo bajo el decreto 092 de 2017, quien realiza acciones en contexto real vinculando al idioma inglés con los Formadores NAtivos Extranjeros y docentes de la IE.</t>
  </si>
  <si>
    <t>Teniendo en cuenta que el indicador de esta meta es anual mediante pruebas Saber 11ª, desde las acciones del convenio, con FNE, los estudiantes mejoran su nivel de inglés y se enriquecen de otras culturas,Igualmente se refuerzan con pruebas de lengua las cuales se realizaron en 169 IE focalizadas.
1200 para grado 10 y 1800 para grado 11.</t>
  </si>
  <si>
    <t>Se llevó a cabo proceso de contratación bajo acuerdo marco en diciembrede 2017, con vigencia futura.</t>
  </si>
  <si>
    <t>Se seleccionó a la unión Temporañ Printer-El Tiempo como operador del proceso de impresión, alistamiento y distribución del material Way to GO (libro de trabajo para grados 6, 7 y 8.</t>
  </si>
  <si>
    <t>En el mes de febrero se logró la entrega del 100% de los libros de trabajo (Work Book) que equivalen a 201.626.</t>
  </si>
  <si>
    <t>Se seleccionó como conveniente al British Council por su experiencia e idonenidad. Este llevará a cabo el acompañamiento  20 ENS bajo el esquema de Aliados 10 inglés.</t>
  </si>
  <si>
    <t>Se suscribe y legaliza convenio de cooperación entre MEN y British Council, el 26 de enero bajo número 913 de 2018.</t>
  </si>
  <si>
    <t xml:space="preserve">
En este mes se llevaron a acabo 40 intercambios entre las 20 Escuelas Normales Superiores y sus Pares Amigos. Fueron en total 80 visitas institucionales en donde las duplas de trabajo lograron hacer un acercamiento pedagógico, metodológico y contextual de la enseñanza y aprendizaje del inglés.</t>
  </si>
  <si>
    <t>El proceso no llegó a Comité de Contratación debido al aplazamiento de recursos efetuado por Hacienda y la priorización de las actividades del VPBM a la Dirección de Calidad. Esta actividad no cuenta con recursos por lo tanto se solicitará, a penas se surta la modificación de la cadena de valor, las modificaciones y eliminaciones correspondientes.</t>
  </si>
  <si>
    <t>En el marco de la ruta de acompañamiento pedagógico realizada por el MEN, para el mes de mayo de 2018 se han realizado 2.077 visitas de acompañamiento pedagógico en 758 establecimientos educativos.</t>
  </si>
  <si>
    <t>Se construyeron orientaciones didácticas para los establecimientos educativos que participaron en la prueba y se diseñó la estructura del informe de resultados a nivel nacional que será presentado en junio</t>
  </si>
  <si>
    <t>Los Gestores Territoriales cumplieron con el total de las visitas proyectadas para el mes de mayo.</t>
  </si>
  <si>
    <t>Se ajusto el calendario de las mesas y se terminaron por realizar 5 mesas programadas. Se realizaron el 10 y 17 de abril dos mesas técnicas en Bogotá, el 24 de abril una mesa técnica en Envigado, el 3 de mayo en Barranquilla y el 4 de mayo en Cali, con esto se cumplió anticipadamente el objetivo, y se esta ajusta el documento de conclusiones y recomendaciones al proces de la ECDF.</t>
  </si>
  <si>
    <t>Durante el mes de mayo se culmino´la formación a las 95 ETC en el uso  y apropiación de los materiales Dia E - Dia E Familia 2018, siendola ultima la Secretaría de Educación de VAUPÉS el diá 16 de mayo.</t>
  </si>
  <si>
    <t>A viernes 4 de mayo se cumplió satisfactoriamente con el 100% de la entrega de materiales Dia E  a las 95 ETC del país. Se entregaron un total de 190 Cajas de materiales a Secretarias de Educación (2 por ETC)  y 9480 a EE oficiales.</t>
  </si>
  <si>
    <t xml:space="preserve">El equipo disciplinar se encuentra revisando el Modelo Educativo Flexible "Integral Education for all" de la Secretaría de Educación de San Andrés. </t>
  </si>
  <si>
    <t>El equipo de disciplinares de la Subdirección de Referentes y Evaluación está consolidando el concepto de Modelo SETA.</t>
  </si>
  <si>
    <t>Este hito se encuentra cumplido. Se presentaron algunas dificultades puntuales en algunas sedes de PTA, por lo cual se envió la información respectiva a CCE para que inicie los procesos administrativos a los que tenga lugar</t>
  </si>
  <si>
    <t>Se logró avanzar en un 60% del documento de lineamientos alrededor de la estructura de un proyecto de documentos CONPES, se espera lograr en el mes de junio el 90% del documento</t>
  </si>
  <si>
    <t>Se adelantaron asistencias técnicas a las SE de Envigado, Tolima, Ibague y Santa Marta</t>
  </si>
  <si>
    <t>El material del tercer bimestre del grado 9º fue diagramado y revisado por la oficina de comunicaciones quien, genero observaciones y fueron ajustadas por el equipo de diagramación del Universidad Nacional.</t>
  </si>
  <si>
    <t>en el mes de mayo se continuo el proceso de elaboración, revisión y diagramación el material del cuarto trimestre del grado 9º.</t>
  </si>
  <si>
    <t>En el mes de abril se realizaron dos jornadas de formación en la ciudad de Quibdó en conjunto con Uncoli. Cumpliendo con esta actividad en un 100%</t>
  </si>
  <si>
    <t>100% de integración con DUE, 100% con SIMAT, 60% en autenticación de usuarios, 75% en interfaz.</t>
  </si>
  <si>
    <t>Avance en dos de los cursos planteados Colegios Nuevos e Inducción a Secretarías.</t>
  </si>
  <si>
    <t>Esta actividad se cumplio en el mes de febrero. Se realizó el analisis de insuficiencia de las 23 ETC incluidas en los planes de desarrollo con enfoque territorial.</t>
  </si>
  <si>
    <t>Esta actividad se cumplio en el mes de marzo. Se hizo entrega a los secretarios de educación de las ETC los análisis de eficiencia, quienes deben remitir a la Subdirección de Recursos Humanos del Sector Educación las acciones adelantadas para optimizar la planta de personal docente y directivo docente.</t>
  </si>
  <si>
    <t>Las ETC incluidas en los PDET se encuentran diligenciando la matriz de necesidades docentes, con el fin de establecer la necesidad de docentes en cada entidad y así adoptar los nuevos conceptos de viabilidad de planta, los cuales se estima tenerlos en el mes de julio de 2018.</t>
  </si>
  <si>
    <t>El ajuste al asistema humano se realizará tan pronto se emitan los nuevos conceptos de viabilidad de planta, los cuales se culminara en el mes de junio.</t>
  </si>
  <si>
    <t>Durante el mes de mayo se hicieron  los ajustes que se consideraron pertinentes por parte del MEN y se realizó una revisón final entre las partes el 30 día de mayo.</t>
  </si>
  <si>
    <t>Durante el mes de mayo se hicieron las gestiones correspondientes para apropiar los recursos requeridos para la suscripción del contrato interadministrativo con el ICFES y se remitió oficio a la directora de dicha entidad para que determine el costo del contrato.</t>
  </si>
  <si>
    <t>Durante el mes de mayo la Subdirección de Recursos Humanos inició la recolección de evidencias para la evaluación de cada una de las líneas de asistencia técnica del PAT.</t>
  </si>
  <si>
    <t>Durante el mes de mayo se inició el proceso de valoración de desempeño que se comunicará a las ETC's durante el mes de junio de 2018.</t>
  </si>
  <si>
    <t>Una vez se realice el proceso de valoración, se realizará esta actividad. Es importante mencionar que el proceso de asistencia técnica es constante</t>
  </si>
  <si>
    <t>En el mes de mayo se realizó el primer analisis de información por ETC, encontrando que el 80% de las evaluaciones fueron cargadas según los parámetros de la evaluación de desempeño.</t>
  </si>
  <si>
    <t xml:space="preserve">Durante el mes de mayo se recepcionaron las propuestas de los operadores para su evaluación técnica de acuerdo a las epecificaciones técnicas formuladas </t>
  </si>
  <si>
    <t xml:space="preserve">El contrato se elaborará una vez se seleccione el operador </t>
  </si>
  <si>
    <t xml:space="preserve">Esta actividad culminó en el mes de abril en cuanto a al definición metodológica de los 4 indicadores </t>
  </si>
  <si>
    <t>En el mes de mayo se remitió a las ETC junto con la información del PAT, la linea base de estos 4 indicadores para el 2017</t>
  </si>
  <si>
    <t>Durante el mes de mayo se realizaron mesas de trabajo con Fiduprevisora y Planeación con la ETC de Caldas  para verificar la viabilidad del traslado de aportes a Colpensiones antes de la Afiliación al FOMAG. Igualmente con Tolima para determinar el pasivo prestacional actualizado a dic de 2017. Finalmente, se trabajó con Fiduprevisorra a fin de verificar indicadores de salud, afiliaciones, herramienta E-Learning y modificación al Dto 2835/05</t>
  </si>
  <si>
    <t>Durante el mes de mayo se asistió a los Comités Regionales de Cauca, Magdalena , Santander, Caldas, Cudinamarca y Bogotá y municipios certificados de los citados departamentos.</t>
  </si>
  <si>
    <t>Durante el mes de mayo se revisó el informe de anexo técnico entregado por Fiduprevisora con corte al mes de abril de 2018</t>
  </si>
  <si>
    <t xml:space="preserve">Durante el mes de mayo se realizó el análisis de la información mensual de gestión presentado por Fiduprevisora con corte al mes de abril de 2018. </t>
  </si>
  <si>
    <t xml:space="preserve">Esta actividad se terminó en le mes de marzo </t>
  </si>
  <si>
    <t xml:space="preserve">Durante el mes de mayo la Subdirección de Recursos Humanos del Sector Educación se encuentra consolidaddo un Banner para el Home de la página del Ministerio de Educación Nacional, en la actualización de preguntas frecuentes y nos encontramos diseñando las notas de prensa y actualización de videos tutoriales </t>
  </si>
  <si>
    <t>En el mes de mayo, se avanzó en el plan de implementación de campaña que se realizará durante el mes de junio</t>
  </si>
  <si>
    <t>Esta actividad culminó en el mes de febrero. Se realizó la fomulación de los indIcadores de medición obteniendo alrededor de 10 indicadores adheridos al PAT</t>
  </si>
  <si>
    <t xml:space="preserve">En el mes de mayo se comunicaron los resultados de la línea base a las ETC mediante comunicación del PAT </t>
  </si>
  <si>
    <t xml:space="preserve">Se prepararon las presentaciones conforme a la agenda del evento financiero 2018. Así mismo, se confirmó la participación de las entidades territoriales.  el taller está programado para el día  7 de junio de 2018. </t>
  </si>
  <si>
    <t xml:space="preserve">Se realizaron 26 visitas de seguimiento al uso de recursos SGP-Educación vigencia 2017 y 2018  de las entidades de Boyacá, Ciénaga, Pereira, Caldas, Meta, Santa Marta, Valle del Cauca, Chocó, Quibdó, Cartagena, Cúcuta, Lórica, Risaralda, Túmaco, Valledupar, Turbo, Armenia, Boyacá, Apartadó, Sahagún, Neiva, Jamundí, La Guajira, Riohacha, Uribia y Maicao._x000D_
</t>
  </si>
  <si>
    <t>Se revisó el aplicativo de seguimiento a deudas y se realizaron ajustes al mismo. Adicionalmente, la Subdirección de Monitoreo avanzó en la definición del procedimiento interno de revisión de deudas laborales, el cual ya cuenta con la aprobación de la Subdirección de Desarrollo Organizacional. Actualmente, está siendo revisado por la Subdirección de Recursos Humanos.  </t>
  </si>
  <si>
    <t>Se cuenta con cuatro cursos virtuales cargados en el campus virtual del colombia aprende ( fomento de competencias, monitoreo y control y calidad de primera infancia). Se estan realizando las gestiones para cargar tres cursos de colegios privados y se esta reorganizando la plataforma para que el usuario encuentre dos grandes temas: cursos virtuales y documentos pedagógicos.</t>
  </si>
  <si>
    <t xml:space="preserve">Se han recibido 80 informes de ejecución de los POAIV formulados del año 2017, de los cuales se han retroalimentado 68 y se encuantran en proceso los restantes. </t>
  </si>
  <si>
    <t>Se han recibido 76 formulaciones al POIAV 2018 de las cuales se han retroalimentado 60.</t>
  </si>
  <si>
    <t>Durante el mes de mayo se tramitaron 11 requerimientos asociados apeticiones, quejas y queimientos de información</t>
  </si>
  <si>
    <t>Se realizó la sesión autónoma No. 36 de la CONTCEPI los días 8,9 y 10 de mayo de 2018. Al finalizar esta sesión los indígenas manifestaron la necesidad de celebrar otra sesión autónoma a fin de avanzar en la propuesta de norma SEIP, esta sesión se realizó los días 21 al 25 mayo en la ciudad de Bogotá, la cual fue autofinanciada por los delegados indígenas. En la sesión No. 36 de la CONTCEPI se manifestó la necesidad de contar con otra sesión autónoma posterior para concretar el documento final de propuesta de norma SEIP que presentarían al MEN.</t>
  </si>
  <si>
    <t>Se realizó Subcomisión sobre La definición de la metodología con la cual se calcularán los costos integrales del SEIP para los pueblos indígenas del CRIC. Esta sesión se realizó los días 22 y 23 de mayo en la ciudad de Popayán, en cumplimiento del compromiso de la Viceministra de Educación PBM en el marco de la Comisión Mixta celebrada el 26 de abril de 2018.</t>
  </si>
  <si>
    <t>Esta actividad se cumplió al 100% con la realización de 5 mesas de técnicas con los Expertos para continuación del complimiento de la ruta de consulta previa del  estatuto de profesionalización docente</t>
  </si>
  <si>
    <t>El MEN se encuentra avanzando en el trabajo interno de revisión de propuestas frente a los disensos encontrados en la propuesta del estatuó presentada por la comisión IV.</t>
  </si>
  <si>
    <t>Dada la condición semi-nomada de los pueblos nükak, y cañomochuelo la cual implica una dinámica de concertación ajustada a su itinerancia, se avanzó en la consolidación y preparación técnica del taller con la escuela normal superior Maria inmaculada ,secretaria de educación del Guaviare y del Meta. Se espera que una vez los miembros de los clanes se encuentren cercanos a las zonas de contacto, realizar el respectivo taller de formación en competencias básicas e interculturales en el mes de junio. A la fecha, se cuenta con la propuesta pedagógica y de formación.</t>
  </si>
  <si>
    <t xml:space="preserve">Durante estos primeros meses del año hemos realizado diálogos con la Organización de los Pueblos Indígenas de la Amazonía Colombiana - OPIAC  con quienes se está definiendo la metodología del Plan de Formación de Intérpretes y Traductores  de los grupos étnicos. Se tiene proyectado realizar una jornada conjunta entre la OPIAC, Ministerio de Cultura, Instituto Caro y Cuervo y este Ministerio durante la última semana de este mes o primera semana de junio. </t>
  </si>
  <si>
    <t>Se realizo taller en el municipio de suan, atlántico con asistencia de 200 docentes en temas relacionados en catedra de estudios afrocolombianos y mes de la afrocolombianidad. Se estima realizar los talleres restantes en el mes de junio.</t>
  </si>
  <si>
    <t>Desde el mes de enero se finalizó la actividad, se enció oficio con los lineamientos para corte de matrícula2018</t>
  </si>
  <si>
    <t>En el mes de abril  se finalizó esta actividad. S realizó el envío del archivo de cobertura en cifras a las 95 ETC</t>
  </si>
  <si>
    <t>En el mes de abril se finalizó esta actividad. Se evaluó el indicador de gestión de cobertura.</t>
  </si>
  <si>
    <t>Se envió cobertura en cifras a las 95   ETC con corte abril 2018 y definitiva 2017.</t>
  </si>
  <si>
    <t xml:space="preserve">Se envió el lineamiento de la etapa de capacidad institucional y proyección de cupos vigencia 2019 a las 95   ETC </t>
  </si>
  <si>
    <t>Desde el mes de enero se finalizó esta actividad. Se adecuaron (modificaron respecto a 2017 y se incluyó la información de DUE actualizada de cada ETC y remitieron los archivos con el FUC 2018 a cada ETC.</t>
  </si>
  <si>
    <t>Desde el mes de marzo se cuenta con el primer informe FUC  elaborado</t>
  </si>
  <si>
    <t>Se cuenta con el corte de FUC a 31 de mayo consolidado para remitir a la OAPF .</t>
  </si>
  <si>
    <t>Borrador definitivo de proyecto de decreto de contratación de la adiministración de la atención educativa para pueblos indígenas, remitido al equipo de atención a grupos étnicos de la Dirección de Fortalecimiento a la Gestión Territorial.</t>
  </si>
  <si>
    <t>Borrador definitivo de resolución de reporte de matrícula atendida por contratación del servicio educativo remitido a la Oficina Asesora Juridica</t>
  </si>
  <si>
    <t>En el mes de abril se fionalizó con esta actividad. Se atendió telefonica y por medio de correo electrónico a todas las ETC que tuvieron que reubicar estudiantes por incumplimiento del percentil.</t>
  </si>
  <si>
    <t>Atención telefónica y por correo electrónico a las ETC que debian reportar matrícula contratada en SIMAT, evidenciada en la matriz de seguimiento al estado de la contratación del servicio educativo. </t>
  </si>
  <si>
    <t xml:space="preserve">Se presentan retrasos por incumplimiento de la ETC: IETS Y ORFEBRERIA TOMASA NAJERA - Momós (BOL) - 10 aulas y IE DE CASTAÑAL - El Peñón (BOL) – 11 aulas. El departamento de Bolivar se comprometió a entregar el 15 de junio._x000D_
Proyectos suspendidos y reiniciados por Orden Público: IE DE DESARROLLO BALBOA- Unguía (CHO) - 8 aulas y IE NUESTRA SEÑORA DE LA CANDELARIA - Bagadó (CHO)- 11 aulas. FINDETER se comprometió a entregar en junio._x000D_
</t>
  </si>
  <si>
    <t>200 aulas Contratadas por el proyecto Manos a la escuela II
Acumulado 353 Aulas</t>
  </si>
  <si>
    <t>A. Se realizó la validación de los reportes de la ETC Antioquia, con lo cual se logro reportar 1.029 aulas entre nuevas y mejoradas. _x000D_
_x000D_
B. Se adelanta la revisión del reporte de la ETC Antioquia en cuanto a aulas en ejecución - habilitaciones y mejoramientos. Aproximadamente 2.400 aulas. _x000D_
_x000D_
C. A hoy se cuenta con 432 registros web en la plataforma de recursos propios de las ETCs. Se inicia la validación de la información reportada para que cuente en el PNIE.</t>
  </si>
  <si>
    <t>Se ha hecho seguimiento al avance de ejecución de proyectos con recursos de regalías, con los cuales hay un avance de 1.377 aulas entregadas y 941 aulas en ejecución.</t>
  </si>
  <si>
    <t>Se gestionó la postulación de proyectos en los territorios para acceder a recursos de la convocatoria OCAD Paz. Se asesoraron las entidades Huila, Cauca, Nariño, Quindío, Planadas, Bolívar, Antioquia, Buga y Putumayo. Se presentaron 23 proyectos para el sector de educación por un valor cercano a 7.000 millones, los cuales se encuentran en etapa de validación de cumplimiento de requisitos.</t>
  </si>
  <si>
    <t xml:space="preserve">Se procede a preparar los documentos contractuales finales para la última radicación ante la Subdirección de APP el MHCP.
Se aprobó la ficha MGA Web por parte de la oficina asesora de planeación, se procede al cargue en la plataforma.      
No se han recibido los documentos necesarios para el soporte y revisión de la modificación de la comisión de éxito del contrato 857.
</t>
  </si>
  <si>
    <t>Las normas NTC 4640 Muebles Escolares Mesa Y Silla Para Instructores, NTC 4641 Muebles Escolares Pupitre Aulas De Clase, NTC 4726 Muebles Escolares. Tablero Blanco Para Escribir Con Marcador De Tinta Seca Borrable, NTC 4731. Muebles Escolares. Mesa Trapezoidal Y Silla, NTC 4734 Muebles Escolares Silla Universitaria, Se encuentran ratificadas por el ICONTEC. 
Nota: Se esta a la espera del documento oficial.</t>
  </si>
  <si>
    <t>Al corte de mayo 2018, el documento se encuentra en producción y validación previo a su publicación. 
Nota: Estan pendientes recursos para publicación.</t>
  </si>
  <si>
    <t>Al corte de Mayo de 2018, se cuenta con las fichas actualizadas las cuales se han venido validando con el sector alineadas con las politicas de actualización de normas con ICONTEC.</t>
  </si>
  <si>
    <t xml:space="preserve">A corte de Mayo de 2018 el documento preliminar se encuentra en construccion </t>
  </si>
  <si>
    <t>En Mayo de 2018, se presto la asesoria a los planes de compra en dotación de mobiliario escolar en Girón, Tunja, Valledupar  y San Andres.</t>
  </si>
  <si>
    <t>Para el período de Mayo se dió la asistencia técnica  en campo de la herramienta CIER a las ETC Cucuta, Huila, Neiva, adicionalmente se presto asistencia técnica virtual a la ETC Pitalito. Meta, Bolívar.</t>
  </si>
  <si>
    <t>Desde el mes de enero se cuenta con el Modelo de Asistencia Técnica</t>
  </si>
  <si>
    <t xml:space="preserve">Se realizaron 90 Asistencias Técnicas de manera presencial distribuidas así; Financiero 24, Jurídico 4, Técnico Alimentario 2, Proyectos Estratégicos 12 y Monitoreo y control 48.
Adicionalmente se realizaron 3 eventos de CHIP por parte del componente financiero y del componente de sistemas e información, y una mesa de trabajo con la Administración Temporal de la Guajira referente a tema CHIP, por parte del componente Financiero y el componente de sistemas de información.
</t>
  </si>
  <si>
    <t>Desde el mes de enero se cuenta con el documento de Modelo de Monitoreo y Control actualizado</t>
  </si>
  <si>
    <t>Se proyectaron las comisiones para el mes de junio, las cuales se encuentran aprobadas por el Subdirector de Permanencia.</t>
  </si>
  <si>
    <t>Se realizaron 106 visitas a Instituciones Educativas a las siguientes 40 ETC: Amazonas, Apartadó, Armenia, Barranquilla, Bello, Bogotá, Bolívar, Boyacá, Bucaramanga, Caldas, Cali, Chía, Ciénaga, Duitama, Florencia, Floridablanca, Girardot, Girón, Huila, Ibagué, Itagüí, Lorica, Magdalena, Malambo, Manizales, Medellín, Meta, Pereira, Cauca, Putumayo, Quindío, Rionegro, Sahagún, Santa Marta, Sincelejo, Sogamoso, Tolima, Turbo, Uribia y Villavicencio.</t>
  </si>
  <si>
    <t>Desde el mes de abril el PAE cuenta con el Plan de Monitoreo de Recursos para la vigencia 2018.</t>
  </si>
  <si>
    <t xml:space="preserve">En el mes de mayo se realizaron 21 visitas de monitoreo de recursos  a las ETC: Cauca, Ciénaga, Córdoba, Cundinamarca, Dosquebradas, Facatativá, Floridablanca, Fusagasugá, Girardot, Girón, Guainía, Ibagué, Meta, Montería, Mosquera, Pereira, Piedecuesta, Popayán, Risaralda, Tolima y Villavicencio. El avance es superior al esperado </t>
  </si>
  <si>
    <t>El programa de Alimentación Escolar ya cuenta con el reporte trimestral  de Enero a Marzo de 2018  de las categorías MEN-PAE y MEN-PAE Ejecución de Recursos del CHIP. Estos reportes se generan trimestre vencido de conformidad con los plazos de reporte esteblecidos con antelación.</t>
  </si>
  <si>
    <t>Desde el mes de febrero el PAE cuenta con el Plan de Monitoreo de reporte SIMAT</t>
  </si>
  <si>
    <t>En el mes de mayo se realizo la Rueda de Negocios de Compras Locales en los Departamentos de Choco, La Guajira, Tolima, con participación de las ETC Choco, Quibdo, La Guajira, Riohacha, Maicao, Uribia, Tolima, Ibague.</t>
  </si>
  <si>
    <t>Se ha realizado seguimiento al desarrollo de las ruedas de negocios, el seguimiento a la implementacón de los acuerdos se comenzará a desarrollar en el mes de agosto cuando todos los acuerdos esten firmados.</t>
  </si>
  <si>
    <t>El MEN  emitió en el mes abril la resolución de asignación No. 06036 de 2018 por $25.277.954.110. En el mes de mayo emitió la resolución de asignación No. 08698 de 2018 por $12.124.016.910 para un total asignado de $214.130.852.010 de los $292.488.421.677  disponibles en la vigencia para la estrategia PAE Jornada Única. Esta asignación acumulada equivale al 73,21%.</t>
  </si>
  <si>
    <t>El cumplimiento de la meta de 1,5 millones de beneficiarios depende directamente de la consecución de mayores recursos para la estrategia PAE Jornada Única.
A la fecha el MEN no dispone de recursos adicionales para ampliar la cobertura en esta estrategia más allá de 1 millón de raciones. (incluido las raciones contratadas por la ETC Bogotá).
Para este mes no se presenta avance para el cumplimiento de este indicador</t>
  </si>
  <si>
    <t>Se realiza audiencia de adjudicación y se da inicio a los trámites pertinentes a la firma del contrato y acta de inicio con el operador ganador del proceso licitatorio LP-MEN-05-2018 que fue Etraining S.A.S.</t>
  </si>
  <si>
    <t>En el desarrollo de la licitación pública LP-MEN-05-2018 con la cual se dio lugar a la contratación para el proyecto en su vigencia 2018, se tuvieron que realizar adendas, plenamente justificadas dentro del proceso, que modificaron el cronograma, a partir del cual se preveía que se podía realizar la adjudicación a principios del mes de mayo, y así avanzar en la ejecución de las demás actividades. Por esta razón, durante el mes de mayo no hay avance en las actividades relacionadas.</t>
  </si>
  <si>
    <t>El grupo de directivos y profesionales del equipo de discapacidad del MEN a cargo de esta labor realizó, al menos, la primera visita de asistencia técnica a las 70 ETC que nos corresponde apoyar. el avance se dio gracias a la asignación  de ás personal para la realización de las AT.</t>
  </si>
  <si>
    <t>Teniendo en cuenta que hace dos semana la Presidencia envió el proyecto de decreto  “Por medio del cual se subroga el Capítulo 6 del Título 7, Parte 2, Libro 2 del Decreto Único Reglamentario del Sector Trabajo 1072 de 2015”, el cual se relaciona con los recursos de Foniñez y de acuerdo con la reunión que se hizo con la Superintendencia de Subsidio Familiar (SSF), esta semana, se acordó que no era viable expedir en este momento unos lineamientos cuando el decreto está en revisión.</t>
  </si>
  <si>
    <t>Con cote al 31 de mayo se acompañaron 50 ETC para la construccion del plan de permanencia dando por cumplida la meta</t>
  </si>
  <si>
    <t>El 25 de mayo se adjudicó la licitación a  UTEC 2018.
Se remitieron correos electrónicos a las SEC focalizadas para que diera inicio a las actividades de focalización de la población y se prepararon las comunicación oficiales dirigidas a los secretarios de educación informando sobre el operador. </t>
  </si>
  <si>
    <t>Teniendo en cuenta que el contrato se adjudicó el 25 de mayo, se están realizando todas las actividades para dar inicio a  la prestación de servicio. 
Se proyecta iniciar la prestación del servicio en el mes de julio</t>
  </si>
  <si>
    <t>El proceso licitatorio se adjudicò el 30 de mayo</t>
  </si>
  <si>
    <t>El proceso licitatorio LP-MEN-06-2018 se encuentra en el traslado de la evaluación, a la espera de recibir observaciones.
Se proyecta adjudicar el 12 de junio. </t>
  </si>
  <si>
    <t xml:space="preserve">Teniendo en cuenta que el contrato todavía no se ha adjudicado, no se ha dado inicio a las actividades propias del mismo. _x000D_
El inicio a la atención a las sedes educativa se realizará en el mes de julio. </t>
  </si>
  <si>
    <t>En el mes de abril se inició el proceso de atención de la población excombatiente y la población aledaña.</t>
  </si>
  <si>
    <t>Se realizó seguimiento al registro en el SIMAT  y se determinó que se logra cumplimiento a la meta con el registro de 1.960 personas beneficiadas en SIMAT</t>
  </si>
  <si>
    <t>Se continua con la atención de los estudiantes beneficiarios.</t>
  </si>
  <si>
    <t>Adicionales al cierre de la entrga de 23 proyectos con 76 aulas de la primera fase de manos a la escuela, al corte de Mayo de 2018 se cuenta con 193 proyectos contratados a traves del convenio 1416 de 2017 con OIM, para un acumulado total de 216 sedes entre terminadas y contratadas</t>
  </si>
  <si>
    <t>Desde el mes de abril se logrò la firma del convenio con la fundaciòn Saldarriaga Concha</t>
  </si>
  <si>
    <t>El grupo de directivos y profesionales del equipo de discapacidad del MEN a cargo de esta labor realizó, al menos, la primera visita de asistencia técnica a las 70 ETC que nos corresponde apoyar para el diseño del pland e implementacion progrsiva del D. 1421. el avance se dio gracias a la asignación  de ás personal para la realización de las Asistencias Técnicas.</t>
  </si>
  <si>
    <t>A la fecha aún no se han recibido versiones finales de los Planes de Implementación Progresiva - PIP de las ETC, por lo que solo se ha hecho retroalimentación a los avances presentados por algunas SE que han enviado su PIP  pero versión en prceso de consolidación.</t>
  </si>
  <si>
    <t>Se concretó negociación presupuestal  de convenio con Fundación Plan  y se avanzó en elaboración de insumo</t>
  </si>
  <si>
    <t>Se implementaron encuentros grupales y acompañamiento situado del momento 2 de  en 12 municipios. Así mismo, se realizó dos jornadas regionales de fortalecimiento a tutoras en Valledupar  y Popayán.  Con recursos CONPES, se está haciendo transferencia metodológica a 35 tutores que implementan el MAS con 695 maestras en 5 entidades territoriales.</t>
  </si>
  <si>
    <t>Se cuenta con 2.882 caja de herramientas para los nuevos docentes acompañados en el marco del Modelo de Acompañamiento Pedagógico Situado </t>
  </si>
  <si>
    <t>Se distribuyeron 105 cajas de herramientas del Modelo de Acompañamiento Pedagógico Situado a maestros cualificados con recursos CONPES y asistencia técnica del MEN. Dado que las cajas adicionales deberán entregarse en el nuevo proceso contractual junto a Plan, el número de cajas esperado por distribuir este mes, no se alcanzó. Se espera inlcuirlo una vez el proceso inicie su implementación.</t>
  </si>
  <si>
    <t>Se cuenta con versiones finales para revisión de los módulos de los dos diplomados sobre bases curriculares  para maestros y directivos docentes.  Asimismo se avanzó en insumo para adición a fondo de calidad de basica Convenio 1400.</t>
  </si>
  <si>
    <t>Se cuenta con versión preliminar de la estrategia de excelencia docente en educación inicial y preescolar y hoja de ruta de trayectoria de formación y profesional en educación inicial para discusión territorial y para revisión de dos expertos internacionales. </t>
  </si>
  <si>
    <t xml:space="preserve">La actividad se cumplió en el mes de febrero. Se realizó el levantamiento de los requerimientos de mejora a los sistemas de información de primera infancia y se realizó la revisión correspondiente con la Oficina de Tecnologías. </t>
  </si>
  <si>
    <t>La actividad se cumplió en el mes de febrero. Se remitieron los requerimientos de mejora de los sistemas de información de primera infancia, a la Oficina de Tecnologías, junto con el CDP de los recursos disponibles para estos desarrollos.</t>
  </si>
  <si>
    <t>En el Sistema de Seguimiento Niño a Niño se continúa con la gestión de usuarios y acompañamiento a la implementación en las Secretarías de Educación y en los municipios de Paz. A la fecha se cuenta con 197 usuarios activos. Adicionalmente, se logró la capacitación para su uso a los líderes de cobertura de las Secretarías de Educación. 
En el SIstma de Información de Primera Infancia (SIPI), se avanza a través de la gestión de usuarios y el registro de prestadores de educación inicial.</t>
  </si>
  <si>
    <t xml:space="preserve">La actividad se cumplió en el mes de marzo. Se cuenta con el diseño de la estrategia de promoción de la lectura y la literatura. </t>
  </si>
  <si>
    <t xml:space="preserve">A la fecha se ha realizado la gestión de la totalidad de eventos planeados con la bolsa logística. </t>
  </si>
  <si>
    <t>Se continuó con la verificación de la entrega de colecciones de libros en las aulas de preescolar integral de Cundinamarca y  Atlántico. Se preparó el evento con maestras de los equipos de preescolar integral de Bogotá D.C.</t>
  </si>
  <si>
    <t>Se tiene la parte logística lista, y el evento por solicitud de la Ministra se realizará el 27 de junio. Se tiene confirmado el lugar y los participantes, todas las invitaciones se han enviado y a la fecha hay 737 personas inscritas para el evento.</t>
  </si>
  <si>
    <t>El evento esta listo para ser realizado en junio 27</t>
  </si>
  <si>
    <t>La universidad de Los Andes entregó el análisis de la validación y se discutieron los pasos a seguir en comité del 7 de mayo.</t>
  </si>
  <si>
    <t>Se determinó en el comité del 7 de mayo entre la Uniandes y el MEN, que primero se debería realizar una revisión por parte de los equipos de Calidad y Cobertura del MEN, principalmente de cara a los avances en la Hoja de ruta para preescolar. Luego de esto se irá a mesas con secretarias de Educación.</t>
  </si>
  <si>
    <t>El comité de contratación no aprobó la adición del contrato 1422 de 2018 por lo cual se debe hacer un nuevo contrato una vez termile la Ley de garantías. Sin embargo se ha estado avanzando en la construcción de un nuevo insumo para la contratación y completar la información de las aulas de los municipios donde se realizará el piloto</t>
  </si>
  <si>
    <t>Se cuenta con versión preliminar de la guia para el trabajo con familias en educación inicial.</t>
  </si>
  <si>
    <t xml:space="preserve"> Se desarrollaron dos mesas de validacion: expertos en Cali y maestras en el Municipio el Tambo.</t>
  </si>
  <si>
    <t xml:space="preserve">Se cuenta con versión preliminar del documento con orientaciones pedagógicas para la modalidad propia e intercultural para inicar proceso de validación con agentes educativos y talento humano de modalidad  propia </t>
  </si>
  <si>
    <t>Se realizaron 2 encuentros de validación  con agentes educativos y talento humano de modalidad  propia en Tadó Chocó y en Riohacha.</t>
  </si>
  <si>
    <t xml:space="preserve">En proceso de validación del ajuste de la Ruta de tránsito armónico con la Ruta de la guía ¡Todos Listos!
</t>
  </si>
  <si>
    <t>Se cuenta con versión preliminar de la guía para la inclusión del diseño de aprendizaje DUA en educación inicial y preescolar.</t>
  </si>
  <si>
    <t>Se realizó una mesa técnica para revision de versión preliminar de la guía con los referentes de los temas de inclusion del MEN.</t>
  </si>
  <si>
    <t>Se avanzó en la versión preliminar de 2  guías para agentes educativos y dinamizadores en los ejes de  ambientes y seguimiento al desarrollo.</t>
  </si>
  <si>
    <t xml:space="preserve">En el mes de abril se cumplió con el proceso de implementación del Modelo de Gestión de Educación Inicial en 50 Secretarías de educación, con las cuales se hizo un evento de cierre en el que se contó con la participación de Secretarios de Educación, Lñideres de Educación Inicial y de la Viceministra. </t>
  </si>
  <si>
    <t>En el mes de abril se completó el proceso contractual requerido para la articulación e implementación del Modelo de Gestión de Educación Inicial en nuevas entidades territoriales certificadas.</t>
  </si>
  <si>
    <t xml:space="preserve">Se avanza de acuerdo con lo planeado en el marco del Convenio 849 de 2018, se realizó presentación y validación de las propuestas de rediseño y articulación del MGEI en 20 de las SE focalizadas en el Convenio 849 de 2018, por parte de los secretarios y el equipo de trabajo de las SE. 
</t>
  </si>
  <si>
    <t xml:space="preserve">Se cuenta con una versión de las guías y sus anexos que se socializa con partes interesadas: operadores de ICBF, Jardines Privados, Cajas de compensación y entidades CIPI, con las cuales se inicia un proceso de recolección de observaciones y sugerencias al documento. 
Se cuenta con versión final de instrumento y manual del verificador para inciar el piloto en 100 unidades de servicio. </t>
  </si>
  <si>
    <t>Se radica insumo de contratación y se hacen todos los ajustes solicitados. Se cuenta con aprobación de abogado asesor de la oficina de contratación. A la espera de la producción de la minuta correspondiente. </t>
  </si>
  <si>
    <t xml:space="preserve">Actividad completada en el mes de abril, con la realización de la gestión precontractual para la corrección de estilo y diagramación de la totalidad de las guías, en el marco de proceso solicitado con la oficina de Comunicaciones, con su correspondiente CDP de resplado. </t>
  </si>
  <si>
    <t>En el marco del piloto des instrumento de verificación de condiciones de calidad, se inicia la recolección de información del talento humano disponible en unidades de servicio privadas. A la espera de la contracación de los consultores que desarrollarán el estudio de cargas en el marco del convenio suscrito con OEI (849/18)</t>
  </si>
  <si>
    <t xml:space="preserve">Con base en la versión disponible de las guías de las condiciones de calidad de los servicios de educación inicial, se comienza con la revisión de las cuatro condiciones de calidad de talento humano, con el equipo de trabajo de la DPI. </t>
  </si>
  <si>
    <t xml:space="preserve">Se realizaron 9 encuentros de tránsito armónico regionales en donde se contó con la participación de líders de cobertura y/o adminsitradores de SIMAT delas 95 Secretarías de Educación. </t>
  </si>
  <si>
    <t xml:space="preserve">En proceso de definición de la estrategia de trabajo con establecimientos educativos sobre Tránsito Armónico. </t>
  </si>
  <si>
    <t>Se cuenta con el diseño de la estrategia de fortalecimiento, lo cual se recoge en el insumo de contratación para este proceso. 
SE avanza en el proceso de acompañamiento a las entidades territoriales que implementan preescolar integral, para la adecuada implementación  del servicio, y para adelantar las gestiones requeridas para la continuidad del servicio en segundo semestre de 2018. </t>
  </si>
  <si>
    <t xml:space="preserve">Se elaboró insumo de contratación y matriz de riesgos. En proceso de elaboración de presupuesto con base en cotizaciones que se están recibiendo. </t>
  </si>
  <si>
    <t>A mayo de 2018 se han presentado y aprobado 47 obras en Comité Fiduciario.</t>
  </si>
  <si>
    <t>A mayo de 2018 se han priorizado 35 obras en la Junta Administradora. No se cumplió el porcentaje programado debido a que los proyectos programados para presentar corresponden en su mayoría a obras a ser cofinanciadas por Sistema General de Regalías, y estas aun no han surtido la totalidad de los trámites ante el OCAD.</t>
  </si>
  <si>
    <t>A mayo de 2018 se han suscrito 70 acuerdos para la ejecución de obras priorizadas.</t>
  </si>
  <si>
    <t>Las 47 obras presentadas a Comité Fiduciario al mes de mayo de 2018 permiten la construcción y mejoramiento de 1.096 aulas.</t>
  </si>
  <si>
    <t>Las 35 obras priorizadas por Junta Administradora al mes de mayo de 2018 permiten la construcción y mejoramiento de 789 aulas. No se cumplió el porcentaje programado debido a que los proyectos programados para presentar corresponden en su mayoría a obras a ser cofinanciadas por Sistema General de Regalías, y estas aun no han surtido la totalidad de los trámites ante el OCAD.</t>
  </si>
  <si>
    <t>Las 70 obras suscritas al mes de mayo de 2018 permiten la construcción y mejoramiento de 1.580 aulas.</t>
  </si>
  <si>
    <t>A mayo de 2018 se iniciaron Estudios y Diseños y Trámites de Licencias para la construcción y mejoramiento de 1.520 aulas.</t>
  </si>
  <si>
    <t>A mayo de 2018, se inició la construcción a nivel  de Obra Negra de 2.444 aulas. No se cumplió el porcentaje programado debido a: 1) varios proyectos se encuentran aún en fase de diseño, por ajustes solicitados por la ETC o la comunidad ; 2) En algunos proyectos, el trámite de licencia ha resultado dispendioso por  las instancias de aprobación tanto de ETCs como de Curadurías y  3) obras complementarias a cargo de la ETC aún no construidas y aún en proceso de contratación.</t>
  </si>
  <si>
    <t>A mayo de 2018, se inició la construcción a nivel  de Obra Gris y el mejoramiento de aulas existentes a un total de 1.440 aulas. No se logró el porcentaje proyectado, debido a que varios de los proyectos se encuentran aún en obra negra, por retrasos en el inicio de obra, ocasionados por dificultades para la aprobación de las licencias de construcción y/o los permisos correspondientes que se deben surtir; así como, ejecución de obras complementarias.</t>
  </si>
  <si>
    <t>A mayo de 2018 se inició la construcción a nivel  de Obra Blanca (Aulas nuevas a nivel de acabados) y el mejoramiento de aulas existentes a un total de 1.343 aulas.</t>
  </si>
  <si>
    <t>A mayo de 2018, se ha terminado la construcción de 659 aulas nuevas y mejoradas.  No se logró el porcentaje proyectado en la meta, considerando que varios de los proyectos se encuentran aún en fase de obra negra, gris y blanca en razón a retrasos establecidos por la ejecución de obras complementarias (demoliciones, cimentaciones especiales, entre otras),  retrasos por afectaciones de lluvias y problemas por operaciones logísitcas de aprovisionamiento de materiales de construcción.</t>
  </si>
  <si>
    <t>Los tutores continúan con los acompañamientos a los EE a partir de las orientaciones dadas en la guia general de acompañamiento para ciclo I.  Particularmente, se realizó un evento extra del 21 al 25 de mayo para 100 docentes y 100 tutores aproximadamente, en estrategias para la atención en aulas multigrado.</t>
  </si>
  <si>
    <t>Los tutores continúan con los acompañamientos a los EE a partir de las orientaciones dadas en la guia general de acompañamiento para ciclo I:  sesiones de trabajo situado, seguimiento a comunidades de aprendizaje, seguimiento a equipo PICC-HME y seguimiento a aplicación de caracterizaciones.</t>
  </si>
  <si>
    <t>En mayo se realizó el envío de las encuestas a tutores, docentes y directivos docentes como parte de la implementación del modelo de evaluación continua. Junto con ello se diseñó el plan de Casos de éxito Pioneros como seguimiento a buenas prácticas de implementación de la ruta Pioneros Todos a Aprender, en el que formadores Pioneros recogerán información sobre la implementación y seguimiento a la ruta.</t>
  </si>
  <si>
    <t>Para el mes de mayo se cuenta con 26 tutores nombrados y 2 en espera de nombramiento, por la renuncia de dos en el municipio de Soacha. Se espera vincular a los nuevos en el mes de junio dependiendo del nombramiento efectuado por la SE a la cual pertenece cada tutor. No obstante se continua el avance previsto en la ruta y se encuentra en proceso de implementación el ciclo II.</t>
  </si>
  <si>
    <t>Se cuenta con una versión preliminar del documento de recomendaciones y la misma sera nutrida de todos los anexos operativos y pedagógicos necesarios. Aún falta por incluir las lecciones aprendidas y las recomendaciones puntuales. </t>
  </si>
  <si>
    <t>Se realizó ajuste y redimensionó teniendo en cuenta los nuevos escenarios, resultado del cambio de ruta de acompañamiento del tutor hasta septiembre y la necesidad de hacer una transición armónica hacia las secretarias a partir del mes de octubre. En la primer semana de juio se inicia el diseño detallado de las acciones del tutor, formador, coordinadores regionales y secretarías frente a la nueva ruta</t>
  </si>
  <si>
    <r>
      <rPr>
        <b/>
        <sz val="9"/>
        <rFont val="Arial"/>
        <family val="2"/>
      </rPr>
      <t>1. informe del contrato de mantenimiento</t>
    </r>
    <r>
      <rPr>
        <sz val="9"/>
        <rFont val="Arial"/>
        <family val="2"/>
      </rPr>
      <t xml:space="preserve">: 
 -Se ejecuta el proyecto de reorganización de puestos de trabajo del  área de Tecnología. en la cual se mejoran condiciones de puestos de trabajo y se incrementan 19 puestos nuevos
- Se realizó Mantenimiento preventivo de hornos micro ondas con la reparación de 3 hornos 
- se realiza mantenimiento preventivo de los equipos del gimnasio.
- Se realiza mantenimiento preventivo de extintores
- Arreglo de piso vinílico deteriorado, localizado en el área de tecnología
 -Instalación de cintas antideslizantes en la UAC y escaleras externas
</t>
    </r>
    <r>
      <rPr>
        <b/>
        <sz val="9"/>
        <rFont val="Arial"/>
        <family val="2"/>
      </rPr>
      <t>2. Actividades del contrato de CONTROL DE ACCESO</t>
    </r>
    <r>
      <rPr>
        <sz val="9"/>
        <rFont val="Arial"/>
        <family val="2"/>
      </rPr>
      <t xml:space="preserve">
* Mantenimiento preventivo y correctivo de los molinetes de la entrada al ministerio. Arreglo de los dactilares de entrada y salida del parqueadero
</t>
    </r>
    <r>
      <rPr>
        <b/>
        <sz val="9"/>
        <rFont val="Arial"/>
        <family val="2"/>
      </rPr>
      <t>3. Actividades del contrato de ASCENSORES:</t>
    </r>
    <r>
      <rPr>
        <sz val="9"/>
        <rFont val="Arial"/>
        <family val="2"/>
      </rPr>
      <t xml:space="preserve">  
Mto. preventivo de los 4 ascensores, realizandose un correctivo al ascensor 4 se realizó configuración de tarjeta electrónica. Al ascensor privado se re reliza el mantenimieto preventivo normal y se ajusta el panel de control de botones en cabina. 
</t>
    </r>
    <r>
      <rPr>
        <b/>
        <sz val="9"/>
        <rFont val="Arial"/>
        <family val="2"/>
      </rPr>
      <t>4. Actividades del contrato de PLANTA TELEFÓNICA</t>
    </r>
    <r>
      <rPr>
        <sz val="9"/>
        <rFont val="Arial"/>
        <family val="2"/>
      </rPr>
      <t xml:space="preserve">.
- Se realiza mantenimiento preventivo de la planta telefónica
</t>
    </r>
    <r>
      <rPr>
        <b/>
        <sz val="9"/>
        <rFont val="Arial"/>
        <family val="2"/>
      </rPr>
      <t xml:space="preserve">5. Aires acondicionados:
- </t>
    </r>
    <r>
      <rPr>
        <sz val="9"/>
        <rFont val="Arial"/>
        <family val="2"/>
      </rPr>
      <t xml:space="preserve">no se realiza mantenimiento preventivo por ser bimensual la atencion. no se generaron correctivos
</t>
    </r>
  </si>
  <si>
    <t>Se realizan 9 mantenimientos preventivos y 6 correctivos a vehiculos del parque automotor del Ministerio</t>
  </si>
  <si>
    <t>Se presenta el reporte de mesas de ayuda del mes de mayo</t>
  </si>
  <si>
    <t>Se cuenta con los soportes físicos de las salidas de bienes de consumo correspondiente al mes de mayo de 2018 debidamente escaneados, el registro en el sistema SAP, se realizará una vez se estabilice el sistema de inventarios, ya que se encuentra en proceso de implementación de Normas Internacionales de Contabilidad del Sector Público, se tiene previsto iniciar aproximadamente en el mes de junio de los corrientes.</t>
  </si>
  <si>
    <t>La depreciación correspondiente  al segundo trimestre del 2018, se realizará en SAP, en el mes de Julio, una vez habilitado el sistema SAP, ya que está se corre al final del mes.</t>
  </si>
  <si>
    <t>La conciliación correspondiente al mes de mayo de 2018, se realizará, una vez se cargue en el sistema SAP, la informaciòn de movimientos de ingreso y salida de bienes del almacén y movimiento de inventarios.</t>
  </si>
  <si>
    <t>Se realizaron y verificaron las actividades operacionales ambientales programadas en el mes de Mayo, seguimiento a los contratos con responsabilidad ambiental que perteneces a la Subdirección de Gestión Administrativa. En recolección de puntos ecológicos  se obtuvo un total de 2.081.9  kgrs de residuos, de los cuales 1.155  kgrs fueron residuos sólidos aprovechables los cuales fueron entregados a los recicladores de oficio EMRS.</t>
  </si>
  <si>
    <t>Se verifico el registro correspondiente de los indicadores para la nueva plataforma del SIG a cargo de la Subdirección de Gestión Administrativa: Cumplimiento en la prestación de servicios, Eficacia en el control de los inventarios asignados, Comisiones solicitadas a tiempo, Consumo resmas, Consumo de Energía, Consumo de Agua, Consumo de fotocopias, Nivel de cumplimiento  en cronograma de mantenimiento de infraestructura, Nivel de cumplimiento  en cronograma de mantenimiento de infraestructura, Nivel de cumplimiento  en cronograma de mantenimiento de vehículos, Satisfacción del Servicio Prestados por el proceso de Logística de eventos, Índice de Coherencia Administrativa y Buen Gobierno. Presentando un cumplimiento en las metas establecidas de los meses de enero, febrero, marzo abril y mayo.</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</si>
  <si>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Mayo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</si>
  <si>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Mayo.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</si>
  <si>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Se elaboró el proyecto del acto administrativo con el fin de ajustar al modelo integrado, el cual esta en revisión y en tramite de firmas. Lla Oficina de planeación entregó respuesta con relación al modelo unificado de logística y tiquetes y se decide establecer en la resolución el instrumento de control a través del PAA.</t>
  </si>
  <si>
    <t>Se enviaron 97 comunicaciones a las dependencias informando los saldos correspondientes</t>
  </si>
  <si>
    <t>Las dependencias en mayo solicitaron   998 comisiones, en comparación con el año 2017 presenta un incremento del 28%</t>
  </si>
  <si>
    <t>En mayo  las dependencias   solicitaron se modificaran 127 comisiones; igualmente solicitaron fueran canceladas 99 comisiones .</t>
  </si>
  <si>
    <t>Se realizaron y verificaron las actividades operacionales ambientales programadas en el mes de Mayo, seguimiento a los contratos con responsabilidad ambiental que perteneces a la Subdirección de Gestión Administrativa. En recolección de puntos ecológicos  se obtuvo un total de  kgrs de residuos, de los cuales   kgrs fueron residuos sólidos aprovechables los cuales fueron entregados a los recicladores de oficio EMRS.</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</si>
  <si>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Mayo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</si>
  <si>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Las áreas de comunicaciones de cada institución, previa construcción y conceso de la parrilla, divulgaron semanalmente los resultados de la coonvocatoria 792 de componete Ecosistema Científico. El 17 de mayo se llevo a cabo el evento de entrega de resultados del Programa Colombia Científica.</t>
  </si>
  <si>
    <t>Actividad finalizada en febrero</t>
  </si>
  <si>
    <t>Los terminos de referencia - TdR finales de la convocatoria de Pasaporte a la Ciencia, aprobados por la banca multilateral se públican el 4 de abril de 2018 en la pagina oficial del programa Colombia Científica y de Icetex. culmiando efectivamente el proceso en un 100%.</t>
  </si>
  <si>
    <t>Los terminos de referencia - TdR finales de la convocatoria de Pasaporte a la Ciencia, aprobados por la banca multilateral se públicaron el 4 de abril de 2018 en la página oficial del programa Colombia Científica y de Icetex. La convocatoria cerró el 15 de mayo, culmiando efectivamente el proceso en un 100%.</t>
  </si>
  <si>
    <t>El 17 de mayo en el evento de entrega de resultados de las convocatorias del programa Colombia Científica, se entregó la lista de preinscritos de la segunda convocatoria del componente pasaporte a la ciencia. 
Se encuentra en proceso de revisión de requisitos de inscripción dando cumplimiento al cronograma definido en los TdR</t>
  </si>
  <si>
    <t xml:space="preserve">La negociación de los recurso se realizó el 8 de febrero. Se recibió aprobación del Directorio del Banco Mundial el 22 marzo. 
El crédito se encuentra en proceso y trámite de contra garantia y emisión de resolución, con base en la minuta final del contrato entre MinHcienda, Icetex y Banco Mundial. </t>
  </si>
  <si>
    <t>El 4 de mayo se firmaron los convenios derivados con las 4 alianzas beneficiarias del componente Ecosistema. 
A partir de l5 de mayo las alianzas se encuentran en proceso de emisión de polizas de garantía y alistamiento financiero para recepción de recursos. 
El banco de programas financiables para esta segunda convocatoria tiene como resultado 5 programas en los siguientes focos: Foco Energías (1 programa), Foco Sociedad (2 Programas), Foco de Bioecnomía (1 programa) y Foco de Alimentos (1 programa)|</t>
  </si>
  <si>
    <t xml:space="preserve">El 17 de mayo fue publicado el banco final de programas financiables de la segunda convocatoria de ecosistema científico, en el cual se informan los 4 programas beneficiados con la siguiente distribución: Foco Energías (1 programa), Foco Sociedad (1 Programa), Foco de Bioecnomía (1 programa) y Foco de Alimentos (1 programa). Conocidos los resultados de los beneficiarios de la segunda convocatoria, se da paso a la etapa precontractual, entre las IES ancla y Colciencias, para lo cual Colciencias durante el transcurso del mes, entregara borrador de minuta. </t>
  </si>
  <si>
    <t>Se ha realizado seguimiento constannte de la convocatoria y su diferentes requerimientos técnicos. A partir del tercer trimestre de 2018, se iniciará el proceso de culminación de estudios de beneficiarios de 1a convocatoria e iniciará el proceso de seguimiento al componente.</t>
  </si>
  <si>
    <t>Línea repetida 413</t>
  </si>
  <si>
    <t>Línea repetida 414</t>
  </si>
  <si>
    <t>Con los resultados de la 1a convocatoria de ecosistema se asignaron las 4 alianzas. El 17 de mayo, en el evento de entrega de resultados, se socializaron los 4 nuevos programas que seran financiados, alcanzando así el cumplimiento de la meta  propuesta de alianzas en ecositema cientifico.</t>
  </si>
  <si>
    <t xml:space="preserve">El balance del programa relfeja que en el mes de mayo es de 98 beneficiarios. Durante el mes de mayo y cerrada la segunda convocatoria de pasaporte, se tiene un balance de 229 preinscritos a la segunda convocatoria, de los cuales en el mes de agosto,  luego del proceso de verificación de requisitos, se conoceran los 95 nuevos beneficiarios del programa. </t>
  </si>
  <si>
    <t>Se cuenta con el documento borrador MIDE Administración, MIDE Universitario, MIDE Técnicos y Tecnológicos</t>
  </si>
  <si>
    <t>Se tiene a la fecha la base de datos de convocatoria 781 de Colciencias, Observatorio, ICFES, paso a posgrado de bases de tecnología MEN.</t>
  </si>
  <si>
    <t>La socialización del MIDE con las IES se realizará despues del lanzamiento, el cual se tiene previsto realizarlo en la ultima semana de junio posterior a la socialización del mismo en el CESU y SUE de junio.</t>
  </si>
  <si>
    <t>Se llevo a cabo reunión con la Red de Responsabilidad Social para evaluar propuesta de indicadores y se definió versión ajustada, se programa reunión con institución de ORSU y ASCUN para socializar propuesta.
Se participó en 2 mesas de trabajo para la definición de mapa de indicadores de extensión, se tiene versión inicial que sirve de base para estructura conceptual.
Se socializa política de bienestar para validar propuesta inicial, una vez se valide con todas las IES será la base de la estructura conceptual de dicho módulo</t>
  </si>
  <si>
    <t>0.7</t>
  </si>
  <si>
    <t xml:space="preserve">Se tiene la versión final y la domunentación técnica de la versión SPADIES 3,0  </t>
  </si>
  <si>
    <t>Se incluyó al documento consolidado los dominios comunes entre los dos sistemas.</t>
  </si>
  <si>
    <t>El documento está en los últimos ajustes, esperando que se terminen de documentar todos los procesos</t>
  </si>
  <si>
    <t>Se están consolidando los resultados de las mesas con IES con el fin de ir tejiendo el documento final.
Se esta revisando y analizando la bibliografía en cuanto al tema en otros países.</t>
  </si>
  <si>
    <t>Se consultó e invesitgó sobre trabajos en la misma línea en otros países con el fin de tener un base de partido para el diseño de la metodología.</t>
  </si>
  <si>
    <t>Las bases de información se encuentran listas, falta publicarlas.
Se revisaron metodologías existentes en otros países con el fin de ver oportunidades para la construcción de la metodolgía propia.</t>
  </si>
  <si>
    <t>Resolución de apoyo a votaciones y Resolución de recursos adicionales de presupuesto</t>
  </si>
  <si>
    <t>Actividad finalizada en abril</t>
  </si>
  <si>
    <t>Se esta a la espera de que la OAPF siga el proceso de contratación de la auditoría</t>
  </si>
  <si>
    <t>Actividad cumplida en Febrero</t>
  </si>
  <si>
    <t>Ingresaron 3 beneficiarios adicionales al programa Ser Pilo Paga por fallo de tuela. Adicionalmente se establecieron nuevos cruces de información para validad requisitos de jovenes que afirman cumplirlos y no fueron incluidos como beneficiarios. La cifra reportada será publicada en base oficial del mes de junio.</t>
  </si>
  <si>
    <t>Actividad finalizada en enero</t>
  </si>
  <si>
    <t>Se reitera la alerta de no lograr el cumplimiento de la meta por el corto tiempo disponible para coordinar esfuerzos con las secretarías de educación, mas aún teniendo en cuenta la disponibilidad presupuestal y el cambio de gobierno.</t>
  </si>
  <si>
    <t>Se ha realizado seguimiento al avance del proceso de aprobación del Proyecto de Ley. Sin embargo, se informó a la dirección de Fomento que este proyecto será retirado.</t>
  </si>
  <si>
    <t>Teniendo en cuenta que no aprobó la ley, no se adelantó el decreto reglamentario</t>
  </si>
  <si>
    <t>Actividad finalizada en marzo</t>
  </si>
  <si>
    <t>Esta actividad finalizó en abril</t>
  </si>
  <si>
    <t xml:space="preserve">Se tuvo el aval de la Oficina Asesora Jurídica del MEN de la Circular externa que da lineamientos a los recursos autónomos de las Cooperativas. Se remitirá a la Secretaría General el documento para el procesos de firmas. Asimismo, se elaboró borrador de decreto reglamentario de los recursos que tributan las Cooperativas. </t>
  </si>
  <si>
    <t xml:space="preserve">Se envió al Departamento Nacional de Planeación el Plan de Accion y Seguimineto del CONPES atendiendo las observaciones del Ministerio de Hacienda y DNP. </t>
  </si>
  <si>
    <t>Línea repetida 529</t>
  </si>
  <si>
    <t>Línea repetida 530</t>
  </si>
  <si>
    <t>Con el acompañamiento de la oficina de Planeación se está financiando un proyecto actualmente con recursos de regalías</t>
  </si>
  <si>
    <t xml:space="preserve">Se tiene avances en la elaboración del documento de este acto administrativo, sin embargo, no se ha constituido el FCI porque el Congreso no ha expedido la Ley de su creación; por la misma razón, tampoco es posible expedir su decreto reglamentario. </t>
  </si>
  <si>
    <t>Se han realizado asistenica técnica a 15 IES  para aplicacIón del INES definiendo con ellas la ruta para la implementación, la cual se  encuentra en ajuste.</t>
  </si>
  <si>
    <t>Se ha acompañado a la dirección de calidad en el proceso de reconocimiento de la UAIIN, revisando concepto para revisión de estatutos y seguimiento a la visita de pares. Se realizó contextualización a los pares que visitaron proyecto de la UAIIN.</t>
  </si>
  <si>
    <t>No se cuenta con avances teniendo en cuenta que la instrucción es no publicar el documento de género sobre el cual se realizarán las asitencias tecnicas a las IES</t>
  </si>
  <si>
    <t>Participación en mesa de trabajo con estudiantes del Fondo de Comunidades Negras . Participación en las Juntas de los Fondos de Victimas, Indigenas, Comunidades Negras</t>
  </si>
  <si>
    <t>Se avanzó en el acompañamiento en la implementación de la ruta para el reconocimiento de la UAIIN</t>
  </si>
  <si>
    <t>Se cuenta con versión ajustada del dcoumento propuesta de Educación Superior y Paz, en el marco del Plan de educación superior rural</t>
  </si>
  <si>
    <t>Durante el mes de mayo se elaboró 1,0 Documento, producto de las acciones para el Fortalecimiento de la CIGERH. El documento corresponde al proyecto de decreto por el cual se reglamenta el MNC y con la respectiva exposición de motivos, en el decreto se elaboró un capítulo  para la institucionalidad y gobernanza del MNC. Para la construcción se desarrollaron sesiones técnicas con Directivos y Técnicos de la CIGERH, y contó con la participación del grupo de cualificaciones del SENA. El proyecto decreto fue consensuado con MinTrabajo y SENA, cuenta con la revisión y aportes de la Viceministra de Educación Superior, y de la Experta Internacional Francisca Arbizu.</t>
  </si>
  <si>
    <t xml:space="preserve">Durante el mes de mayo se avanza en la propuesta para diseñar el esquema Financiación y Sostenibilidad del MNC que se realizará con el proyecto presentado y aprobado por cooperación Suiza, el Mayo el Comité Operativo del Programa Colombia más Competitiva aprobó el proyecto de Institucionalidad,  Gobernanza y Sostenibilidad del MNC presentado por el MEN en coordinación con el CPC y MinTrabajo, por medio del proyecto dará cumplimiento al compromiso en la CIGERH  ejecutiva en el componente de sostenibilidad se contempla la construcción de un modelo de financiamiento para el MNC con impacto positivo en las apuestas productivas del país. En el presente periodo se avanzó en la formulación técnica del proyecto en articulación con MinTrabajo, el proyecto de acuerdo para la suscripción y en los términos de referencia para identificar el aliado que ejecutará el </t>
  </si>
  <si>
    <r>
      <t xml:space="preserve">Durante el mes de mayo en el presente indicador se cuenta con un avance de </t>
    </r>
    <r>
      <rPr>
        <b/>
        <sz val="12"/>
        <rFont val="Calibri"/>
        <family val="2"/>
        <scheme val="minor"/>
      </rPr>
      <t>0,4</t>
    </r>
    <r>
      <rPr>
        <sz val="12"/>
        <rFont val="Calibri"/>
        <family val="2"/>
        <scheme val="minor"/>
      </rPr>
      <t xml:space="preserve">  en la propuesta para diseñar la Institucionalidad y Gobernanza del MNC</t>
    </r>
    <r>
      <rPr>
        <b/>
        <sz val="12"/>
        <rFont val="Calibri"/>
        <family val="2"/>
        <scheme val="minor"/>
      </rPr>
      <t xml:space="preserve">. 
</t>
    </r>
    <r>
      <rPr>
        <sz val="12"/>
        <rFont val="Calibri"/>
        <family val="2"/>
        <scheme val="minor"/>
      </rPr>
      <t xml:space="preserve">Específicamente en el presente mes el Comité Operativo del Programa Colombia más Competitiva aprobó el proyecto de Institucionalidad, Gobernanza y Sostenibilidad presentado por el MEN, por medio del proyecto se pretende dar cumplimiento al compromiso en la CIGERH  ejecutiva, en el componente de sostenibilidad se contempla la construcción de un modelo de financiamiento para el MNC con impacto positivo en las apuestas productivas del país. En el presente periodo se avanzó en la formulación técnica del proyecto en articulación con MinTrabajo, el proyecto de acuerdo para la suscripción y en los términos de referencia para identificar el aliado que ejecutará el </t>
    </r>
  </si>
  <si>
    <r>
      <t>Durante el mes de mayo se cuenta con un avance del</t>
    </r>
    <r>
      <rPr>
        <b/>
        <sz val="12"/>
        <rFont val="Calibri"/>
        <family val="2"/>
        <scheme val="minor"/>
      </rPr>
      <t xml:space="preserve"> 0,36</t>
    </r>
    <r>
      <rPr>
        <sz val="12"/>
        <rFont val="Calibri"/>
        <family val="2"/>
        <scheme val="minor"/>
      </rPr>
      <t xml:space="preserve"> en el presente indicador como respuesta a los componentes del al Art. 58 del Plan Nacional de Desarrollo (PND - SNET-SNATC-MNC-SISNACET). En el presente periodo el MEN presentó al DNP los principales retos del país para la consolidación del MNC que se presentará a la presidencia de la república.
El MEN aportó en la estructuración del CONPES de la Política Nacional Logística, se incorporó un capítulo de fortalecimiento del capital humano con el MNC como instrumento para el cierre de brechas, se acordaron acciones en el Plan de Acción Sectorial (PAS). </t>
    </r>
  </si>
  <si>
    <r>
      <t>Durante el mes de mayo</t>
    </r>
    <r>
      <rPr>
        <b/>
        <sz val="12"/>
        <rFont val="Calibri"/>
        <family val="2"/>
        <scheme val="minor"/>
      </rPr>
      <t xml:space="preserve"> se avanzó en 0,50 </t>
    </r>
    <r>
      <rPr>
        <sz val="12"/>
        <rFont val="Calibri"/>
        <family val="2"/>
        <scheme val="minor"/>
      </rPr>
      <t>sobre el desarrollo de la estrategia de acompañamiento de un experto internacional de la propuesta de estructuración del SNATC, específicamente se llevaron acabo las siguientes acciones:
Se logra firma de convenio entre La Universidad de la Salle y el Ministerio de Educación Nacional para dar inicio al proyecto  el proyecto en el cual se elaborará una propuesta de implementación del Sistema Nacional de Transferencia y Acumulación de Créditos. Se espera que para el mes de Junio se pueda generar RP del convenio para formalizar el acta de inicio del convenio.
La experta Internacional Francisca Arbizu, en sesión presencial brindó el contexto al equipo de La Salle sobre la forma en que el MNC debe estar articulado al SNATC y generó recomendaciones de orden metodológico para abordar el proyecto.</t>
    </r>
  </si>
  <si>
    <r>
      <t>Durante el mes de mayo se</t>
    </r>
    <r>
      <rPr>
        <b/>
        <sz val="12"/>
        <rFont val="Calibri"/>
        <family val="2"/>
        <scheme val="minor"/>
      </rPr>
      <t xml:space="preserve"> avanzó en 0,25</t>
    </r>
    <r>
      <rPr>
        <sz val="12"/>
        <rFont val="Calibri"/>
        <family val="2"/>
        <scheme val="minor"/>
      </rPr>
      <t xml:space="preserve"> sobre el Diseño de una propuesta de estructuración del Sistema de Acumulación y Transferencia de Créditos-SNATC, con verificación y validación con actores. Documento. específicamente se llevaron acabo las siguientes acciones:
Se logra firma de convenio entre La Universidad de la Salle y el Ministerio de Educación Nacional para dar inicio al proyecto  el proyecto en el cual se elaborará una propuesta de implementación del Sistema Nacional de Transferencia y Acumulación de Créditos. Se espera que para el mes de Junio se pueda generar RP del convenio para formalizar el acta de inicio del convenio.
La experta Internacional Francisca Arbizu, en sesión presencial brindó el contexto al equipo de La Salle sobre la forma en que el MNC debe estar articulado al SNATC y generó recomendaciones de orden metodológico para abordar el proyecto.</t>
    </r>
  </si>
  <si>
    <r>
      <t xml:space="preserve">
Desde el MEN, se ha participado en diferentes escenarios de socialización, divulgación y comunicación sobre los logros y resultados en la metas establecida en el artículo 58 del PND, en este sentido se cuenta con un </t>
    </r>
    <r>
      <rPr>
        <b/>
        <sz val="12"/>
        <rFont val="Calibri"/>
        <family val="2"/>
        <scheme val="minor"/>
      </rPr>
      <t xml:space="preserve">avance de 0,25 </t>
    </r>
    <r>
      <rPr>
        <sz val="12"/>
        <rFont val="Calibri"/>
        <family val="2"/>
        <scheme val="minor"/>
      </rPr>
      <t>sobre el documento con descripción dichas estrategias. Los escenarios en los que ha participado el MEN se han realizado en el marco  del Proyecto de Oferta pertinente y de Calidad basada en cualificaciones, en donde junto a las IES participantes del proyecto se a socializado con representantes locales del sector educativo y productivo los avances en torno al MNC y se ha verificado la pertinencia de las cualificaciones diseñadas que fueron seleccionadas para el diseño de currículos.
De igual manera se ha acompañado a CORPOICA, FITEC, CIDET, CIDEIT  en la presentación al sector productivo, laboral y educativo, las tendencias ocupacionales y organizacionales identificadas en la aplicación de la metodología de prospectiva laboral cualitativa y en la identificación de brechas de capital humano en el sector Agropecuario, Logística, Transporte, Eléctrico y Electrónico como parte integral del diseño de cualificaciones del MEN.</t>
    </r>
  </si>
  <si>
    <r>
      <t xml:space="preserve">El catalogo de cualificaciones se encuentra en un </t>
    </r>
    <r>
      <rPr>
        <b/>
        <sz val="12"/>
        <rFont val="Calibri"/>
        <family val="2"/>
        <scheme val="minor"/>
      </rPr>
      <t xml:space="preserve">avance de 0,45 </t>
    </r>
    <r>
      <rPr>
        <sz val="12"/>
        <rFont val="Calibri"/>
        <family val="2"/>
        <scheme val="minor"/>
      </rPr>
      <t>al corte de abril, se desarrollaron sesiones técnicas con los expertos de los proyectos y las experta internacional Francisca Arbizu / convenios MEN-FITAC, MEN-CIDET y MEN-Corpoica, en las sesiones de seguimiento de analizaron los avances al corte relacionados con análisis funcional y diseño del perfil profesional de las cualificaciones, se generaron aportes y recomendaciones.
Se llevaron a acabo eventos de transferencia técnica y metodológica, la transferencia fue dirigida a los equipos técnicos de los proyectos convenios MEN-FITAC, MEN-CIDET, MEN-Corpoica y se extendió participación a Mincultura. La transferencia fue brindada de manera presencial por la experta internacional Francisca Arbizu.</t>
    </r>
  </si>
  <si>
    <r>
      <t xml:space="preserve">En la perspectiva de la meta de programas basados en  cualificaciones, </t>
    </r>
    <r>
      <rPr>
        <b/>
        <sz val="12"/>
        <rFont val="Calibri"/>
        <family val="2"/>
        <scheme val="minor"/>
      </rPr>
      <t>se ha avanzado al corte en 0,40</t>
    </r>
    <r>
      <rPr>
        <sz val="12"/>
        <rFont val="Calibri"/>
        <family val="2"/>
        <scheme val="minor"/>
      </rPr>
      <t xml:space="preserve"> lo cual se evidencia en las siguientes acciones realizadas en el mes de mayo:
1. Desarrollo de Jornadas de Asistencia Técnica del MEN  a las IES donde se acompañe técnicamente y administrativamente. En el mes del presente informe se realizaron:
* Acompañamiento técnico a 5 IES, una (1) de la región Centro, una (1) de Antioquia y  tres (3)  de los Santanderes,  para  el desarrollo de las Jornadas de verificación de las cualificaciones,  en el marco de la Tercera Jornada de Asistencia Técnica por parte del MEN a las 9 IES.
2, Acompañamiento técnico a cada una de las IES en el proceso de fortalecimiento de la Cualificación que será insumo para el ajuste del Diseño y Desarrollo Curricular.</t>
    </r>
  </si>
  <si>
    <r>
      <t xml:space="preserve">La meta de 10 documentos maestros </t>
    </r>
    <r>
      <rPr>
        <b/>
        <sz val="12"/>
        <rFont val="Calibri"/>
        <family val="2"/>
        <scheme val="minor"/>
      </rPr>
      <t>ha avanzado al corte en 0,50</t>
    </r>
    <r>
      <rPr>
        <sz val="12"/>
        <rFont val="Calibri"/>
        <family val="2"/>
        <scheme val="minor"/>
      </rPr>
      <t>, se realizaron en el mes de mayo las dos (2) sesiones de sensibilización de la CONACES en las siguientes salas:
- Sala de TIC 
- Sala de Ingeniería, Industria y Construcción 
- Sala de Agricultura, Silvicultura, Pesca y Veterinaria  
Para el mes de junio se espera contar con disponibilidad de la Sala de Educación y en la - Sala de Artes y Humanidades para la segunda sesión.</t>
    </r>
  </si>
  <si>
    <t>Se solicita retirarlo del plan de acción puesto que no se ha presentado avance en el Congreso y nos informan de la Oficina Jurídica que a este tema la actual legislatura no le dará prioridad.</t>
  </si>
  <si>
    <r>
      <t xml:space="preserve">En el mes de mayo las acciones con los países de la alianza pacifico </t>
    </r>
    <r>
      <rPr>
        <b/>
        <sz val="12"/>
        <rFont val="Calibri"/>
        <family val="2"/>
        <scheme val="minor"/>
      </rPr>
      <t xml:space="preserve">avanzaron en 0,40 </t>
    </r>
    <r>
      <rPr>
        <sz val="12"/>
        <rFont val="Calibri"/>
        <family val="2"/>
        <scheme val="minor"/>
      </rPr>
      <t xml:space="preserve">en el marco de la visita que la experta Internacional Francisca Arbizu realizó a nuestro país, se llevó a cabo la sexta reunión vía Skype del grupo de educación técnica de la Alianza Pacífico, la cual contó con la participación de México, Perú y Colombia. </t>
    </r>
  </si>
  <si>
    <t>Se cuenta con las las IES seleccionadas, sin embargo, se esta a la espera de los lineamientos por parte de la Subdirección de Aseguramiento de la Calidad para iniciar el proceso de acompañamiento.</t>
  </si>
  <si>
    <t>Se brindó acompañamiento a la Universidad de La Guajira</t>
  </si>
  <si>
    <t>Actividad cumplida en Marzo</t>
  </si>
  <si>
    <t xml:space="preserve">Se viene brindando acompañamiento y apoyo técnico de manera virtual y presencial a aquellas IES que lo han solicitado </t>
  </si>
  <si>
    <t xml:space="preserve">Se elaboró la herramienta para la consolidación y análisis de la información de la Matriz de cumplimiento de Política de Gobierno en las IES. Se ha registrado la información de 20 universidades y 4 instituciones técnicas y tecnológicas (ITTUS), siendo el 39% del total. Se inicio la elaboración de la estructura del informe. </t>
  </si>
  <si>
    <t xml:space="preserve">En el tablero de seguimiento se consolidó la información de 14 instituciones, relacionadas con el avance de las actividades y metas para el primer trimestre del año.  El tablero continua en proceso diligenciamiento (46 instituciones). Se actualizaron 20 fichas de las IES con los compromisos relacionados en el tablero de seguimiento para el año 2018. </t>
  </si>
  <si>
    <t xml:space="preserve">Se realizó la socialización del documento de buenas prácticas con los delegados de la Ministra, los días 7 y 28 de mayo de 2018. De acuedo a las observaciones generadas en este proceso, se estan realizando los ajustes pertinentes. </t>
  </si>
  <si>
    <t xml:space="preserve">Se elaboró y presentó el informe de ejecución presupuestal  a corte del 31 de diciembre de 2017 de las 62 IES públicas (31 Universidades - 31 ITTUS) por grupo de complejidad. 
Se elaboró el primer informe de ejecución presupuestal de las IES en déficit a diciembre 31 de 2017, identificando las instituciones y analizando forma individual el recaudo y compromiso presupuestal. En proceso de revisión. </t>
  </si>
  <si>
    <t>Se revisaron las observaciones realizadas por el equipo de delegados de la Ministra y por el despacho del Viceministerio de Educación Superior" al documento "Guía para la construcción del Plan de Desarrollo Institucional". Se inició con los ajustes al documento "Guía metodológica para orientar la formulación de un Plan de Desarrollo institucional", en el cual quedaron definidas 5 fases: Identificación y caracterización, Diseño y formulación, Aprobación por parte del CSU/CD, Implementación y ejecución y por último Seguimiento y evaluación.  Pendiente socialización.</t>
  </si>
  <si>
    <t>Del total de 28 capacitaciones programadas hasta Julio del año 2018 se han realizado 21 capacitación, lo que corresponde a un avance del 75% de ejecución. En este mes se realizaron 4 capacitaciones, los temas expuestos fueron:  Buenas prácticas de los consejos superiores y directivos (2 jornadas), Guía de Orientación de PQRS Estrategias de seguimiento a egresados, Guía de comunicación para la oferta y publicidad de la institución y programas de Educación Superior.</t>
  </si>
  <si>
    <t xml:space="preserve">
La propuesta de decreto se elaboró en los tiempos establecidos. En este momento y de acuerdo a la instrucción del Despacho del Viceministerio de Educación Superior, se estan realizando mesas de trabajo con los profesores,directivos de universidades públicas y representantes del Gobierno Nacional para analizar los aspectos de la carrera profesoral con el fin de incluir sus observaciones a la propuesta.
Por lo tanto, se realizaron mesas de trabajo con profesores,directivos de universidades públicas y representantes del Gobierno Nacional en Cartagena y Bogotá.</t>
  </si>
  <si>
    <t>Desde el Despacho del Viceministerio de Educación Superior se recomendó realizar mesas de trabajo con los profesores,directivos de universidades públicas y representantes del Gobierno Nacional para analizar los aspectos de la carrera profesoral con el fin de construir una propuesta conjunta del Decreto 1279.
Por lo tanto, se realizaron mesas de trabajo con profesores,directivos de universidades públicas y representantes del Gobierno Nacional en Cartagena y Bogotá.</t>
  </si>
  <si>
    <t>Los terminos de referencia - TdR de la convocatoria de Pasaporte a la Ciencia,se públican el 4 de abril de 2018.</t>
  </si>
  <si>
    <t>El balance del componete refleja el cumplimiento, basado en los resulatdos de la 1a convocatoria de ecosistema y la asignación de las 4 alianzas. El 17 de mayo en el evento de entrega de resultados, se socializaron los 4 nuevos programas que serán financiados, alcanzando así el cumplimiento de la meta  propuesta de las alianzas en ecositema cientifico.</t>
  </si>
  <si>
    <t>Se construyeron los borradores de los documentos MIDE Universitario y MIDE Técnicos y Tecnológicos. Los documentos deben estra listos para el lanzamiento que es el 25 de junio.</t>
  </si>
  <si>
    <t>Se están revisando las bases del Observatorio, del ICFES y las de paso a posgrado con el fin de tenerlas listas para el 25 de junio que es el lanzamiento del MIDE.</t>
  </si>
  <si>
    <t>Se está construyendo el cronograma de visitas para socializar el MIDE posterior al lanzamiento.</t>
  </si>
  <si>
    <t>Se tramitó prórroga del contrato con la Universidad de Los Andes por 30 días para definir las condiciones técnicas del módulo de cargue de información.</t>
  </si>
  <si>
    <t>Se realizó comité técnico de integración SACES SINES, para revisar los dominios comunes entre los dos sistemas y la consolidación se envió para revisión del Ingeniero encargado. Se ajustaron tablas de dominio en documento consolidado.</t>
  </si>
  <si>
    <t>Se analizó el modelo de datos y de los procesos del SPADIES para realizar la integración con SNIES, sin embargo, este proceso será iniciaría el 5 de julio.</t>
  </si>
  <si>
    <t xml:space="preserve">Se realizó contacto con la Fundación empresarios por la educación y con las IES del país para convocar empresarios a las mesas de discusión en las ciudades de Pereira y Barranquilla.  Por su parte dos de los representates estudiantiles enviaron los formatos terminados </t>
  </si>
  <si>
    <t xml:space="preserve">Se validaron y consolidaron las bases y se realizó el cálculo de las estadísticas de educación superior y la información se publicará en la página web el 01/06/2018 </t>
  </si>
  <si>
    <t>Se realizó taller con la Universidad Gran Colombia, con el fin de analizar componentes de bienestar que puedan llevar a la definición de la metodología</t>
  </si>
  <si>
    <t>Fueron aprobadas las resoluciones de trasladado de recursos de votaciones y de los 30 mil millones adicionales de funcionamiento para universidades. En Mayo se giró el primer 50 por ciento de art 86 inversión y el otro 50 por ciento se gira en junio.</t>
  </si>
  <si>
    <t>Se realizó el documento de crítica a los datos para que haga parte del documento técnico del proceeso de contratación y la oficina de planeación esta dando trámite a la etapa precontractual del proceso.</t>
  </si>
  <si>
    <t>Se priorizó la región de Valle del Cauca, quien se encuentra formulando un proyecto, mas aquellas que aun cuenten con recursos disponibles para educación.</t>
  </si>
  <si>
    <t>Se realizó toda la gestión correspondintes como MEN, seguimiento al avance del proceso de aprobación del Proyecto de Ley. Sin embargo, se informó a la dirección de Fomento que este proyecto será retirado.</t>
  </si>
  <si>
    <t>Se realizaron los talleres de consolidación alianzas para el desarrollo rural en los municipios de Miranda, Cartagena, Pasto, Planadas, Villavicencio, Anorí, Barrancabermeja, Istmina y Tunja  y el seguimiento técnico, administrativo y financiero de los convenios respectivos</t>
  </si>
  <si>
    <t>Actividad cumplida en enero</t>
  </si>
  <si>
    <t xml:space="preserve">El 15 de mayo se realizó el evento de las ARED con el objetivo de lograr su articulación y transferencia del conocimiento </t>
  </si>
  <si>
    <t xml:space="preserve">El 18 de mayo  se realizó un taller al cual asistió la Corporación Minuto de Dios y en el cual se hizo la invitación también al ISER y a la Unievrsidad Francisco de Paula Santander
A través de la realización de talleres sobre diseño curricular por competencias laborales se han apoyado diferentes universidades de las 21 participantes de las ARED.
Por su parte, se realizó una jornada de diseño curricular de la ETDH  en Bucaramanga con lel apoyo del sector del Cacao,  donde participó la IES Uniminuto regional Santander. </t>
  </si>
  <si>
    <t>Se han adelantado encuentros con las IES con el objetivo de aunar esfuerzos para la firma del Convenio Marco de Asistencia Técnica, una vez termine el periodo de Ley de Garantías</t>
  </si>
  <si>
    <t xml:space="preserve">Actividad finalizada en abril, sin embargo, se continuó trabajando con el   planteamiento de 4 modelos con la proyección de recursos adicionales. Estos escenarios serán presentados al equipo técnico del Ministerio de Hacienda para aprobación del modelo y porteriormente plantar la nueva propuesta de modificación de Artículo 86. </t>
  </si>
  <si>
    <t>Con el acompañamiento de la oficina de Planeación se está financiando un proyecto actualmente con recursos de regalías.</t>
  </si>
  <si>
    <t xml:space="preserve">Se elaboró el proyecto de ley. Este docuemnto se está revisando conjuntamente con el ICETEX, para remitirlo a la Oficina Asesora Jurídica del Ministerio.
Actualmente, este proyecto está en trámite de conciliación en el Congreso de a República, para luego pasar a sanción presidencial. </t>
  </si>
  <si>
    <t>Teniendo en cuenta que aún no se cuenta con la ley de creación del FCI y que se está trabajando en la validación del primer borrador del proyecto de decreto con la cual, se realizará la estrategia de comunicaciones.</t>
  </si>
  <si>
    <t>Se entregó la versión derfinitiva del decreto regamentario de las donaciones para tramitar la firma del Presidente de la República. Se hicieron ajustes al texto de la convocatoria en la que se tiene pendiente definir el cronograma el cual depende de la expedición del decreto.</t>
  </si>
  <si>
    <t>Teniendo en cuenta que aun no se expide el decreto, aún no se puede hacer seguimiento al recaudo de las donaciones, por cuanto aún no se ha convocado a las IES para que presenten sus programas de becas, ni se ha implementado la estrategia de comunicaciones para incentivar al sector productivo con las donaciones.</t>
  </si>
  <si>
    <t>Se presentó informe de avance de las acciones y visitas realizadas, se realizó ajuste del alcance de las visitas y la articulación con el equipo del MEN.
Se realizó segundo comité operativo de seguimiento al convenio.</t>
  </si>
  <si>
    <t>Se realizó la revisión completa del curso, debido a que no se encontraba habilitado y sobre esto  sugirieron ajustes de forma con el fin de mejorar visualmente el curso el cual estará en versión piloto en el mes de junio.</t>
  </si>
  <si>
    <t>Se acompaño la jornada de sensibilización con los pares previa visita a la UAIIN.</t>
  </si>
  <si>
    <t>Se atendieron los espacios de trabajo en las Juntas de los Fondos poblacionales  de Victimas, Indigenas, Comunidades Negras</t>
  </si>
  <si>
    <t>Se realizó mesa de trabajo con la dirección de calidad para la implementación de ruta de reconocimiento de la UAIIN</t>
  </si>
  <si>
    <t>Se Revisió el documento con la propuesta de acciones de construcción de paz, desde la educación superior rural</t>
  </si>
  <si>
    <t>En el mes de mayo se desarrollaron las siguientes acciones como respuesta al Art. 58 del PND (SNET-SNATC-MNC-SISNACET):
1. El 02 y 04  de mayo los equipos técnicos de la CIGERH avanzaron en los escenarios de transición del MNC, la propuesta de institucionalidad y gobernanza, así como las implicaciones para la instituciones que adoptarían el MNC.
2. El 07 y 17 de mayo el comité técnico directivo realizó el seguimiento y orientación a los compromisos establecidos en la sesión ejecutiva del 6 de diciembre. los equipos técnicos presentaron los resultados y avances en: i) Estandarización de Competencias del empleo público a cargo del DAFP, y ii) la propuesta de institucionalidad y gobernanza acordada por los equipos técnicos del MEN, DNP, MinTrabajo, y SENA. .
4. El 11 de mayo se realizó sesión técnica de la CIGERH, con el objetivo de avanzar en aspectos relacionados con la estructuración del MNC y su articulación con los niveles del sistema educativo colombiano a la cual asistió delegados del SENA, el Ministerio del Trabajo, DNP, el DAFP y Francisca Arbizu 
5. El 23 de mayo se lleva a cabo con el Ministerio del Trabajo y SENA una sesión con el fin de presentar el proyecto decreto desarrollado por el MEN y consensuar cada uno de los artículos propuestos
Como resultado, se ha trabajado conjuntamente con los integrantes  a nivel técnico y directivo de la CIGERH para avanzar en los compromisos, y escenarios de transición del MNC. Se acuerda presentar el proyecto de decreto para la reglamentación del MNC el cual fue revisado por la Viceministra de Educación Superior, la Directora de Fomento de la ES, cuenta con aportes de la experta internacional Francisca Arbizu, y fue radicado para revisión normativa de la oficina jurídica del MEN.</t>
  </si>
  <si>
    <t>En el mes de mayo se desarrollaron las siguientes acciones como respuesta al Art. 58 del PND (SNET-SNATC-MNC-SISNACET):
1. El 3 de mayo se obtiene aprobación por parte Comité Operativo del Programa C+C, para que a través de recursos de cofinanciación se avance en el desarrollo del proyecto "institucionalidad y gobernanza y sostenibilidad del Marco Nacional de Cualificaciones".
2. Se realizó en el MEN una sesión de planeación del proyecto, SwissContact orientó al MEN con respecto a la ruta y manual operativo para la ejecución del proyecto, se acordaron contenidos, se propuso el Acta de Compromisos y los roles de cada entidad beneficiaria con relación a lo enunciado en procedimientos del Manual Operativo. 
3. El 24 de mayo junto con los beneficiarios del proyecto (MEN y MinTrabajo) se avanzó en sesión con Swisscontact para elaborar los términos de referencia para la contratación del operador del proyecto.
La aprobación de recursos para el proyecto presentó retraso en la planeación y ejecución debido a que Comité Operativo del Programa C+C manifestó que se debían avanzar en acuerdos interinstitucionales previos en torno al MNC, sin embargo, dichos acuerdos fueron abordaros y superados mediante comité directivo de la CIGERH tratados hasta el corte para la construcción colectiva de la institucionalidad del MNC.</t>
  </si>
  <si>
    <t>En el mes de mayo se desarrollaron las acciones descritas para la elaboración de los documentos con los componentes del Art. 58 del Plan Nacional de Desarrollo (PND - SNET-SNATC-MNC-SISNACET):
1. El 3 de mayo se obtiene aprobación por parte Comité Operativo del Programa C+C, para que a través de recursos de cofinanciación a través del programa Colombia+Competitiva en coordinación con el CPC, se avance en el desarrollo del proyecto "institucionalidad y gobernanza y sostenibilidad del Marco Nacional de Cualificaciones".
2. Se realizó en el MEN una sesión de aclaraciones sobre el manual operativo del componente 1 C+C, para acordar los contenidos del Acta de Compromisos y establecer los roles de cada entidad beneficiaria con relación a lo enunciado en procedimientos del Manual Operativo. 
3. El 24 de mayo se acordó que el proyecto tendría dos beneficiarios (MEN y MinTrabajo), se avanzó en sesión con Swisscontact para elaborar los términos de referencia para la contratación del operador del proyecto.
4. Se radicó en la oficina Jurídica del Ministerio de Educación el proyecto de decreto para la reglamentación del MNC el cual contempla una propuesta de Institucionalidad y Gobernanza del Sistema Nacional de Cualificaciones (SNC) que será insumo importante para los resultados las alianzas en el marco de la cooperación internacional. El proyecto de decreto fue socializado y aprobado por la Viceministra de Educación Superior y con los integrantes de la CIGERH. 
La aprobación de recursos para el proyecto presentó retraso en meses anteriores debido a que Comité Directivo del Programa C+C manifestó que se debían avanzar en acuerdos interinstitucionales previos en torno al MNC, sin embargo, dichos acuerdos fueron abordaros y superados mediante comité directivo de la CIGERH tratados hasta el corte para la construcción colectiva de la institucionalidad del MNC.</t>
  </si>
  <si>
    <t>En el mes de mayo se desarrollaron las acciones descritas para la elaboración de los documentos con los componentes del Art. 58 del Plan Nacional de Desarrollo (PND - SNET-SNATC-MNC-SISNACET):
1. El 8 de mayo se llevó a cabo una sesión con el Equipo Técnico de Logística del DNP que está liderando la formulación del CONPES Política Nacional Logística, allí se acordaron las principales acciones que se pueden incluir en el proyecto de CONPES, y las principales acciones que desde el MEN se pueden realizar.
2. El 17 de mayo se apoyó en la elaboración del CONPES con la estrategia de fortalecimiento del capital humano, se apoyó la descripción de la estrategia y se incorporaron las acciones propuesta por el MEN en el diseño de cualificaciones en sectores priorizados.
3. Como aporte al capitulo de brechas de capital humano, se apoyó a la Subdirección de Educación del DNP en la formulación de los principales retos del país para la consolidación del MNC.</t>
  </si>
  <si>
    <t>En el mes de mayo se desarrollaron las siguientes acciones para la elaboración de una propuesta técnica de el acompañamiento de un experto internacional para recibir aportes en la estructuración de la propuesta  del Sistema de Acumulación y Transferencia de Créditos – SNATC:
1. Se firmó convenio entre La Universidad de la Salle y el Ministerio de Educación Nacional para dar inicio al proyecto  el proyecto en el cual se elaborará una propuesta de implementación del Sistema Nacional de Transferencia y Acumulación de Créditos que favorezca la movilidad educativa teniendo como referente el Marco Nacional de Cualificaciones de Colombia.
2. Se llevó a cabo una  sesión presencial entre la Universidad de la Salle y la experta Internacional Francisca Arbizu, en la sesión la experta brindó el contexto al equipo de La Salle sobre la forma en que el MNC debe estar articulado al SNATC y generó recomendaciones de orden metodológico para abordar el proyecto.
Se espera que para el mes de Junio se pueda generar RP del convenio para formalizar el acta de inicio del convenio.</t>
  </si>
  <si>
    <t>En el mes de mayo se desarrollaron las siguientes acciones para la elaboración de una propuesta técnica de el acompañamiento de un experto internacional para recibir aportes en la estructuración de la propuesta  del Sistema de Acumulación y Transferencia de Créditos – SNATC:
1. Se firmó convenio entre La Universidad de la Salle y el Ministerio de Educación Nacional para dar inicio al proyecto  el proyecto en el cual se elaborará una propuesta de implementación del Sistema Nacional de Transferencia y Acumulación de Créditos que favorezca la movilidad educativa teniendo como referente el Marco Nacional de Cualificaciones de Colombia.
2. Se llevó a cabo una una sesión presencial entre la Universidad de la Salle y la experta Internacional Francisca Arbizu, en la sesión la experta brindó el contexto al equipo de La Salle sobre la forma en que el MNC debe estar articulado al SNATC y generó recomendaciones de orden metodológico para abordar el proyecto.
Se espera que para el mes de junio se inicie formalmente el convenio. La etapa precontractual presentó demoras en las actividades de ajuste al insumo, lo que impactó la fecha de inicio de convenio a mediados del la primera semana de Junio.</t>
  </si>
  <si>
    <t xml:space="preserve">Como parte de las estrategias de socialización, divulgación y comunicación sobre los logros, resultados y productos del Art. 58 del PND, el MEN ha participado en los siguientes escenarios:
1. Corpoica presentó al sector educativo y productivo las tendencias ocupacionales y organizacionales identificadas en la aplicación de la metodología de prospectiva laboral cualitativa y en la identificación de brechas de capital humano en el sector Agropecuario, como parte integral del diseño de cualificaciones del MEN.
2. Se ha brindado asistencia técnica a las IES del Proyecto de Oferta pertinente y de Calidad basada en cualificaciones, al asistencia brindada in situ a permitido socializar con representantes locales del sector educativo y productivo los avances en torno al MNC y se ha verificado la pertinencia de las cualificaciones diseñadas que fueron seleccionadas para el diseño de currículos.
No se presentaron dificultades para el curso del proyecto durante el mes.
</t>
  </si>
  <si>
    <t>En el mes de mayo se desarrollaron las siguientes acciones para el diseño de las cualificaciones en tres sectores priorizados de la economía (Agricultura, Eléctrico, Logística):
1. Sesiones técnicas de seguimiento con los expertos de los proyectos y la experta internacional Francisca Arbizu / convenios MEN-FITAC, MEN-CIDET y MEN-Corpoica, en las sesiones de seguimiento de analizaron los avances al corte relacionados con análisis funcional y diseño del perfil profesional de las cualificaciones, se generaron aportes y recomendaciones.
2. Transferencia Técnica y Metodológica Diseño de la formación asociada y parámetros de calidad de la Cualificación, la cual se realizó en el marco de  transferencia internacional por parte de Francisca Arbizu dirigida a los equipos técnicos de CIDET, FITAC, CORPOICA y MINCULTURA con el objetivo de generar capacidades técnicas para diseñar los componentes 3 y 4 de la cualificación, que están relacionados con la formación asociadas y parámetros de calidad.
Se realizó el 4 comité técnico de seguimiento a los proyecto y se contempla la posibilidad de solicitar ampliación en tiempo para el desarrollo del proyecto debido a retrasos en el reporte de resultados por parte de las Red Ormet contratadas.</t>
  </si>
  <si>
    <t>En el mes de mayo se avanzó en las siguientes acciones en el marco de la implementación de una oferta pertinente y de calidad basada en cualificaciones:
1. Procesos contractuales de los 9 convenios previstos para 2018:
    * Envió del acta de inicio de Escuela Superior Tecnológica de Artes Débora Arango.
2.   Acompañamiento técnico a 5 IES, una (1) de la región Centro, una (1) de Antioquia y  tres (3)  de los Santanderes,  para  el desarrollo de las Jornadas de verificación de las cualificaciones,  en el marco de la Tercera Jornada de Asistencia Técnica por parte del MEN a las 9 IES.
4. Acompañamiento técnico a las IES para la elaboración de la propuesta de cualificación fortalecida.
5. Revisión y aprobación de la cualificación fortalecida que será la base del Diseño y Desarrollo Curricular.</t>
  </si>
  <si>
    <t>En el mes de mayo en el marco de la visita que la experta Internacional Francisca Arbizu realizó a nuestro país, se llevó a cabo la sexta reunión vía Skype del grupo de educación técnica de la Alianza Pacífico, la cual contó con la participación de México, Perú y Colombia. En torno a se revisaron compromisos de la sesión pasada, los avances sobre hipótesis del Maco de Cualificaciones y se socializó la información técnica de interés para las partes.</t>
  </si>
  <si>
    <t xml:space="preserve">En el tablero de seguimiento se consolidó la información de 14 instituciones, relacionadas con el avance de las actividades y metas para el primer trimestre del año.  El tablero continúa en proceso diligenciamiento (46 instituciones). Se actualizaron 20 fichas de las IES con los compromisos relacionados en el tablero de seguimiento para el año 2018. </t>
  </si>
  <si>
    <t xml:space="preserve">Se realizó la socialización del documento de buenas prácticas con los delegados de la Ministra, los días 7 y 28 de mayo de 2018. De acuerdo a las observaciones generadas en este proceso, se están realizando los ajustes pertinentes. </t>
  </si>
  <si>
    <t xml:space="preserve">Se elaboró y presentó el informe de ejecución presupuestal a corte del 31 de diciembre de 2017 de las 62 IES públicas (31 Universidades - 31 ITTUS) por grupo de complejidad. 
Se elaboró el primer informe de ejecución presupuestal de las IES en déficit a diciembre 31 de 2017, identificando las instituciones y analizando forma individual el recaudo y compromiso presupuestal. En proceso de revisión. </t>
  </si>
  <si>
    <t>La propuesta de decreto se elaboró en los tiempos establecidos. En este momento y de acuerdo a la instrucción del Despacho del Viceministerio de Educación Superior, se estan realizando mesas de trabajo con los profesores,directivos de universidades públicas y representantes del Gobierno Nacional para analizar los aspectos de la carrera profesoral con el fin de incluir sus observaciones a la propuesta.</t>
  </si>
  <si>
    <t>Se realizaron mesas de trabajo con profesores,directivos de universidades públicas y representantes del Gobierno Nacional en Cartagena y Bogotá.</t>
  </si>
  <si>
    <t>De acuerdo a la instrucción del Despacho del Viceministerio de Educación Superior, se estan realizando mesas de trabajo con los profesores,directivos de universidades públicas y representantes del Gobierno Nacional para analizar los aspectos de la carrera profesoral con el fin de incluir sus observaciones a la propuesta.</t>
  </si>
  <si>
    <t>El Grupo de Comunicación Interna investiga y recopila información para poder redactar, editar y publicar notas, artículos, noticias, etc... en cada uno de los canales de comunicación que dispone el Ministerio para tal fin. Cada uno de ellos se mantiene en constante actualización para tener a los funcionarios informados en tiempo real, sobre los hechos que son relevantes en la Entidad.
En el mes de mayo se realizaron 266  publicaciones alcanzando un acumulado de 1.105 piezas, a través de los diferentes canales de comunicación interna, logrando con corte a 31 de mayo de 2018, un nivel de cumplimiento del 50.21%.</t>
  </si>
  <si>
    <t xml:space="preserve">Ante la licencia tomada por Lorena Conde, el grupo se reorganiza para liderar de manera acertada, profesional y en tiempo justo, las estrategias de comunicación que sean requeridas o que hayan sido propuestas por nuestra oficina, en pro del conocimiento o del posicionamiento de las áreas y sus campañas. 
Durante el mes de mayo se llevaron a cabo 12 estrategias y asesorías, alcanzando un acumulado de 47 estrategias, lo que significa un nivel de cumplimiento del 50.21% con corte a 31 de mayo de 2018. </t>
  </si>
  <si>
    <t xml:space="preserve">Dada la culminación del presente gobierno en los próximos meses, el Ministerio de Educación Nacional a través de su ministra, ha hecho un balance en donde muestra de manera positiva los avances de su gestión. Por tal razón Yanet Giha realizó un evento denominado Rendición de Cuentas, en el Coliseo el Salitre, ante gran parte de los funcionarios del MEN, destacando los principales aspectos ejecutados en los últimos 8 años,  alcanzando un acumulado de 3 eventos con corte a 31 de mayo de 2018, lo que significa un nivel de cumplimiento del 25%
</t>
  </si>
  <si>
    <t>Para cumplir con el objetivo de divulgar y tener impacto en medios con los temas de la agenda educativa, para este mes de mayo se desarrollaron  acciones en las que se incluyen artículos y comunicados emitidos como fuente Oficina Asesora de Comunicaciones, noticias y entrevistas presenciales, telefónicas y escritas con delegados del MEN.
Durante el mes se realizaron 73 noticias y entrevistas, relacionados con acciones de divulgación de la gestión del Ministerio de Educación Nacional,  alcanzando con corte a 31 de mayo de 2018,  un acumulado de 355 acciones de divulgación , lo que significa un nivel de cumplimiento  del  37,75%, estando por encima de la meta proyectada inicialmente.</t>
  </si>
  <si>
    <t>Con el fin de atender y dar respuesta directa a la comunidad regional y los  medios de comunicación sobre temas específicos de la gestión del Ministerio, durante mayo de 2018 desde  la Oficina Asesora de Comunicaciones se realizaron 18 ruedas de prensa que contribuyeron a tener un acercamientos con diferentes zonas del país donde la Ministra y sus delegados adelantan agenda, logrando un acumulado de 98 ruedas de prensa con corte a 31 de mayo de 2018, lo que significa un nivel de cumplimiento del 37.75%</t>
  </si>
  <si>
    <t>En el mes de mayo se brindaron 2 asesorías:
- La primera se realizó al equipo de Pilo Paga, con quienes nos reunimos en varias ocasiones para planear cómo se realizaría el evento de cierre con los beneficiarios de las 4 versiones del programa ‘Ser Pilo Paga’.
- La segunda asesoría se brindó al equipo de Calidad del Viceministerio de Educación Preescolar, Básica y Media, para la realización del evento DIA E,  logrando un acumulado para la vigencia 2018 de 9 asesorías para un nivel de cumplimiento del 53.5%, con corte a 31 de mayo de 2018.</t>
  </si>
  <si>
    <t xml:space="preserve">En el mes de mayo tuvieron lugar 24 eventos, locales y regionales, en los cuales se logró generar impacto entre las comunidades educativas, gracias a la planeación estratégica y coordinación efectiva.  Entre los eventos realizados en mayo, destacamos, en primer lugar, el evento de cierre con los beneficiarios de las 4 versiones del programa ‘Ser Pilo Paga’, que contó con la presencia del Presidente Juan Manuel Santos, quien junto con la Ministra, recibió los agradecimientos por parte de los estudiantes los cuales compartieron sus historias, se premiaron a los más pilos, logrando una alta divulgación por parte de los medios de comunicación, quienes resaltaron esta importante iniciativa del Gobierno Nacional.
En segundo lugar, destacamos el evento de Rendición de Cuentas, en el cual se evidenciaron los resultados más relevantes de los diferentes programas que hacen parte de la política educativa.
Se obtuvo un acumulado para la vigencia 2018 de 98 eventos realizados, alcanzando un nivel de cumplimiento del 53.5%, con corte a 31 de mayo de 2018.
</t>
  </si>
  <si>
    <t>Al terminar el mes de mayo de 2018, 1.700.024 personas accedieron a la información y servicios disponibles en la página web del Ministerio de Educación Nacional, https://www.mineducacion.gov.co/portal/ alcanzando un cumplimiento de 41.95%.</t>
  </si>
  <si>
    <t>89.5%</t>
  </si>
  <si>
    <t xml:space="preserve">En  este periodo, cerramos con 270.000 seguidores de Facebook, 569.000 seguidores de Twitter, 7.086.570 reproducciones de los videos disponibles en el canal YouTube y 12.000 seguidores de Instagram. Con este comportamiento alcanzamos un cumplimiento de 89%. </t>
  </si>
  <si>
    <t>En el mes de mayo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En ese sentido alcazamos un cumplimiento del 100%</t>
  </si>
  <si>
    <t>50.21%</t>
  </si>
  <si>
    <t>El Grupo de Comunicación Interna investiga y recopila información para poder redactar, editar y publicar notas, artículos, noticias, etc... en cada uno de los canales de comunicación que dispone el Ministerio para tal fin. Cada uno de ellos se mantiene en constante actualización para tener a los funcionarios informados en tiempo real, sobre los hechos que son relevantes en la Entidad.
En el mes de mayo 266  publicaciones alcanzando un acumulado de 1.105 piezas, a través de los diferentes canales de comunicación interna, logrando con corte a 31 de mayo de 2018, un nivel de cumplimiento del 50.21%.</t>
  </si>
  <si>
    <t xml:space="preserve">Ante la licencia tomada por Lorena, el grupo se reorganiza para liderar de manera acertada, profesional y en tiempo justo, las estrategias de comunicación que sean requeridas o que hayan sido propuestas por nuestra oficina, en pro del conocimiento o del posicionamiento de las áreas y sus campañas. 
Durante el mes de mayo se llevaron a cabo 12 estrategias y asesorías, alcanzando un acumulado de 47 estrategias, lo que significa un nivel de cumplimiento del 50.21% con corte a 31 de mayo de 2018. </t>
  </si>
  <si>
    <t>Dada la culminación del presente gobierno en los próximos meses, el Ministerio de Educación Nacional a través de su ministra, ha hecho un balance en donde muestra de manera positiva los avances de su gestión. Por tal razón la Ministra Giha realizó un evento denominado Rendición de Cuentas, ante gran parte de los funcionarios del MEN, destacando los principales aspectos ejecutados en los últimos 8 años,  alcanzando un acumulado de 3 eventos con corte a 31 de mayo de 2018, lo que significa un nivel de cumplimiento del 25%</t>
  </si>
  <si>
    <t>37.75%</t>
  </si>
  <si>
    <t>Para cumplir con el objetivo de divulgar y tener impacto en medios con los temas de la agenda educativa, para este mes de mayo se desarrollaron  acciones en las que se incluyen artículos y comunicados emitidos como fuente Oficina Asesora de Comunicaciones, noticias y entrevistas presenciales, telefónicas y escritas con delegados del MEN.
Durante el mes se realizaron 73 noticias y entrevistas, relacionados con acciones de divulgación de la gestión del Ministerio de Educación Nacional,  alcanzando con corte a 31 de mayo de 2018,  un acumulado de 355 acciones de divulgación, lo que significa un nivel de cumplimiento  del  37,75%, estando por encima de la meta proyectada inicialmente.</t>
  </si>
  <si>
    <t>53.5%</t>
  </si>
  <si>
    <t>En el mes de mayo tuvieron lugar 24 eventos, locales y regionales, en los cuales se logró generar impacto entre las comunidades educativas, gracias a la planeación estratégica y coordinación efectiva.  Entre los eventos realizados en mayo, destacamos, en primer lugar, el evento de cierre con los beneficiarios de las 4 versiones del programa ‘Ser Pilo Paga’, que contó con la presencia del Presidente Juan Manuel Santos, quien junto con la Ministra, recibió los agradecimientos por parte de los estudiantes los cuales compartieron sus historias, se premiaron a los más pilos, logrando una alta divulgación por parte de los medios de comunicación, quienes resaltaron esta importante iniciativa del Gobierno Nacional.
En segundo lugar, destacamos el evento de Rendición de Cuentas, en el cual se evidenciaron los resultados más relevantes de los diferentes programas que hacen parte de la política educativa.
Se obtuvo un acumulado para la vigencia 2018 de 98 eventos realizados, alcanzando un nivel de cumplimiento del 53.5%, con corte a 31 de mayo de 2018.</t>
  </si>
  <si>
    <t>41.95%</t>
  </si>
  <si>
    <t>Teniendo en cuenta los grandes temas que ocupan la Agenda Educativa y las cinco líneas estratégicas de acción para este cuatrienio planteadas por el Ministerio de Educación; se desarrolló un trabajo de divulgación de las 5 estrategias en los diferentes medios de comunicación tanto externos como internos</t>
  </si>
  <si>
    <t>Se remitió correo electrónico el 4 de mayo de 2018 con listado de contratos celebrados por el MEN en el mes de abril a la Oficina Asesora de Comunicaciones para su publicación en la página web de la entidad. El cual quedo debidamente publicado en el siguiente link:
https://www.mineducacion.gov.co/portal/micrositios-institucionales/Contratacion/Historico-de-rocesos/366218:Contratos-suscritos-2018</t>
  </si>
  <si>
    <t>Verificar la implementación de la Política de Gobierno y Gobernabilidad en las IES públicas</t>
  </si>
  <si>
    <t xml:space="preserve">Porcentaje de acciones adelantadas para la recuperación de la cartera por jurisdicción coactiva
</t>
  </si>
  <si>
    <t>Porcentaje de proyectos normativos gestionados.</t>
  </si>
  <si>
    <t xml:space="preserve">Infraestructura Tecnológica modernizada </t>
  </si>
  <si>
    <t>Sistemas de Información Estabilizados.</t>
  </si>
  <si>
    <r>
      <t xml:space="preserve">15/02/2018
</t>
    </r>
    <r>
      <rPr>
        <b/>
        <sz val="12"/>
        <rFont val="Calibri"/>
        <family val="2"/>
        <scheme val="minor"/>
      </rPr>
      <t>20/06/2018</t>
    </r>
  </si>
  <si>
    <r>
      <t xml:space="preserve">15/02/2018
</t>
    </r>
    <r>
      <rPr>
        <b/>
        <sz val="11"/>
        <rFont val="Calibri"/>
        <family val="2"/>
        <scheme val="minor"/>
      </rPr>
      <t>20/06/2018</t>
    </r>
  </si>
  <si>
    <t>Realizar mensualmente los giros o pagos del SGP- Educación a través de las cuentas maestras de
las ETC.</t>
  </si>
  <si>
    <t>Realizar mesas de trabajo para el seguimiento a cada uno de los terceros que hacen parte de la cuenta.</t>
  </si>
  <si>
    <t>Circularizar bimestralmente a directivos de la entidad socializando los convenios que faltan por legalizar.</t>
  </si>
  <si>
    <t>Para la implementación de modelo de evaluación por referentes de calidad, el 7 de junio se radico en la Oficina jurídica de Presidencia de la Republica la propuesta de Decreto, firmada por la Ministra de Educación. Así mismo, se encuentran en desarrollo los manuales y guías necesarios para que las IES, Pares académicos y demás actores del proceso de evaluación desarrollen el proceso.  La Universidad de Antioquia presento propuesta para ajustes y cambios del sistema SACES para la implementación del modelo.</t>
  </si>
  <si>
    <t>En reunión con el proveedor el 20 de junio , se socializó que los nuevos requerimientos de Convalidaciones los cuales se encuentran en implementación en el ambiente pre-productivo acorde con el cronograma concertado; una vez realicen el proceso de pruebas de calidad enviarán al Ministerio la documentación para realizar pruebas funcionales. Se acuerda que el líder funcional , junto con personal asignado de TMS, realicen la verificación del avance de la implementación de los requerimientos; se aclara que esta actividad no se establece como pruebas funcionales.</t>
  </si>
  <si>
    <t>A la fecha  se cuenta con lineamientos específicos de calidad para los programas de Ingeniería, Administración, Derecho y economía.  Para las áreas de  Psicología, Contaduría se realizaran entre los meses de julio y agosto. Se avanzo con ASCOFAPSI en la construcción de los lineamientos de  Psicología.</t>
  </si>
  <si>
    <t>Se realizó la reunión con la Red DHLA de la formación Dual, Uniempresarial, UNAB, UAO y Universidades extranjeras de Perú y Ecuador, donde se discutió el documento borrador de lineamientos de calidad de programas con metodología en formación Dual, dicho documento fue ajustado de acuerdo a las recomendaciones discutidas con los participantes de la reunión. La Cámara Colombo-Alemana con la participación de Peter Hirsch colaboró en ese mismo sentido. Queda pendiente la publicación del documento para la cual se esta definiendo fecha en agosto</t>
  </si>
  <si>
    <t>Continuan el proceso de revisión los expertos Jocelyn Gacel-Ávila y Fracisco Marmolejo, El MEN los contactó durante  Coferencia Regional de Educación Superior y se espera recibir sus observaciones a finales de julio. En el mes de agosto se tiene programado socializar el documento.</t>
  </si>
  <si>
    <t>En este momento no se ha podido continuar con la capacitación de las  IES seleccionadas en el piloto 2.0 debido a la imposibilidad de concertar agenda con ANECA, se le propuso como fecha de capacitación el 16 y 17 de julio del presente año, a la espera de confirmación. El acompañamiento no se ha podido iniciar debido a que la jornada de capacitación no sea iniciado, se desarrollara en el mes de julio.  En este momento ya se cuenta con la guía de diseño de sistemas internos de aseguramiento de la calidad. Se planificó para el mes de julio la entrega de los primeros certificados a los diseños de los sistemas internos de aseguramiento de la calidad a 5 IES colombianas. Los certificados fueron remitidos directamente por ANECA.</t>
  </si>
  <si>
    <t>Ya se tiene diseñada la estrategia de continuidad del sistema de aseguramiento, se esta a la espera del Decreto final de registro calificado para hacer los ajustes en los módulos virtuales y realizar la capacitación de los pares académicos de registro calificado.  Se adelanto en la entrega del modulo de Inspección y Vigilancia para dar inicio al plan piloto con aproximadamente 20 pares académicos</t>
  </si>
  <si>
    <t>Se pospone el evento de encuentros regionales programado para el mes de julio debido a que uno de los principales temas a tratar es la metodología de evaluación por referentes de Calidad y los impactos que tendrán sobre el sistema, hasta que se tenga la consolidación de lineamientos frente a las matrices de referentes.  Por otra parte, se realizaron 15 visitas programadas y finalizadas que corresponden al 100%  de los programas que cumplieron requisitos. Se han recibido 14 informes de pares, 6 con comentarios del rector, 8 en proceso de comentarios del rector y  1 en revisión.</t>
  </si>
  <si>
    <t>Se encuentra en revisión documento con las propuestas para la creación de un organismo independiente y que recoge las recomendaciones realizadas en los estudios del CESU 2034.</t>
  </si>
  <si>
    <t>Se ha llevado a cabo la revisión de las matrices de evaluación por referentes para establecer una equivalencia frente a los lineamientos de acreditación de alta calidad existentes tanto para programas de pregrado, postgrado e institucionales. Así mismo, se avanza en la primera fase de la revisión de los lineamientos existentes frente a las matrices de evaluación por referentes, base para establecer las matrices de equivalencias.</t>
  </si>
  <si>
    <t>Se construyeron las matrices de valoración transversales para los programas profesionales de salud  y para las Especialidades Medico Quirúrgicas. con participación de la Viceministra de Educación Superior, la sala CONACES de Salud y Bienestar, Ministerio de Salud, CNA y expertos nacionales, en Taller realizado los días, 21 22 y 23 de junio en Paipa, Boyacá.  Las matrices serán revisadas y ajustadas por el equipo de la Dirección, posteriormente se hará una revisión jurídica y finalmente se publicarán para su uso.  Por otra parte, la actualización de la guía de especialidades Médico Quirúrgicas será presentada para aprobación del Consejo General de Educación Médica de la ASCOFAME el 2 de agosto, seguido a esto será verificado por los Ministerios de Educación y Salud</t>
  </si>
  <si>
    <t>El documento denominado "documento de divulgación sobre las competencias de Inspección y Vigilancia de la ES para las entidades territoriales" se encuentra listo para publicación y socialización con las IES, en el mes de agosto se realiza el evento.</t>
  </si>
  <si>
    <t>Se realizaron ajustes solicitados por la subdirección a las "Guías de Estatutos, Reformas Estatutarias y Derechos Pecuniarios"  continua el proceso de elaboración.</t>
  </si>
  <si>
    <t>Se realizaron 11 visitas de seguimiento y 6 visitas integrales, 2 Visitas de articulo 16 de la Ley 1740.Se realizo una Capacitación con la Secretaría de Educación de Buenaventura: Articulación Entes Territoriales - competencias concurrentes 21 y 22 de junio de 2018, así mismo se realizaron ajustes a la infografía y al libreto de los videos según observaciones recibidas.</t>
  </si>
  <si>
    <t>Se llevo a cabo todo el proceso de socialización con las entidades, asociaciones y organismos del proyecto de Decreto reglamentario Ley 1740 de 2014, ya se cuenta con un documento en version revisada.  El proyecto de decreto reglamentario será presentado al nuevo gobierno para su revisión.</t>
  </si>
  <si>
    <t xml:space="preserve">El documento de Lineamientos de calidad para programas TyT fue enviado en su versión final al despacho de la Viceministra con toda la trazabilidad y los actores participantes en la construcción del documento. Solo quedaría faltando su publicación. </t>
  </si>
  <si>
    <t>En el mes de junio se realizaron dos (2) sesiones de sensibilización de la CONACES en la Sala de Agricultura, Silvicultura, Pesca y Veterinaria,  Para el mes de julio se espera contar con disponibilidad de la Sala de Artes y Humanidades para la segunda sesión, que por tema de agenda de procesos de Registro Calificado y Convalidaciones no fue posible realizar en el mes de Junio, como se tenia previsto. Por otra parte, se realizó sensibilización a la Sala Interdisciplinar de la CONACES el 15 de junio, en los avances del MNC y de la oferta basada en cualificaciones. Se determino que el Dr. Romulo Campos Gaona,  integrante de la Sala Interdisciplinar, es quien realizará la capacitación a las IES en documentación de condiciones de Calidad. La fecha prevista para la capacitación es el 24 de Julio de 2018, se realizará en coordinación entre las dos Direcciones del  VES</t>
  </si>
  <si>
    <t xml:space="preserve">Se entrego la estructura y contenido de los módulos Rol del Par y Evaluación por Referentes de Evaluación de la Escuela de Pares.
Se encuentran en desarrollo los manuales y guías necesarios para que las IES, Pares académicos y demás actores del proceso de evaluación desarrollen el proceso.
Se definieron seis capacitaciones regionales así: 2 en Bogotá, 1 en Pereira, Medellín, Bucaramanga y Cali 
</t>
  </si>
  <si>
    <t>Actividad cumplida</t>
  </si>
  <si>
    <t>El 7 de junio se radico en la Oficina jurídica de Presidencia de la Republica la propuesta de Decreto, firmada por la Ministra de Educación.</t>
  </si>
  <si>
    <t xml:space="preserve">Se definió el cronograma para creación del modulo del proceso institucional en el sistema Saces, con el Ingeniero desarrollador que administra el SACES,  de lo cual se han entregado los siguientes productos:
Única interfaz para acceso de los perfiles de IES y Pares , Creación del flujo del  proceso de Condiciones institucionales, Modificación y diligenciar la información de Condiciones institucionales. De otro lado se definió a la Universidad de Antioquia para a través de un contrato interadministrativo desarrollar los cambios y ajustes al SACES para definir todos los procesos.
</t>
  </si>
  <si>
    <t>Durante el mes de junio se realizó la formalización de la adición del contrato de servicios con el proveedor del sistema de información  para la implementación de los requerimientos al sistema para el nuevo modelo de convalidaciones. En reunión con el proveedor el 20 de junio , se socializó que los nuevos requerimientos de Convalidaciones de Superior se encuentran en implementación en el ambiente pre-productivo acorde con el cronograma concertado; una vez realicen el proceso de pruebas de calidad enviarán al Ministerio la documentación para realizar pruebas funcionales. Se acuerda que el líder funcional , junto con personal asignado de TMS, realicen la verificación del avance de la implementación de los requerimientos; se aclara que esta actividad no se establece como pruebas funcionales.</t>
  </si>
  <si>
    <t xml:space="preserve">Los días 20 y 21 de junio de 2018 se realizó la reunión con la Red DHLA de la formación Dual, Uniempresarial, UNAB, UAO y Universidades extranjeras de Perú y Ecuador, donde se discutió el documento borrador de lineamientos de calidad de programas con metodología en formación Dual, dicho documento fue ajustado de acuerdo a las recomendaciones discutidas con los participantes de la reunión. </t>
  </si>
  <si>
    <t xml:space="preserve">Se realizó la reunión programada y se ajustó el documento sobre la base de los acuerdos discutidos. </t>
  </si>
  <si>
    <t xml:space="preserve">En la reunión  realizada el 20 y 21 de junio participaron los directores de programas, Vicerrectores y rectores de IES que incluyen en su oferta programas de educación superior con metodología en formación dual, dichos expertos contribuyeron a enriquecer el documento desde su experticia y relación directa con la formación dual. La cámara colombo-alemana con la participación de Peter Hirsch colaboró en ese mismo sentido. Queda pendiente la publicación del documento. </t>
  </si>
  <si>
    <t>Continuan el proceso de revisión los expertos Jocelyn Gacel-Ávila y Fracisco Marmolejo, El MEN los contactó durante  Coferencia Regional de Educación Superior y se espera recibir sus observaciones a finales de julio.</t>
  </si>
  <si>
    <t>Se tiene programado socializar en el mes de agosto luego de surtido el poceso con los expertos internacionales</t>
  </si>
  <si>
    <t xml:space="preserve">Esta actividad fue cumplida en el mes de mayo de 2018. </t>
  </si>
  <si>
    <t xml:space="preserve">En este momento no se ha podido continuar con la capacitación de las  IES seleccionadas en el piloto 2.0 debido a la imposibilidad de concertar agenda con ANECA, se le propuso como fecha de capacitación el 16 y 17 de julio del presente año, estamos a la espera de confirmación. </t>
  </si>
  <si>
    <t xml:space="preserve">El acompañamiento no se ha podido iniciar debido a que la jornada de capacitación no sea iniciado, esperamos desarrollara en el mes de julio y así dar inicio a la fase de acompañamiento.  Sin embargo en este momento ya se cuenta con la guía de diseño de sistemas internos de aseguramiento de la calidad. </t>
  </si>
  <si>
    <t>Se planificó para el mes de julio la entrega de los primeros certificados a los diseños de los sistemas internos de aseguramiento de la calidad a 5 IES colombianas. Los certificados fueron remitidos directamente por ANECA.</t>
  </si>
  <si>
    <t>Se tiene diseñada la estrategia de continuidad del sistema de aseguramiento, se esta a la espera de firma del decreto de registro califiado para determinar los cambios a implmentar.</t>
  </si>
  <si>
    <t>Se esta a la espera del Decreto final de registro calificado para hacer los ajustes en los módulos virtuales y realizar la capacitación de los pares académicos de registro calificado.  Se adelanto en la entrega del modulo de Inspección y Vigilancia para dar inicio al plan piloto con aproximadamente 20 pares académicos</t>
  </si>
  <si>
    <t>Teniendo en cuenta que uno de los principales temas a tratar en los encuentros regionales, se centra en la metodología de evaluación por referentes de Calidad y los impactos que tendrán sobre el sistema,  y en virtud a que se está adelantando en la consolidación de lineamientos frente a las matrices de referentes.
Por lo anterior se hace necesario, trasladar el evento programado para el mes de junio para el mes de julio y mantener el programado para el mes de septiembre.</t>
  </si>
  <si>
    <t>Con relación a las actividades de promoción y sensibilización del modelo de acreditación se han atendido las consultas llevadas a cabo por 6 Instituciones.</t>
  </si>
  <si>
    <t>15 visitas programadas y finalizadas que corresponden al 100%  de los programas que cumplieron requisitos.
Se han recibido 14 informes de pares, 6 con comentarios del rector, 8 en proceso de comentarios del rector y  1 en revisión.</t>
  </si>
  <si>
    <t>Se ha llevado a cabo la revisión de las matrices de evaluación por referentes para establecer una equivalencia frente a los lineamientos de acreditación de alta calidad existentes tanto para programas de pregrado, postgrado e institucionales.</t>
  </si>
  <si>
    <t>Actualmente se avanza en la primera fase de la revisión de los lineamientos existentes frente a las matrices de evaluación por referentes, ya que son la base para establecer las matrices de equivalencias, con el fin de que sirvan de insumo para el establecimiento de indicadores de evaluación.</t>
  </si>
  <si>
    <t xml:space="preserve">Se ha llevado a cabo el análisis del alcance de lo establecido actualmente en los lineamientos con respecto a los planes de mejora que deben presentar las IES al momento de iniciar un proceso de acreditación, con el fin de definir las estrategias para poder llevar a cabo el seguimiento a dichos planes. </t>
  </si>
  <si>
    <t xml:space="preserve">Realización del Taller construcción de referentes de calidad trasversales para programas de salud realizado los días, 21 22 y 23 de junio en Paipa, Boyacá.
Durante el evento se construyeron las matrices de valoración transversales para los programas profesionales de salud  y para las Especialidades Medico Quirúrgicas. con participación de la Viceministra de Educación Superior, la sala CONACES de Salud y Bienestar, Ministerio de Salud, CNA y expertos nacionales. 
Las matrices serán revisadas y ajustadas por el equipo de la Dirección, posteriormente se hará una revisión jurídica y finalmente se publicarán para su uso.
</t>
  </si>
  <si>
    <t>La actualización de la guía de especialidades Médico Quirúrgicas será presentada para aprobación del Consejo General de Educación Médica de la ASCOFAME el 2 de agosto, seguido a esto será verificado por los Ministerios de Educación y Salud</t>
  </si>
  <si>
    <t>La actividad se cumplió desde el mes pasado (mayo)</t>
  </si>
  <si>
    <t>La diagramación e impresión de las guías, y su socialización  con los Directivos de Instituciones pública y privadas se realizara en el mes de agosto.</t>
  </si>
  <si>
    <r>
      <t xml:space="preserve">Se realizaron 11 Visitas de seguimiento así:
</t>
    </r>
    <r>
      <rPr>
        <b/>
        <sz val="8"/>
        <rFont val="Arial"/>
        <family val="2"/>
      </rPr>
      <t xml:space="preserve">Universidad de Pacifico: </t>
    </r>
    <r>
      <rPr>
        <sz val="8"/>
        <rFont val="Arial"/>
        <family val="2"/>
      </rPr>
      <t xml:space="preserve">Visita de seguimiento al Plan de mejoramiento 21 al 22 de Junio 
</t>
    </r>
    <r>
      <rPr>
        <b/>
        <sz val="8"/>
        <rFont val="Arial"/>
        <family val="2"/>
      </rPr>
      <t xml:space="preserve">Fundación Universitaria San Martín: </t>
    </r>
    <r>
      <rPr>
        <sz val="8"/>
        <rFont val="Arial"/>
        <family val="2"/>
      </rPr>
      <t xml:space="preserve">Visita de Inspección in Situ 26 de junio de 2018
</t>
    </r>
    <r>
      <rPr>
        <b/>
        <sz val="8"/>
        <rFont val="Arial"/>
        <family val="2"/>
      </rPr>
      <t>Corporación Universitaria de Colombia IDEAS:</t>
    </r>
    <r>
      <rPr>
        <sz val="8"/>
        <rFont val="Arial"/>
        <family val="2"/>
      </rPr>
      <t xml:space="preserve"> Visita de Inspección in Situ: 13, 14 y 15 junio de 2018 Bogotá; 19 y 20 de junio de 2018 Itagüí ; 21 y 22 de junio de 2018 Villavicencio; </t>
    </r>
    <r>
      <rPr>
        <b/>
        <sz val="8"/>
        <rFont val="Arial"/>
        <family val="2"/>
      </rPr>
      <t>Universidad Autónoma del Caribe:</t>
    </r>
    <r>
      <rPr>
        <sz val="8"/>
        <rFont val="Arial"/>
        <family val="2"/>
      </rPr>
      <t xml:space="preserve"> Visita de Inspección in SItu y 31 de mayo a 1 de junio de 2018
Se realizaron 6 Visitas Integrales o Focalizadas
1. Universidad Francisco de Paula Santander. Visita Focalizada. Acompañamiento Proceso Electoral:  Cúcuta 01 y 02 de junio de 2018
2. Universidad del Pacífico: Focalizada: Verificación de quejas relacionadas con la construcción de los Bloques 1 y 2 - Buenaventura 21 y 22 de junio de 2018: 
3. Corporación Unificada Nacional de Educación Superior – CUN: Focalizada Buenaventura 21 y 22 de junio de 2018
4.  Politécnico Grancolombiano: Focalizada Buenaventura 21 y 22 de junio de 2018
5. Universidad Antonio Nariño: Focalizada Buenaventura 21 y 22 de junio de 2018
6. Fundación para la Educación Superior Real de Colombia Bogota: 25 de junio de 2018
2 Visitas de articulo 16 de la Ley 1740:  Centro avanzado de Ciencias Orales Cavenco:  29 de junio de 2018  e Instituto de Pensamiento y Cultura en América Latina IPECAL: 29 de junio de 2018</t>
    </r>
  </si>
  <si>
    <t>Se realizo una Capacitación con la Secretaría de Educación de Buenaventura: Articulación Entes Territoriales - competencias concurrentes 21 y 22 de junio de 2018</t>
  </si>
  <si>
    <t xml:space="preserve">Se realizaron ajustes a la infografía y al libreto de los videos según observaciones recibidas </t>
  </si>
  <si>
    <t xml:space="preserve">Se llevo a cabo todo el proceso de socialización con las entidades, asociaciones y organismos del proyecto de Decreto reglamentario Ley 1740 de 2014 </t>
  </si>
  <si>
    <t>Se realizaron las observaciones pertinentes y se tiene un documento final.</t>
  </si>
  <si>
    <t>El proyecto de decreto reglamentario será presentado al nuevo gobierno para su revisión.</t>
  </si>
  <si>
    <t>Se esta a la espera de validacion del documento para publicacion.</t>
  </si>
  <si>
    <t>En el mes de junio se realizaron dos (2) sesiones de sensibilización de la CONACES en la Sala de Agricultura, Silvicultura, Pesca y Veterinaria .
Para el mes de julio se espera contar con disponibilidad de la Sala de Artes y Humanidades para la segunda sesión, que por tema de agenda de procesos de Registro Calificado y Convalidaciones no fue posible realizar en el mes de Junio, como se tenia previsto.</t>
  </si>
  <si>
    <t>Se realizó sensibilización a la Sala Interdisciplinar de la CONACES el 15 de junio, en los avances del MNC y de la oferta basada en cualificaciones. Se determino que el Dr. Romulo Campos Gaona,  Integrante de la Sala Interdisciplinar, es quien realizará la capacitación a las IES en documentación de condiciones de Calidad. La fecha prevista para la capacitación es el 24 de Julio de 2018, se realizará en coordinación entre las dos Direcciones del  VES</t>
  </si>
  <si>
    <t xml:space="preserve">Se realizó el  taller Caminos hacia la lectura y la escritura en Mocoa con 108 docentes de sedes educativas rurales y urbanas del Putumayo.  Se realizó taller de estrategias de lectura en voz alta y  uso de materiales de lectura a veinte (20)  docentes del Festival Épico en Barranquilla. En el marco de premiación Maratones de Lectura se realizó formación a 96 docentes de las ENS de Armenia.  </t>
  </si>
  <si>
    <t xml:space="preserve">La Oficina de Tencología está realizando los últimos ajustes para contar con la versión final de la plataforma. Se espera que en el mes de julio se realice la convocatoria a las secretarías de educación para hacer el pilojate del sistema y realizar los ajustes que sean pertinentes. </t>
  </si>
  <si>
    <t xml:space="preserve">El documento continúa en proceso de diagramación por parte de JICA. Se espera que a finales de julio esté listo para publicación. </t>
  </si>
  <si>
    <t xml:space="preserve">El 5 y 6 de junio se realizó una mesa de trabajo para la construcción de los lineamientos del Programa para la atención y desarrollo de famlias de estudiantes con discapacidad en el marco de la Ley 1618 con la participación de ICBF, MinTics, Prosperidad Social, DNP, MinCultura,  Presidencia de la República, INCI, INSOR y asociaciones de familias como la Asociación Asdown, Asociación de familias de estudiantes con autismo. </t>
  </si>
  <si>
    <t xml:space="preserve">Ya se ajustó la cadena de valor por lo que esta actividad quedó sin presupuesto debido a las nuevas disposiciones sobre el redireccionamiento de recursos de la Dirección de Calidad. Se solicitará a la Oficina de Planeación la eliminación de esta actividad. </t>
  </si>
  <si>
    <t xml:space="preserve">En el mes de marzo se cumplió con la realización de las asistencias técnicas proyectadas. </t>
  </si>
  <si>
    <t xml:space="preserve">El Decreto de familias está en segunda revisión de la Oficina Jurídica. En caso de que no haya observaciones, se espera contar con la versión revisada la segunda semana de julio. </t>
  </si>
  <si>
    <t>Alternativamente, por decisión de las Directivas se van a enfocar los esfuerzos en competencias socioemocionales, basados en el modelo de Formación para la Ciudadanía que viene implementando la Subdirección. Por lo cual, se expuso adicionar los recursos al convenio que cumple tal fin. Así, se realizó insumo para la adición y prórroga de dicho convenio (1420 de 2017). Se ajustó la meta a 8.000 estudiantes por recorte de recursos.</t>
  </si>
  <si>
    <t>Convocatoria publicada el 31 de mayo de Concurso de Méritos en Colombia Compra Eficiente</t>
  </si>
  <si>
    <t>Se identificaron en enero y se han atendido con asistencias técnicas</t>
  </si>
  <si>
    <t>La Campaña está siendo movilizada a través de las redes sociales del Ministerio de Educación con el nombre "No te quedes a medias".</t>
  </si>
  <si>
    <t>Se realizó seguimiento al primer acompañamiento realizado  y a los esquemas de acompañamiento de las secretarías de educación por medio de seis balances con los facilitadores  y  se realizó formación para orientar a los facilitadores en el desarrollo de la sesión virtual . Se realizó fortalecimiento del rol de facilitador por medio de un taller de liderazgo y trabajo cooperativo desarrollado por EXE. Se inició diseños para los siguientes acompañamientos.</t>
  </si>
  <si>
    <t>Apoyo a PTA en el desarrollo de protocolos de cierre de acompañamiento, apoyo a JU en realización de documentos de tranferencia y de cierre de la ruta, apoyo a desarrollo de documentos y formación de Siempre Día E</t>
  </si>
  <si>
    <t>El documento quedó listo desde el mes de abril y fue socializado a secretarías de educación y áreas del MEN.</t>
  </si>
  <si>
    <t xml:space="preserve">El edusito fue diseñado conjuntamente con la Oficina de Innovación y se están realizando los últimos ajustes de acuerdo a las orientaciones de la Subdirección de Fomento de Competencias. Los contenidos ya están definidos. El edusitio debe actualizarse constantemente para lo cual se definió un comité editorial con delegados de la Oficina de Innovación, Oficina de Cooperación y los líderes de educación rural y de adultos, Dirección de Cobertura y Dirección de Calidad. </t>
  </si>
  <si>
    <t xml:space="preserve">A la fecha se ha confirmado la realización de 71 foros territoriales que corresponde al 82% de secretarías de educación. La Dirección de Calidad definió los profesionales que acompañarán los foros territoriales a partir del mes de julio, mes en el que se espera la realización de 9 foros territoriales. </t>
  </si>
  <si>
    <t xml:space="preserve">Se formalizó la realización del Foro Central en el Colegio Agustiniano, sede Salitre pues cumple satisfactorialmente con las condiciones necesarias para la realización de este evento. Ya se aprobó la propuesta de imagen del Foro con la qu e se realizarán todas las piezas comunicativas. </t>
  </si>
  <si>
    <t xml:space="preserve">La definición de la agenda y los conferencistas continúa en revisión. Se definió un plan de trabajo con la Oficina de Cooperación para seleccionar los conferencistas. De igual manera, esta propuesta  será presentada al nuevo gobierno para recibir sus observaciones y propuestas de ajuste. </t>
  </si>
  <si>
    <t xml:space="preserve">Se realizó en Medellín el Foro Internacional Generación Pazcífica con la participación de 200 jóvenes, un campamento en Tumaco con la participación de 35 estudiantes y 14 docentes. Se culminó la implementación de la Fase I del Modelo de Formación para la Ciudadanía con los 88 EE en el marco del convenio con OIM, se realizó encuentro de cierre con tutores el 27 de junio y encuentro con secretarías de educación el 25. </t>
  </si>
  <si>
    <t xml:space="preserve">A este corte se cuenta con registro de informacion del PESCC de 2180 EE de los municipios priorizados en el marco de la Estrategia Nacional de Prevención de Embarazo en Adolescentes. De estos  1717 colegios tienen un nivel de implementación en el rango mínimo a alto  atendiendo a los lineamientos del MEN, lo cual equivale a 32% del total de colegios priorizados. En este sentido se continuarán las gestionales para fortalecer y acompañar  a cada una de las SE </t>
  </si>
  <si>
    <t>Se brinda asistencia técnica presencial a Vaupés, Bello, Rionegro (Antioquia).  Para el II semestre del 2018 se tiene programada asistencia técnica a 23  Secretarías  de educación en el marco del encuentro nacional de Comités de Terrtioriales e Convivencia, para entre otros temas,    priorizar la problemática de embarazo en adolescentes en los planes de acción de dichos comités</t>
  </si>
  <si>
    <t>En el marco del convenio 486 de 2015, se avanzó en la consolidación de la información de los traslados de EE reportados por los docentes para ser presentados ante la Junta administradora. Adicionalmente, para el convenio 1156 de 2017 se realizó seguimiento al estado de los benefiarios para presentar ante Comité Operativo y finalmente bajo el convenio 1461 de 2017se realizó seguimiento a la legalización de los créditos adjudicados por la junta administradora a potenciales beneficiarios.</t>
  </si>
  <si>
    <t>Se está ajustando el documento técnico para el departamento del Huila con el fin de presentarlo a OCAD en el mes de Julio. También se envió el documento a la Gobernación de Cundinamarca para la inscripción del proyecto en la actualización del PAED. Adicionalmente, para Chocó se confirmó un presupuesto por valor de 5 mil millones y se encuentra en revisión las subregiones y universidades participantes. Finalmente se dio apertura a las convocatorias de la Guajira, Cesar y Cauca.</t>
  </si>
  <si>
    <t>Desde el equipo de Becas se realizó seguimiento a los recursos destinados a la ejecución de la modalidad virtual, para inciar el desarrollo de la misma.</t>
  </si>
  <si>
    <t xml:space="preserve">Se cuminó esta actividad en el mes de mayo. </t>
  </si>
  <si>
    <t>Ya se ajustó la cadena de valor por lo que esta actividad quedó sin presupuesto debido a las nuevas disposiciones sobre el redireccionamiento de recursos de la Dirección de Calidad. Se solicitará a la Oficina de Planeación la eliminación de esta actividad.</t>
  </si>
  <si>
    <t xml:space="preserve">La convocatoria se cerró el 15 de junio y el total de docentes inscritos es de 138. Por tal razón, se iniciará el trámite de terminación anticipada del convenio 1400 y se revisará la reorientación de este recurso. </t>
  </si>
  <si>
    <t xml:space="preserve">El MEN recibe el 20 de junio respuesta de Min. Hacienda en la que se abstiene de emitir concepto favorable y/o viabilidad presupuestal. Por tanto, no es posible a la fecha desarrollar este curso. La Subdirección de Referentes y Evaluación proyecta respuesta a Min. Hacienda. </t>
  </si>
  <si>
    <t xml:space="preserve"> El proyecto no se desarrollará porque el tiempo que estipuló la OEA para  implementarlo es de 2 meses y el MEN lo proyectó por 7 meses.  Cooperación comunicó a la OEA.</t>
  </si>
  <si>
    <t xml:space="preserve">-Los Formadores Nativos Extranjeros culminan la labor de coenseñanza en la IE focalizadas.
</t>
  </si>
  <si>
    <t>Formación virtual:
MOOCs: Cierre del segundo curso con 256 docentes de inglés de 24 SE focalizadas de IE no focalizadas.
LEP: Contacto con docentes de transición y primaria de la lista de espera para completar los 500 a ser beneficiados.  A la fecha el aliado reporta 332 docentes beneficiados con esta estrategia.
Formación presencial: El  aliado no ha presentado informe que modifiqué la información presentada en mayo. </t>
  </si>
  <si>
    <t>El British Council esta pocesando la informaciòn y elaborando la expedición de los resultados de las pruebas tomadas por los docentes, las cuales serán reportadas en el mes de julio.</t>
  </si>
  <si>
    <t>Este indicador es un reporte anual, que es apoyado por varias acciones:
-Coenseñanza de los FNE donde los estudiantes mejoran su nivel de inglés. (Conv. CUN)
-Pruebas de lengua a IE focalizadas (Conv. CUN)
-Inmersiones con estudiantes. Sin embargo éste proceso no se llevó a cabo debido al aplazamiento de recursos de Hacienda y la priorización de las actividades del VPBM a la Dirección de Calidad, al no contar con recursos la Dirección solicitó las modificaciones respectivas </t>
  </si>
  <si>
    <t>En el mes de febrero se logró el cumplimiento del 100% de la meta de impresión del wor book para grados 6, 7 y 8.
La impresión y distribución de KIT de primaria no llegó a Comité de Contratación debido al aplazamiento de recursos efetuado por Hacienda y la priorización de las actividades del VPBM a la Dirección de Calidad. Esta actividad no cuenta con recursos y la Dirección solicitó modificación de la cadena de valor.</t>
  </si>
  <si>
    <t>Se logró el cumplimiento de la meta al contar con la participación de las 20 ENS.
En trabajo conjunto entre el MEN y el British Council, se aprobaron los planes de mejoramiento pedagógico de las 20 ENS.</t>
  </si>
  <si>
    <t xml:space="preserve">1. El reporte extra oficial de SIMAT con corte a 29 de junio representa un avance del 12,72% (945.124 estudiantes matriculados). Dado que aún no se ha alcanzado la meta del millón de estudiantes en jornada única, se ha venido dando tránsito a un plan de choque. 1. Se envió una circular a las ETC con los lineamientos de media técnica. 2. El plan de padrinos en las Direcciones y Subdirecciones del MEN ha logrado un reporte de 53.005 estudiantes. </t>
  </si>
  <si>
    <t>En la última semana de junio se entregaron al equipo diagramador y maquetaje 400 preguntas para el montaje de la prueba de la segunda clasificatoria.</t>
  </si>
  <si>
    <t>Este proceso se cumplió satisfactoriamente.</t>
  </si>
  <si>
    <t>Se realizaron 5 mesas a corte de mayo, las cuales sirvieron como insumo para la construcción de un documento de cierre  y recomendaciones, la meta se cumplión anticipadamente.</t>
  </si>
  <si>
    <t>Durante el mes de junio  se procedió a actualizar la lista de facilitadores que acompañaran las formaciones en región asi como laestructuración de las formaciones internas que se llevarana cabo  el 17 y 23 de julio.</t>
  </si>
  <si>
    <t>En el mes de junio se inició la plneación para la distribución de los materales teneindo como base los colegios oficiales por ETC que poseen resultados del INFORME POR COLEGIO.</t>
  </si>
  <si>
    <t>El equipo se encuentra revisando  los capitulos del 1 al 4 acorde con el conversatorio realizado y las recomendaciones encontradas por el equipo disciplinar.</t>
  </si>
  <si>
    <t>Se realizó 1 encuentro con secretaría de educación de huila para trabajar documentos de referencia y el lugar de las mallas en la iemensión pedagógica y académica del PEI, a  directivos docentes (coordinadores). Se realizaó 1 encuentro con secretaría de educación de sucre con el fin de presentar alternativas para uso de mallas de aprendizaje a cordinadores académicos y equipo de calidad de la SE.</t>
  </si>
  <si>
    <t>Este Hito se encuentra cumplido en el mes de Abril en un 100%</t>
  </si>
  <si>
    <t>Se consolido el documento de lineamientos, este requerirá una revisión por parte del nuevo gobierno. Debe incluir una metodología de participación con actores estrategicos del sector y un cronograma de trabajo para el segundo semestre de 2018</t>
  </si>
  <si>
    <t>Al corte del primer semestre se adelantaron asistencias técnicas en las SE de Antioquia, Cordoba, Guajira, Riohacha, Uribia, Cesar, Valledupar, Envigado, Tolima, Ibague, Santa Marta, Caldas, Manizalez, Cali y Valle del Cauca</t>
  </si>
  <si>
    <t>Se cuenta con los 24 PDF diseñados, diagramados e ilustrados correspondiente al material de Aulas Sin Fronterasdel grado 9º bimestres 2, 3 y 4. Con lo cual se cimple el indicador al 100%</t>
  </si>
  <si>
    <t>En el mes de junio se realizaron los cierres de los eventos de formación desarrollados en el mes de abril en la ciudad de Quibdó</t>
  </si>
  <si>
    <t>La aplicación va avanzada en un 60%, ya se concluyó la integración con el sistema de autenticación de usuarios, con DUE y con SIMAT.</t>
  </si>
  <si>
    <t>A la fecha no hay avances, el indicador inicia en jlulio.</t>
  </si>
  <si>
    <t>Actualización de los cursos "Colegios que Mejoran", "Inducción a Secretarías" y "Colegios nuevos"</t>
  </si>
  <si>
    <t>Se realizó el  taller Caminos hacia la lectura y la escritura en Mocoa con 109 docentes de sedes educativas rurales y urbanas del Putumayo.  Se brindaron orientaciones pedagógicas sobre estrategias de lectura en voz alta, compartida, y  uso de materiales de lectura a veinte (20)  docentes que participaron en el Festival Épico en Barranquilla.</t>
  </si>
  <si>
    <t xml:space="preserve">Socializado en el mes de enero a las 95 secrearías de educación. </t>
  </si>
  <si>
    <t>Actualmente la guía se encuentra en proceso de revisión de estilo. Se espera iniciar el proceso de diagramación en el mes de julio.</t>
  </si>
  <si>
    <t xml:space="preserve">El seguimiento se realizará uan vez el SIGCE esté siendo utilizado por las secretarías de eduacación en el pilotaje. </t>
  </si>
  <si>
    <t xml:space="preserve">Esta actividad se rerpotó al 100% en febrero. </t>
  </si>
  <si>
    <t>Esta actividad se cumplió en el mes de abril.</t>
  </si>
  <si>
    <t xml:space="preserve">Esta actividad se cumplió al 100% en el mes de mayo. </t>
  </si>
  <si>
    <t xml:space="preserve">Continúa en proceso de diagramación por parte de JICA. Se espera contar con el documento en el mes de julio. </t>
  </si>
  <si>
    <t xml:space="preserve">Una vez el documento sea entregado por JICA, se realizarán las asistencias técnicas a través de la ruta pedagógica integrada a las SE. </t>
  </si>
  <si>
    <t xml:space="preserve">Se realizó reunión con Presidencia quién está realizando un análisis de la oferta Nacional para personas con discapacidad. </t>
  </si>
  <si>
    <t xml:space="preserve">Las instituciones y organizacioines con las cuales se realizó la mesa de trabajo para el diseño del Programa para familias participarán en la validación de la ruta una vez se tenga el diseño final. </t>
  </si>
  <si>
    <t xml:space="preserve">Se realizó un trabajo intersectorial para definir las líneas estratégicas del plan. Cuando se encuentre diseñado y aprobado por la GES y el Concejo Nacional de Discapacidad, se procederá a hacer la diagramación y difusión. </t>
  </si>
  <si>
    <t xml:space="preserve">Una vez se valide el plan por todas las instancias, se realizará el rpoceso de asistencia técnica. </t>
  </si>
  <si>
    <t xml:space="preserve">Realizado en abril de 2018. </t>
  </si>
  <si>
    <t xml:space="preserve">Se ejecutó el 100% de las asistencias técnicas programadas para la Dirección de Calidad con base en los documentos elaborados. </t>
  </si>
  <si>
    <t xml:space="preserve">Se ejecuó el 100% de las asistencias técnicas programadas para la Dirección de Calidad. </t>
  </si>
  <si>
    <t xml:space="preserve">Se está elaborando un informe que de cuenta de las experiencias de los profesionales y las oportunidades de mejoramiento. </t>
  </si>
  <si>
    <t xml:space="preserve">Se está elaborando un informe que de cuenta de las experiencias de los profesionales y las oportunidades de mejoramiento para el diseño del plan de acción. </t>
  </si>
  <si>
    <t>Alternativamente, se decidió que se van a enfocar los esfuerzos en competencias socioemocionales, basados en el modelo de Formación para la Ciudadanía que viene implementando la Subdirección. Por lo cual, se expuso adicionar los recursos al convenio que cumple tal fin. Así, se realizó insumo para la adición y prórroga de dicho convenio (1420 de 2017). Se ajustó la meta a 8.000 estudiantes</t>
  </si>
  <si>
    <t>Por cambio en proceso de contratación esta acción no se realiza</t>
  </si>
  <si>
    <t>Por cambio en proceso de contratación esta acción se realiza mediante convenio que está por adicionarse.</t>
  </si>
  <si>
    <t>El 31 de mayo se publicaron los pliegos del concurso de méritos. CM-MEN-02-2018 en la página de Cololmbia Compra Eficiente. Se respondieron observaciones a prepliegos y está en pliegos el proceso.</t>
  </si>
  <si>
    <t>El proceso está publicado. Demoras por definición de presupuesto de la Dirección de Calidad</t>
  </si>
  <si>
    <t>Se realizó la asistencia técnica a las 15 secretarías, se les realiza seguimiento a los planes.</t>
  </si>
  <si>
    <t>Campaña en redes sociales</t>
  </si>
  <si>
    <t xml:space="preserve"> Se culminó la implementación de la Fase I del Modelo de Formación para la Ciudadanía con los 88 EE en el marco del convenio con OIM, se realizó encuentro de cierre con tutores el 27 de junio y encuentro con secretarías de educación el 25. </t>
  </si>
  <si>
    <t xml:space="preserve">Se convocó a mesa técnica con el propósito de revisar los avances del plan de acción y revisar la metodología para el encuentro de comités territroiales de convivencia en el que se priorizarán los comités con mayores dificultades en su funcionamiento. </t>
  </si>
  <si>
    <t>Se realizó en Medellín el Foro Internacional Generación Pazcífica con la participación de 200 jóvenes, un campamento en Tumaco con la participación de 35 estudiantes y 14 docentes.</t>
  </si>
  <si>
    <t xml:space="preserve">Se cumplió en el mes de mayo. </t>
  </si>
  <si>
    <t>A este corte se cuenta con registro de informacion del PESCC de 2180 EE de los municipios priorizados en el marco de la Estrategia Nacional de Prevención de Embarazo en Adolescentes. De estos  1717 colegios tienen un nivel de implementación en el rango mínimo a alto  atendiendo a los lineamientos del MEN, lo cual equivale a 32% del total de colegios priorizados. En este sentido se continuarán las gestionales para fortalecer y acompañar  a cada una de las SE</t>
  </si>
  <si>
    <t>Se realizó seguimiento a la legalización de los potenciales beneficiarios con crédito educativo adjudicado por la junta adminitradora el 29 de Mayo.</t>
  </si>
  <si>
    <t>De acuerdo con el plan, se incluyó en el micrositio del Programa de Becas la encuesta diseñada para el  seguimineto de egresados  (Link: https://www.mineducacion.gov.co/1759/w3-article-368808.html), dando cumplimiento a la meta proyectada.</t>
  </si>
  <si>
    <t>Se esta finalizando el documento técnico para el departamento del Huila y se encuentran en etapa de formulación los proyectos de los departamentos de Cundinamarca y Chocó. A su vez se identifico el interes de posibles regiones como Caquetá y Sucre.</t>
  </si>
  <si>
    <t>Se está realizando un trabajo conjunto con entre el Equipo MEN y los delegados de las gobernaciones para la formulación de los proyectos en los departamentos de Huila, Cundinamrca y  Chocó.</t>
  </si>
  <si>
    <t>Esta actividad se relaciona con los recursos provenientes del Sistema General de Regalías para el proyecto oferta de formación, lo cual depende del intereés de los departamanetos. Actualmente se avanza en la formulaciòn de los proyectos de formación de Chocó, cundinamarca y Huila, de igual menera se han identificado un posible interés de Caquetá y Sucre.</t>
  </si>
  <si>
    <t>Se cuenta con una estrategia diseñada a la espera del proceso de traslado de recursos para iniciar ejecución. Adicionalmente se trabajó en el diseño y ejecución del encuentro nacional del  BPED y la publicación del libro con los trabajos de grado mas relevantes de los beneficiarios en el territorio Nacional.</t>
  </si>
  <si>
    <t>Asistencias técnicas in situ a las SE de Atlántico y Malambo; y retroalimentaciones a proyectos de PTFD de las SE de Pasto y Zipaquirá.</t>
  </si>
  <si>
    <t>La Dirección de Calidad indicó que por situaciones presupuestales, el proceso queda pausado hasta una orientación diferentes.</t>
  </si>
  <si>
    <t>Se diseño una matríz de seguimiento a PTFD.</t>
  </si>
  <si>
    <t>Las universidades están dando respuesta de si ofertarían o no los programas en las codiciones de baja cantidad y alta dispersión de inscritos. En esta circunstancia, la JA del fondo debe tomer decisiones sobre el mismo.</t>
  </si>
  <si>
    <t>Se seleccionó a la Corporación Unificada Nacional -CUN, luego de un proceso competitivo bajo el decreto 092 de 2017. A este proceso se presentaron dos oferentes:
-Corporación Voluntarios Colombia
-Corporación Unificada Nacional CUN</t>
  </si>
  <si>
    <t>Se adjudicó proceso a la COrporación Unificada Nacional-CUN. Convenio 1467 de 2017, legalizado el 29 de diciembre.</t>
  </si>
  <si>
    <t xml:space="preserve">Se consolidó fechas y organización para los  incentivos a docentes de inglés en eventos nacionales  4 y 5 Bogotá e internacionales 3,4 y 5 de julio Costa Rica.
Se aprobaron los productos del 3er desembolso: 
-“Resumen ejecutivo del Manual del Programa Formadores Nativos Extranjeros en español (Handbook)” 
-“Entrega Informe bimestral de seguimiento a la ejecución del Esquema de acompañamiento y seguimiento al programa de FNE”. 
Los FNE culminan la labor de coenseñanza en la IE focalizadas.
</t>
  </si>
  <si>
    <t>Se seleccionó como conveniente al British Council por su experiencia e idoneidad. Esta llevará a cabo la formación de 2.298 docentes.</t>
  </si>
  <si>
    <t>Se suscribe y legaliza convenio de cooperación entre MEN y British Council, bajo el número 913 de 2018.</t>
  </si>
  <si>
    <t>Formación virtual: 
MOOCs: Cierre del segundo curso con 256 docentes de inglés de 24 SE focalizadas de IE no focalizadas.
LEP: Contacto con docentes de transición y primaria de la lista de espera para completar los 500 a ser beneficiados,  si el grupo no es completado en julio se convocarán a nuevos docentes, teniendo en cuenta que el curso termina en agosto. A la fecha el aliado reporta 332 docentes beneficiados con esta estrategia. 
-Infome parcial de participación a las 31 SE convocadas.</t>
  </si>
  <si>
    <t>Se aprueba llevar a cabo convenio de cooperación con British Council, bajo comité de contratación de fecha 24 de enero 2018.</t>
  </si>
  <si>
    <t>El British Council esta pocesando la informaciòn y elaborando la expedición de los resultados de las pruebas tomadas por los docentes</t>
  </si>
  <si>
    <t>Se seleccionó a la Corporación Unificada Nacional- CUN, luego de un proceso competitivo bajo el decreto 092 de 2017. A este proceso se presentaron dos oferentes:
Corporación Voluntraios Colombia.
Corporación Unificada Nacional.</t>
  </si>
  <si>
    <t>Se seleccionó a la Corporación Unificada Nacional- CUN, luego de un proceso competitivo bajo el decreto 092 de 2017. A este proceso se presentaron dos oferentes:_x000D_
Corporación Voluntraios Colombia._x000D_
Corporación Unificada Nacional.</t>
  </si>
  <si>
    <t>Se seleccionó a la Corporación Unificada Nacional CUN, luego de un proceso competitivo bajo el decreto 092 de 2017, quien realiza acciones en contexto real vinculando al idioma inglés con Formadores Nativos Extranjeros y docentes de la IE.</t>
  </si>
  <si>
    <t>Teniendo en cuenta que el indicador de esta meta es anual mediante pruebas Saber 11ª, desde las acciones del convenio, los estudiantes mejoran su nivel de inglés y se enriquesen de otras culturas. 
Como acciones en desarrollo se encuentran en análisis las pruebas efecutadas en mayo, cuyos resultados seran entregados en julio. </t>
  </si>
  <si>
    <t>Se llevó a cabo proceso de contratación bajo acuerdo marco de diciembre 2017, con vigencia futura.</t>
  </si>
  <si>
    <t>Se seleccionó a la Unión Temporal Printer-El Tiempo, como operador del proceso de impresión, alistamiento y ditribución del material Way to Go (libro de trabajo para grados 6, 7 y 8)</t>
  </si>
  <si>
    <t>Se seleccionó como conveniente al British Council por su experticia e idoneidad. Este llevará a cabo el acompañamiento a 20 ENS bajo el esquema de Aliados 10 inglés.</t>
  </si>
  <si>
    <t>Se suscribe y legaliza convenio de cooperacion entre MEN y British Council, el 26 de enero, bajo el numero 913 de 2018.</t>
  </si>
  <si>
    <t>En trabajo conjunto entre el MEN y el British Council, se aprobaron los planes de mejoramiento pedagógico de las 20 ENS.</t>
  </si>
  <si>
    <t>El proceso no llegó a Comite de Contratación debido al aplazamiento de recursos efectuado por Hacienda y la priorización de las actividades del VPBM a la Dirección de Calidad. Esta actividad no cuenta con recursos por lo tanto se solicitó la modificación de la cadena de valor.</t>
  </si>
  <si>
    <t>El proceso no llegó a Comite de Contratación debido al aplazamiento de recursos efectuado por Hacienda y la priorización de las actividades del VPBM a la Dirección de Calidad. Esta actividad no cuenta con recursos por lo tanto la Dirección solicitó la modificación de la cadena de valor.</t>
  </si>
  <si>
    <t xml:space="preserve">El reporte extra oficial de SIMAT con corte a 29 de junio representa un avance del 12,72% (945.124 estudiantes matriculados). Dado que aún no se ha alcanzado la meta del millón de estudiantes en jornada única, se ha venido dando tránsito a un plan de choque. 1. Se envió una circular a las ETC con los lineamientos de media técnica. 2. El plan de padrinos en las Direcciones y Subdirecciones del MEN ha logrado un reporte de 53.005 estudiantes. </t>
  </si>
  <si>
    <t>En el marco de acompañamiento pedagógico realizada por el MEN, para el mes de junio de 2018 se han realizado 2.509 visitas de acompañamiento pedagógico en 858 establecimientos educativos.</t>
  </si>
  <si>
    <t>Se construyetron 400 ítems entre y lenguaje y matemáticas para la segunda fase clasificatoria.</t>
  </si>
  <si>
    <t>Proceso culminado satisfactoriamente.</t>
  </si>
  <si>
    <t>La mesa se cumplió y se sobrepasó en su alcance.</t>
  </si>
  <si>
    <t>Durante el mes de junio  se actualizo´la lista de facilitadores de la dirección de calidad disponibles para acompañaran las formaciones Siempre Dia E 2018  en región. así mismo se diseño la estructura para los talleres de formación interna a facilitadores, las cuales tendran lugar el 17 y 23 de julio.</t>
  </si>
  <si>
    <t>El equipo disciplinar hizo entrega del concepto del Modelo Educativo Flexible " Integral Education for all" de la Secretaría de Educación de San Andrés a la coordinación de Referentes para su revisión y aprobación para ser enviado al proponente.</t>
  </si>
  <si>
    <t>El equipo disciplinar de la Subdirección de Referentes y Evaluación esta consolidando el concepto del Modelo SETA.</t>
  </si>
  <si>
    <t xml:space="preserve">Se realizó 1 encuentro con secretaría de educación de huila para trabajar documentos de referencia y el lugar de las mallas en la dimensión pedagógica y académica del PEI, a  directivos docentes (coordinadores). Se realizaó 1 encuentro con secretaría de educación de sucre con el fin de presentar alternativas para uso de mallas de aprendizaje a cordinadores académicos y equipo de calidad de la SE. </t>
  </si>
  <si>
    <t>Este hito se cumplió en el mes de abril</t>
  </si>
  <si>
    <t>Se logró la consolidación del documento de lineamientos de política de recursos educativos -textos escolares-, como documento de trabajo a partir del cual se debe revisar por parte del nuevo gobierno e iniciar para el segundo semestre un proceso de participaión para discutirlo con actores estrategicos del sector. Se evidencia un porcentaje de ejecución del 90% considerando que se requier fortalecer el documento con metodologías de participación</t>
  </si>
  <si>
    <t>Se adelantaron asistencias técnicas durante este periodo en las SE de Caldas, Manizalez, Cali y Valle del Cauca</t>
  </si>
  <si>
    <t>El material del tercer bimestre del grado 9º se realizaron las revisiones y aprobación de sherpas con fecha 21 de junio, empezando el día 22 el proceso de impresión, alistamiento y distribución.</t>
  </si>
  <si>
    <t>El material del cuarto bimestre del grado 9º fue diagramado y revisado por la oficina de comunicaciones quien, genero observaciones y fueron ajustadas por el equipo de diagramación del Universidad Nacional.
Así mismo se realizaron las revisiones y aprobación de sherpas con fecha3 de julio, empezando el día 4 el proceso de impresión, alistamiento y distribución</t>
  </si>
  <si>
    <t>Desde el mes de enero se realizó el envío del oficio con los liniamientos para corte de matricula  2018</t>
  </si>
  <si>
    <t>Desde el mes de abril se realizó el envío de la información de cobertura en cifras a las 95   ETC _x000D_
\\Men317500\dmunoz\TRABAJO_CONJUNTO\PROCESO_DE_COBERTURA\PROCESO_DE_COBERTURA_2018\Oficios 2018\OTROS OFICIOS 2018\OFICIOS COBERTURA EN CIFRAS CORTE FEBRERO 2018\OFICIOS ESCANEADOS COB CIFRAS\Cobertura en Cifras</t>
  </si>
  <si>
    <t>Desde el mes de abril se realizó la evaluación del indicador de gestión de cobertura (\\Men317500\dmunoz\TRABAJO_CONJUNTO\PROCESO_DE_COBERTURA\PROCESO_DE_COBERTURA_2018\Indicador nivel de gestión PCE 2018) y se envia el  30 de abril de 2018 a la Oficina de Comunicaciones para su publicación en la Web</t>
  </si>
  <si>
    <t xml:space="preserve">Desde el mes de marzo se realizó el envío del oficio a las ETC con los lineamientos para la expedición del acto admiinistativo que define el proceso de gestión de cobertura de cada secretaría para la vigencia 2019. </t>
  </si>
  <si>
    <t>Aun no ha iniciado, el reporte del avance de este indicador está programado para el mes de agosto</t>
  </si>
  <si>
    <t>Aún no ha iniciado, el reporte de avance de este indicador est´s programado para el mes de octubre</t>
  </si>
  <si>
    <t>Se cuenta con el primer informe FUC consolidado y se realizó el envio a la Oficina Asesora de Planeación. Así mismo, se cuenta con el segundo informe del FUC elaborado.</t>
  </si>
  <si>
    <t>Se cuenta con el borrador definitivo de proyecto de decreto de contratación de la adiministración de la atención educativa para pueblos indígenas, y con el borrador definitivo de resolución de reporte de matrícula atendida por contratación del servicio educativo.</t>
  </si>
  <si>
    <t>Atención  presencial a las ETC   de Chocó, Córdoba, Soledad, Cali, Guainiía, Vichada y Cesar. Atención vía correo electrónico  y por comunicaicón telefónica a  7 ETC  Conel 100% de efectividad en la atención.</t>
  </si>
  <si>
    <t>34 aulas terminadas en el mes de Junio: IE NORMAL SUPERIOR NUESTRA SEÑORA DEL ROSARIO EN GUICAN, BOYACÁ- 23 AULAS y  IE DE CASTAÑAL - El Peñón (BOL) - 10 aulas y   1 complementaria.</t>
  </si>
  <si>
    <t>Se encuentra en proceso la contratación de 14 aulas Plan Chocó y 12 aulas del Litoral Nariñense para un total acumulado de 379. La meta establecida para el 1er semestre es de 452 aulas, no será posible el 100% en la fecha proyectada.  El incumpliendo se da porque no se han definido las competencias de FINDETER frente a los gastos contingentes que permitan la contratación de las obras de Plan Pacífico que suman 122 aulas.</t>
  </si>
  <si>
    <t>Aún no ha iniciado, el reporte de avance de este indicador est´s programado para el mes de agosto</t>
  </si>
  <si>
    <t>Se cuenta con 6 informe de seguimiento, en los cuales se detallan las acciones realizadas en los comités, las gestiones de las ETC y las visitas realizadas en territorio. Durante este mes se revisaron los reportes de las ETC Barranquilla y Antioquia sobre el reporte de aulas entregadas y contratadas</t>
  </si>
  <si>
    <t>Se cuenta con 3 informes de seguimiento los cuales detallan las cciones realizadas en los comités, este mes especificamente se le ha realizado seguimiento al avance de ejecución de proyectos con recursos de regalías, con los cuales hay un avance de 1.472 aulas entregadas y 849 aulas en ejecución.</t>
  </si>
  <si>
    <t>Se cuenta con 6 informes de seguimiento que contienen las acciones realizadas en los comités y reuniones de socialización, este mes se  logró gestionar el acompañamiento y asistencia técnica a la postulación de proyectos en los territorios para acceder a recursos de la convocatoria OCAD Paz</t>
  </si>
  <si>
    <t>El pasado 21 de junio de 2018, se realizó la modificación y adecuación de los documentos contractuales y modelos financieros, según las observaciones de la subdireccion de APP del Ministerio de Hacienda y Credito publico, del 20 de abril de 2018.  Adicionalmente, se ha adelantado en el ajuste de los documentos del CPP y justificacion del comparativo unitario obra metro cuadrado APP vs unitario metro cuadrado FFIE.</t>
  </si>
  <si>
    <t>Las normas se encuentran actualizadas y publicadas por el ICONTEC.
Las normas que fueorn financiadas por el MEN son: 
Las NTC  4640 Muebles Escolares Mesa Y Silla Para Instructores, NTC 4641 Muebles Escolares Pupitre Aulas De Clase y NTC 4734 Muebles Escolares Silla Universitaria.
Las normas que se desarrollaron con recursos de ICONTEC son: NTC 4731. Muebles Escolares. Mesa Trapezoidal Y Silla,</t>
  </si>
  <si>
    <t>Al corte de junio 2018, el documento se encuentra en producción y validación previo a su publicación. _x000D_
Nota: Estan pendientes recursos para publicación, por lo que el indicador de cumplimiento no se podrá alcanzar al 100%</t>
  </si>
  <si>
    <t>Se prestó asesoria a los Planes de compra de dotación de mobiliario a las ECT Boyacá y Norte de Santander</t>
  </si>
  <si>
    <t xml:space="preserve">Para el período de Junio se prestó asistencia técnica  por medio virtual a las ETC San Andres. Magangue, Meta, Chía y Soacha. </t>
  </si>
  <si>
    <t>Se realizaron 44 asistencias técnicas de manera presencial, distribuidas asi: Financiero: 4, Jurídico: 2, Proyectos estratégicos: 7, Monitoreo y control: 22, 4 eventos de capacitación en el reporte de las categorías MEN-PAE, 4 encuentros subregionales donde se capacitaron 40 ETC y 1 mesa de trabajo de minutas diferenciales</t>
  </si>
  <si>
    <t>Se realizaron 51 visitas a Instituciones Educativas en 21 ETC: Arauca, Bogotá, Bolívar, Cartago, Casanare, Envigado, Huila, Ipiales, La Guajira, Magangué, Malambo,, Mosquera, Popayán, Sincelejo, Soacha, Sucre, Tuluá, Tumaco, Villavicencio, Yopal, Zipaquirá</t>
  </si>
  <si>
    <t>El programa de Alimentación Escolar ya cuenta con el reporte trimestral -Enero a Marzo de 2018-  de las categorías MEN-PAE y MEN-PAE ejecución de recursos del CHIP. Estos reportes se generan trimestre vencido de conformidad con los plazos de reporte esteblecidos con antelación</t>
  </si>
  <si>
    <t>El PAE generó el 7 de mayo el reporte trimestral de estudiantes beneficiados del PAE de l reporte en el Sistema Integrado de Matrícula - SIMAT</t>
  </si>
  <si>
    <t>Se conformaron y desarrollaron 4 mesas departamentales de copras locales con las ETC Valle, Antioquia, Cesar y Nariño/Ipiales.</t>
  </si>
  <si>
    <t xml:space="preserve">Se han emitido 5 resoluciones para operación 2018 PAE JU, para un total asignado de $235.136.705.210 de los $292.488.421.677 disponibles en la vigencia para la estrategia PAE JU. Se encuentra en trámite de registro presupuestal la resolución No. 10250 de junio por valor de $10.912.901.895.
El cumplimiento de la meta depende de la consecución de mayores recursos,a la fecha el MEN no dispone de recursos adicionales para ampliar la cobertura más allá de 1 millón de raciones
</t>
  </si>
  <si>
    <t>Se firma con fecha de inicio de la ejecución el 19 de junio y se logra avanzar con la validación de hojas de vida del grupo de trabajo. Se inician las labores de preparación y planeación para lo que será en campo  el proceso de formación y capacitación de docentes así como de las demás actividades relacionadas con el proyecto de "Me quedo en la escuela, protejo mis sueños"</t>
  </si>
  <si>
    <t>Se ha hecho retroalimentación a los avances parciales presentados por algunas SE. Sin embargo, hsta el 28 de junio el grupo que apoya las 70 ETC acordó cómo va a realizar la retroalimentación, la cual se iniciará a realizar con estos criterios en el mes julio, al final del cual cada profesional entregará el resultado a la ETC que le corresponde.</t>
  </si>
  <si>
    <t>Se realizó reunión con Asocajas para revisar el proyecto modificatorio al decreto 1072 de 2015 con relación a la inversión, que hacen las Cajas de Compensación Familiar (CCF), a través de FONIÑEZ para la JEC. El documento de lineamientos se encuentra en borrador hasta tanto no se cuente con el decreto modificatorio el cual es competencia del Ministerio de Trabajo.  No obstante, se ha adelantando la revisión del documento, este se compartirá en el mes de julio a las CCF para sus aportes.</t>
  </si>
  <si>
    <t>Desde el mes de Mayo se realizó el acompañamiento a las 50 ETC para la construcción del Plan de Permanencia 2018, dando así cumplimiento a la meta.</t>
  </si>
  <si>
    <t xml:space="preserve">E 25 de mayo se adjudicó la licitación a  UTEC 2018._x000D_
Se remitieron correos electrónicos a las SEC focalizadas para que diera inicio a las actividades de focalización de la población y se prepararon las comunicación oficiales dirigidas a los secretarios de educación informando sobre el operador. </t>
  </si>
  <si>
    <t xml:space="preserve">Durante el mes de junio se perfeccionó el contrato 963 del 2018 suscrito entre el MEN y la UTEC, se realizó el primer comité técnico en cada una de las ETC para dar inició a la focalización de la población (adultos iletrados) a atender con el ciclo 1 del MEF A Crecer para la vida. </t>
  </si>
  <si>
    <t>Se perfeccionaron los contratos 961 y 962 con los cuales se fortalecerá sedes educativa con MEF. Adicionalmente se realizó la primera sesión de Asistencia Técnica a todas la ETC focalizadas.</t>
  </si>
  <si>
    <t>Durante el mes de junio se adjudicó y perfeccionó el contrato 970 de 2018 suscrito entre el MEN y la FIPC Alberto Merani, para el fortalecimiento de las sedes educativas que brindan el servicio de internados focalizados. Por lo tanto no se ha dado inicio a las actividades en los internados. Se espera que esta acción inicie en el mes de agosto.</t>
  </si>
  <si>
    <t>Desde el mes de Mayo se realizó el seguimiento al registro en el SIMAT y se determinó que se logra el cumplimiento de la meta con el registro de 1.960 personas beneficiadas, de las cuales aproximadamente el 85% (1.666) corresponden a excombatientes y el 15% (294) a poblaciòn aledaña.</t>
  </si>
  <si>
    <t>Todas las víctimas atendidas en el ciclo VI en Buenaventura, Neiva y Quibdó están registradas en el SIMAT. Durante el mes de junio se graduaron como bachilleres las  víctimas del conflicto armado. Solo dos personas en Quibdò no lograron graduarse.</t>
  </si>
  <si>
    <t>Seguimiento al desarrollo de los compromisos pactados en la adición No 1 al convenio 1416 de 2017 suscrito con OIM, relacionado con el desarrollo de 450 diagnósticos  y 53 mejoramientos. El 5 de julio se tiene programada reunion con OIM para realizar segumiento de los avances de junio.</t>
  </si>
  <si>
    <t>Desde el mes de enero se realizó el envío del oficio con los liniamientos para corte de matricula  2018</t>
  </si>
  <si>
    <t>Desde el mes de abril se realizó el envío de la información de cobertura en cifras a las 95   ETC 
\\Men317500\dmunoz\TRABAJO_CONJUNTO\PROCESO_DE_COBERTURA\PROCESO_DE_COBERTURA_2018\Oficios 2018\OTROS OFICIOS 2018\OFICIOS COBERTURA EN CIFRAS CORTE FEBRERO 2018\OFICIOS ESCANEADOS COB CIFRAS\Cobertura en Cifras</t>
  </si>
  <si>
    <t>Desde el mes de abril se realizó la evaluación del indicador de gestión de cobertura (\\Men317500\dmunoz\TRABAJO_CONJUNTO\PROCESO_DE_COBERTURA\PROCESO_DE_COBERTURA_2018\Indicador nivel de gestión PCE 2018) y se envia el  30 de abril de 2018 a la Oficina de Comunicaciones para su publicación en la Web</t>
  </si>
  <si>
    <t>Desde el mes de marzo se realizó el envío del oficio a las ETC con los lineamientos para la expedición del acto admiinistativo que define el proceso de gestión de cobertura de cada secretaría para la vigencia 2019. </t>
  </si>
  <si>
    <t>Desde el mes de mayo se realizó el envío de la información de cobertura en cifras a las 95 ETC con corte del mes de abril de 2018 y definitiva 2017</t>
  </si>
  <si>
    <t>Desde el mes de mayo se realizó el envío de los lineamientos de la etapa de capacidad institucional, y la proyecciónb de cupos para la vigencia 2019 a las 95 ETC.</t>
  </si>
  <si>
    <t>Desde el mes de enero se realizó la adecuación (modificaron con respecto a 2017 y se incluyó la información DUE actualizada de cada ETC) y remitieron los archivos con el FUC 2018 a cada ETC.</t>
  </si>
  <si>
    <t>Desde el mes de marzo se cuenta con el primer informe FUC elaborado</t>
  </si>
  <si>
    <t>Se cuenta con el FUC consolidado y se realizó el envio a la Oficina Asesora de Planeación. Así mismo, se cuenta con el segundo informe del FUC elaborado.</t>
  </si>
  <si>
    <t>Desde el mes de mayo se realizó la entrega, al equipo de atención a grupos Étnicos de la Dirección de Fortalecimiento a la Gestión Territorial, del borrador definitivo de proyecto de decreto de contratación de la adiministración de la atención educativa para pueblos indígenas.</t>
  </si>
  <si>
    <t>Desde el mes de mayo se remitió a la Oficina Jurídica el borrador definitivo de resolución de reporte de matrícula atendida por contratación del servicio educativo.</t>
  </si>
  <si>
    <t>Atención  presencial a las ETC   de Chocó, Córdoba, Soledad, Cali, Guainiía, Vichada y Cesar. Atención vía correo electrónico  y por comunicaicón telefónica a  7 ETC  Conel 100% de efectividad en la atención.</t>
  </si>
  <si>
    <t>Se realizó la preparación del taller de capacitación en contratción del servicio a entidades de control. Se ha atendido requerimientos de Fiscalia y Contraloría en temas relacionados con contratción del servicio de manera personal y escrita.</t>
  </si>
  <si>
    <t>Se realizó la preparación del taller de capacitación en contratción del servicio a entidades de control. Se ha atendido requerimientos de Fiscalia y Contraloría en temas relacionados con  contratción del servicio de manera personal y escrita.</t>
  </si>
  <si>
    <t xml:space="preserve">34 aulas terminadas en el mes de junio, para un acumulado de 131 Aulas:_x000D_
Proyectos que debieron terminarse en el mes de junio y que no se entregaron por incumplimiento de los contratistas y que serán entregados en el mes de julio:_x000D_
IETS Y ORFEBRERIA TOMASA NAJERA - Mompós (BOL) – 10 aulas, IE DE DESARROLLO BALBOA- Unguía (CHO) – 8 aulas (Findeter) y la IE NUESTRA SEÑORA DE LA CANDELARIA - Bagadó (CHO)- 11 aulas. (Findeter)_x000D_
</t>
  </si>
  <si>
    <t>Se encuentra en proceso la contratación de 14 aulas Plan Chocó y 12 aulas del Litoral Nariñense para un total acumulado de 379. La meta establecida para el 1er semestre es de 452 aulas, no será posible el 100% en la fecha proyectada.  El incumpliendo se da porque no se han definido las competencias de FINDETER frente a los gastos contingentes que permitan la contratación de las obras de Plan Pacífico que suman 122 aulas.</t>
  </si>
  <si>
    <t xml:space="preserve">Se realizó la validación de los reportes de la ETC Barranquilla, con lo cual se logró reportar 51 aulas terminadas aulas entre nuevas y mejoradas y 49 aulas con contrato de ejecución.
Se realizó la revisión y validación del reporte de la ETC Antioquia en cuanto a aulas en ejecución - habilitaciones y mejoramientos. Aproximadamente 550 aulas. 
</t>
  </si>
  <si>
    <t>Se ha hecho seguimiento al avance de ejecución de proyectos con recursos de regalías, con los cuales hay un avance de 1.472 aulas entregadas y 849 aulas en ejecución.</t>
  </si>
  <si>
    <t xml:space="preserve">Gestiones con el Fondo de Adaptación para que los territorios accedan a proyectos que tienen en Fase III (10 sedes) con presupuestos actualizados, se logró presentar un proyecto el cual cumplió los requisitos iniciales. 
Se gestionó el acompañamiento y asistencia técnica a la postulación de proyectos en los territorios para acceder a recursos de la convocatoria OCAD Paz. Cumplieron requisitos 104 proyectos del sector educación.
</t>
  </si>
  <si>
    <t>El pasado 21 de junio de 2018, se realizó la modificación y adecuación de los documentos contractuales y modelos financieros, según las observaciones de la subdireccion de APP del Ministerio de Hacienda y Credito publico, del 20 de abril de 2018.  Adicionalmente, se ha adelantado en el ajuste de los documentos del CPP y justificacion del comparativo unitario obra metro cuadrado APP vs unitario metro cuadrado FFIE.</t>
  </si>
  <si>
    <t>Las NTC  4640 Muebles Escolares Mesa Y Silla Para Instructores, NTC 4641 Muebles Escolares Pupitre Aulas De Clase, NTC 4731. Muebles Escolares. Mesa Trapezoidal Y Silla, NTC 4734 Muebles Escolares Silla Universitaria se encuentran actualizadas y publicadas por el ICONTEC Notificacion radicado CORDIS 2018-ER-129669 del 5/06/2018.</t>
  </si>
  <si>
    <t>Al corte de junio 2018, el documento se encuentra en producción y validación previo a su publicación. 
Nota: Estan pendientes recursos para publicación, por lo que el indicador de cumplimiento no se podrá alcanzar al 100%</t>
  </si>
  <si>
    <t>Al corte de junio de 2018, se cuenta con las fichas actualizadas como anexo técnico del Acuerdo marco de Precios de Dotaciones Escolares las cuales se han venido validando con el sector alineadas con las políticas de actualización de normas con ICONTEC. Están pendientes recursos para publicación, por lo que el indicador de cumplimiento no se podrá alcanzar al 100%</t>
  </si>
  <si>
    <t>A corte de Junio de 2018 el documento preliminar se encuentra en construccion.</t>
  </si>
  <si>
    <t xml:space="preserve">En Junio de 2018, se prestó la asesoria a los planes de compra en dotación de mobiliario escolar en Boyaca y Norte de Santander. </t>
  </si>
  <si>
    <t>Para el período de Junio se prestó asistencia técnica  por medio virtual a las ETC San Andres. Magangue, Meta, Chía y Soacha. 
Se programó para el mes de Julio asistencia técnica en campo de las ETC Putumayo y San Jose del Guaviare.           </t>
  </si>
  <si>
    <t>Desde el mes de Enero se cuenta con el Modelo de Asistencia Tècnica</t>
  </si>
  <si>
    <t>Desde el mes de Enero se estructuraron los siguientes documentos y formatos:
1. Plan de asistencia técnica_x000D_
2. Anexo instrumento de captura de información de AT_x000D_
3. Actas de reunión_x000D_
4. Formato de evaluación_x000D_
5. Instructivo para el cargue de información de AT_x000D_
6. Política de nombramiento de soportes de AT.</t>
  </si>
  <si>
    <t xml:space="preserve">En el mes de junio el PAE realizó 44 asistencias técnicas de manera presencial, las cuales se encuentran distribuidas en los siguientes componentes:_x000D_
•	Financiero: 4 asistencias técnicas_x000D_
•	Jurídico: 2 asistencias técnicas_x000D_
•	Proyectos estratégicos: 7 asistencias técnicas_x000D_
•	Monitoreo y control: 22 asistencias técnicas_x000D_
•	4 eventos de capacitación en el reporte de las categorías MEN-PAE_x000D_
•	4 encuentros subregionales donde se capacitaron 40 ETC _x000D_
•	1 mesa de trabajo de minutas diferenciales_x000D_
</t>
  </si>
  <si>
    <t>Desde el mes de Enero se cuenta  con el documento de Modelo de Monitoreo y Control actualizado.</t>
  </si>
  <si>
    <t>Se proyectaron las comisiones para el mes de julio, las cuales se encuentran aprobadas por el Subdirector de Permanencia</t>
  </si>
  <si>
    <t>Se realizaron 51 visitas a Instituciones Educativas en 21 ETC: Arauca, Bogotá, Bolívar, Cartago, Casanare, Envigado, Huila, Ipiales, La Guajira, Magangué, Malambo,, Mosquera, Popayán, Sincelejo, Soacha, Sucre, Tuluá, Tumaco
Villavicencio, Yopal, Zipaquirá</t>
  </si>
  <si>
    <t>Desde el mes de Abril el PAE cuenta con el Plan de Monitoreo de Recursos para la vigencia 2018</t>
  </si>
  <si>
    <t xml:space="preserve">En el mes de junio se realizaron 4 visitas de monitoreo de recursos  a las ETC: Lorica,Sahagún, Magangué y Barrancabermeja.  Adicional debido a que se realizarón 4 encuentros subregionales CHIP y 4 encuentros subregionales generales. </t>
  </si>
  <si>
    <t>El programa de Alimentación Escolar ya cuenta con el reporte trimestral -Enero a Marzo de 2018-  de las categorías MEN-PAE y MEN-PAE ejecución de recursos del CHIP. Estos reportes se generan trimestre vencido de conformidad con los plazos de reporte esteblecidos con antelación</t>
  </si>
  <si>
    <t>Desde el mes de Febrero se cuenta con el Plan de Monitoreo de Reporte del  Sistema Integrado de Matrícula.</t>
  </si>
  <si>
    <t xml:space="preserve">En el mes de junio se efectuaron visitas técnicas en las ETC Cesar, Valledupar, Valle Del Cauca, Buga, Palmira, Antioquia, Medellin, con el objetivo de perfeccionar el desarrollo de ruedas de negocios de compras local en las ETC visitas.   </t>
  </si>
  <si>
    <t>Se ha realizado seguimiento al desarrollo de las ruedas de negocios, el seguimiento a la implementaciòn de los acuerdos se comenzarà a desarrollar en el mes de agosto cuando todos los acuerdos estèn firmados.</t>
  </si>
  <si>
    <t xml:space="preserve">Se han emitido las 5 resoluciones para operación 2018 PAE Jornada Única, para un total asignado de $235.136.705.210 de los $292.488.421.677 disponibles en la vigencia para la estrategia PAE Jornada Única. Esta asignación acumulada equivale al 84%.
Se encuentra en trámite de registro presupuestal la resolución No. 10250 del 26 de junio por valor de $10.912.901.895.
</t>
  </si>
  <si>
    <t>El cumplimiento de la meta de 1,5 millones de beneficiarios depende directamente de la consecución de mayores recursos para la estrategia PAE Jornada Única. A la fecha el MEN no dispone de recursos adicionales para ampliar la cobertura en esta estrategia más allá de 1 millón de raciones. (incluido las raciones contratadas por la ETC Bogotá).</t>
  </si>
  <si>
    <t>En el mes de mayo se realizó la audiciencia de adjudicación y se dio inicio a los trámites pertinentes a la firma del contrato y acta de inicio con el operador danador del proceso licitatorio LP-MEN-05-2018 que fue Etraining SAS</t>
  </si>
  <si>
    <t>Se firma con fecha de inicio de la ejecución el 19 de junio y se logra avanzar con la validación de hojas de vida del grupo de trabajo. Se inician las labores de preparación y planeación para lo que será en campo  el proceso de formación y capacitación de docentes así como de las demás actividades relacionadas con el proyecto de "Me quedo en la escuela, protejo mis sueños"</t>
  </si>
  <si>
    <t>El grupo de directivos y profesionales del equipo de discapacidad del MEN a cargo de esta labor realizó, al menos, la primera visita de asistencia técnica a las 70 ETC que le corresponde apoyar, este avance se logrò gracias a la asignación de más personal para la realización de las AT.</t>
  </si>
  <si>
    <t>Se realizó reunión con Asocajas para revisar el proyecto modificatorio al decreto 1072 de 2015 con relación a la inversión, que hacen las Cajas de Compensación Familiar (CCF), a través de FONIÑEZ para la JEC. El documento de lineamientos se encuentra en borrador hasta tanto no se cuente con el decreto modificatorio el cual es competencia del Ministerio de Trabajo.  No obstante, se ha adelantando la revisión del documento, este se compartirá en el mes de julio a las CCF para sus aportes.</t>
  </si>
  <si>
    <t>Desde el mes de Mayo se realizó el acompañamiento a las 50 ETC para la construcción del Plan de Permanencia 2018</t>
  </si>
  <si>
    <t>E 25 de mayo se adjudicó la licitación a  UTEC 2018.
Se remitieron correos electrónicos a las SEC focalizadas para que diera inicio a las actividades de focalización de la población y se prepararon las comunicación oficiales dirigidas a los secretarios de educación informando sobre el operador. </t>
  </si>
  <si>
    <t>Durante el mes de junio se perfeccionó el contrato 963 del 2018 suscrito entre el MEN y la UTEC, se realizó el primer comité técnico en cada una de las ETC para dar inició a la focalización de la población (adultos iletrados) a atender con el ciclo 1 del MEF A Crecer para la vida. </t>
  </si>
  <si>
    <t>El proceso licitatorio se adjudicó el 30 de mayo.</t>
  </si>
  <si>
    <t>Durante el mes de junio se perfeccionaron los contratos 961 y 962 con los cuales se fortalecerá sedes educativa con MEF. Adicionalmente se realizó la primera sesión de Asistencia Técnica a todas la ETC focalizadas.</t>
  </si>
  <si>
    <t>Durante el mes de junio se adjudicó y perfeccionó el contrato 970 de 2018 suscrito entre el MEN y la FIPC Alberto Merani, para el fortalecimiento de las sedes educativas que brindan el servicio de internados focalizados.</t>
  </si>
  <si>
    <t>Desde el mes de abril se inició el proceso de atención de la población excombatiente y la población aledaña.</t>
  </si>
  <si>
    <t>Desde el mes de Mayo se realizó el seguimiento al registro en el SIMAT y se determinó que se logra el cumplimiento de la meta con el registro de 1.960 personas beneficiadas.</t>
  </si>
  <si>
    <t>Durante el mes de junio se graduaro como bachilleres las  víctimas del conflicto armado de Buenaventura, Neiva y Quibdó.</t>
  </si>
  <si>
    <t>Todas las víctimas atendidas en el ciclo VI en Buenaventura, Neiva y Quibdó están registradas en el SIMAT.</t>
  </si>
  <si>
    <t>Seguimiento al desarrollo de los compromisos pactados en la adición No 1 al convenio 1416 de 2017 suscrito con OIM, relacionado con el desarrollo de 450 diagnósticos  y 53 mejoramientos.</t>
  </si>
  <si>
    <t>Desde el mes de abril se logró la firma del convenio con la Fundación Saldarriaga Concha.</t>
  </si>
  <si>
    <t>El grupo de directivos y profesionales del equipo de discapacidad del MEN a cargo de esta labor realizó, al menos, la primera visita de asistencia técnica a las 70 ETC que le corresponde apoyar, para el diseño del Plan de Implementaciòn Progresiva del Decreto 1421,  este avance se logrò gracias a la asignación de más personal para la realización de las AT.</t>
  </si>
  <si>
    <t>INACTIVA</t>
  </si>
  <si>
    <t>Durante el mes de junio se hicieron visitas de seguimiento a las ETC de Bolívar, Arauca, Soledad, Ibagué, Nariño, Chocó, Tumaco y Sabaneta</t>
  </si>
  <si>
    <t>La Subdirección de Recursos Humanos realizó revisión de estudios técnicos para determinar la necesidad de docentes y de esta forma, adoptar los nuevos conceptos de viabilidad de planta, los cuales se estima tenerlos en el mes de julio-agosto de 2018.</t>
  </si>
  <si>
    <t>En el mes de Junio el ICFES  envió al MEN proyeccción de costos del diseño y construcción de las pruebas. Por otro lado, se efectuó taller de socialización de parámetros de reporte de vacantes para el concurso de mérito especial con las 23 ETC focalizadas.</t>
  </si>
  <si>
    <t>En junio la Subdirección de Recursos Humanos del Sector Educación continua recogiendo evidencias y llenando la matriz de valoración. A partir de este diligenciamiento se valorará el desempeño general de las ETC para el primer semestre de 2018</t>
  </si>
  <si>
    <t>Se solicitó nueva base con corte a junio de 2018 para realizar análisis en el marco del Plan de Asistencia Técnica</t>
  </si>
  <si>
    <t>Este indicador se cumplió en el mes de mayo de 2018</t>
  </si>
  <si>
    <t>La Subdirección de Recursos Humanos se encuentra revisando las propuestas de los operadores. Una vez se finalice con este proceso se construirá contrato con las especificaciones técnicas y demás condiciones</t>
  </si>
  <si>
    <t>En el mes de junio se realizó la valoración de los 4 indicadores para el prImer periodo del año 2018. Se socializarán en el marco del PAT</t>
  </si>
  <si>
    <t>El documento indicativo de gestión se obtendrá para el final de la vigencia 2018. Se avanzó en la revisión de los informes técnico, la asistencia a los comités regionales y la participación en otras actividades relacionadas. Por otro lado, en el mes de junio se realizó la revisión del proyecto de modificación al Decreto 2835 de 2005 por parte de los Ministerios de Trabajo y de Educación y se remitió para la revisión y firma a la Presidencia de la República.</t>
  </si>
  <si>
    <t>La implementación de la campaña de re-lanzamiento se programó para finales del mes de junio y principios del mes de julio por parte de la Oficina Asesora de Comunicaciones. Los insumos y demás temas técnicos se encuentran ajustados.</t>
  </si>
  <si>
    <t>Se implementó instrumento de visualización de 5 indicadores en el aplicativo Power Bi.</t>
  </si>
  <si>
    <t xml:space="preserve">El dia 7 de junio se realizó el taller financiero 2018, contando con la asistencia de 185 funcionarios de 90 entidades territoriales. </t>
  </si>
  <si>
    <t>Se actualizó el tablero de información financiera 2017 y 2018, conforme a los Documentos de Distribución  SGP 29 y 30 de 2018, los cuales contienen la distribución final de las doce doceavas de la participación para educación  calidad matrícula y criterio por población por atender</t>
  </si>
  <si>
    <t>Se elaboraron los informes financieros de las 95 ETC sobre el uso de los recursos al cierre de la vigencia 2017, evidenciando los eventos de riesgo enmarcados en el Decreto 028 de 2008</t>
  </si>
  <si>
    <t xml:space="preserve">Esta actividad no presenta avance,teniendo en cuenta que las ETC reportan en el mes de julio de 2018 la información financiera en el FUT. </t>
  </si>
  <si>
    <t>Durante el mes de junio no se tenían programadas visitas, teniendo en cuenta la elaboración del Informe Anual de Monitoreo vigencia 2017 para remitir a la Dirección General de Apoyo Fiscal del Ministerio de Hacienda y Crédito Público , así como los informes vigencia 2017 por ETC  </t>
  </si>
  <si>
    <t xml:space="preserve">Se elaboró el Informe Anual de Monitoreo con la información reportada por las diferentes áreas del Ministerio y la información consignada en FUT al cierre de la vigencia 2017, el cual se remitió a la Dirección de Apoyo Fiscal del Ministerio de Hacienda y Crédito Público. </t>
  </si>
  <si>
    <t>Con base en la información de la Subdirección, la Dirección General de Apoyo Fiscal realizó levantamiento de medidas correctivas de suspensión de giros a 15 municipios no certificados con medidas adoptadas en 2017 y a 23 municipios no certificados en 2018. </t>
  </si>
  <si>
    <t xml:space="preserve">A la fecha de corte se gestionaron 318 incidencias, de las cuales 235 se solucionaron en segundo nivel, 36 se encuentran esperando trámite de cliente  y 47 se escalaron  a Ingeniero de Soporte.  Igualmente se brindó asistencia técnica a Neiva  y Tolima en el uso y apropiación del Sistema Humano. </t>
  </si>
  <si>
    <t>Durante este mes, se realizaron las siguientes acciones: 
1) Descarga, actualización y pruebas  RFC  20180601 2) Versión Humano® 12.3  en ambientes de certificación y producción - SISTEMA HUMANO. _x000D_
3) Actualización SINEB- PLANTAS nuevamente en pruebas en ambiente de certificación._x000D_
 4) Extracción de archivos y Procesamiento de la nómina  del mes de mayo 2018 - SISTEMA SINEB.</t>
  </si>
  <si>
    <t>Se descargaron reportes en el SIFSE y se verificó la información de las 95 entidades territoriales, identificando los errores que se presentan en el cargue de cada uno de ellos. Se está consolidando la información y se están realizando validaciones para solicitar los archivos de carga, con el fin de proceder a realizar la comparación y dejar en archivo las evidencias respectivas. </t>
  </si>
  <si>
    <t>Respecto a la definición del procedimiento interno de revisión de deudas laborales del proyecto Decreto al art. 148de la Ley 1450 de 2011, se aprobó por parte de la Oficina Asesora Jurídica y se remitió al Ministerio de Hacienda para su revisión.</t>
  </si>
  <si>
    <t xml:space="preserve">Durante el mes de junio de 2018 se revisaron y se dio respuesta a 13 liquidaciones de deudas de las cuales 5 fueron por Ascensos (Cali, Barrancabermeja, Cartagena, La Guajira y Santander), 4 por Prima de Servicios por Sentencias Judiciales (Cali, Barrancabermeja, Santander y Medellín), 1 por Bonificación por Servicios Prestados (Itagüí), 1 por Bonificación Adicional por Gestión (Santander), 1 por Contratos realidad por Sentencias Judiciales (Santander) y 1 por Prima Extralegal (Florencia). </t>
  </si>
  <si>
    <t>Este indicador se cumplioal 100% en el mes de mayo, se consolidó toda la información de los diagnosticos  de las 95 ETC elaborados por todas las areas del Vicemisterio de Educación Preescolar, Basica y Media. Este diagnostico se puede consultar de tres formas: georefeciado, consolidado y por cada etc. Para su consulta, este archivo se encuentra en el dropbox del plan de asistencia técnica del Viceministerio, construido para tal fin.</t>
  </si>
  <si>
    <t>La areas definieron y remitieron el formulario con  sus categorias de priorización de asistencia técnica, definieron metas 2018 y asignaron responsables. En el mes de julio se procederá a elaborar el primer consolidado.</t>
  </si>
  <si>
    <t>Con corte al mes de junio se cuenta con seis cursos virtuales cargados en el campus virtual del Colombia aprende, las áreas y los cursos son:  fomento de competencias (1); monitoreo y control (1); calidad de primera infancia (2); colegios privados (2). Se reorganizó la plataforma para que el usuario encuentre dos grandes temas: cursos virtuales y documentos pedagógicos.</t>
  </si>
  <si>
    <t>Se han recibido 80 informes de ejecución y seguimiento a los  planes operativos de inspección y vigilancia del año 2017 y 80 formulaciones del POAIV 2018.  A la fecha se han evaluado 76 informes de ejecución y 77 Planes del 2018. Adicionalmente, se han enviado las comunicaciones con la retroalimentación respectiva. Se enviara comunicación a las 15 que no han atendido su obligación.</t>
  </si>
  <si>
    <t>Durante el mes de mayo se tramitaron 9 requerimientos asociados apeticiones, quejas y requerimientos de información</t>
  </si>
  <si>
    <t>El 25 y 26 de junio de 2018 se participó en el segundo encuentro nacional de secretarios de educación organizado por la CNSC y el MEN.</t>
  </si>
  <si>
    <t>Este indicador se cumplio  en un 100% en el mes de Mayo.
Se realizaron las tres sesiones CONTCEPI y las dos subcomisiones  para la concertación de la tipologia diferencial en el marco del sistema indigena Propio.</t>
  </si>
  <si>
    <t>Dado que en el marco de la concertaciòn con los delegados de la CONTCEPI, se espera que una vez se surta el ejercio de concertaciòn interna de la propuesta SEIP, las organizaciones nacionales avancen en focalizaciòn de los resguardos donde se avanzarà con los pilotajes del decreto 1953 del 2014.</t>
  </si>
  <si>
    <t>Con corte al mes de junio se han realizado 6 mesas de trabajo con las autoridades representativas.  En el mes de junio se desarrolló reunion con las ETC de Ciénaga, Bogotá y Cauca en los análisis de los acuerdos con los pueblos indígenas de Magdalena y los 10 diez pueblos indígenas del Cauca. Se logró concertar con las kumpañias rrom la continuación de los talleres para la construcción de los lineamientos educativos para la atención diferencial de esta población.</t>
  </si>
  <si>
    <t>Con corte al mes de junio se han realizado un total de 5 subcomisiones técnicas de expertos cumpliendo al 100% la meta de la primera actividad (3), realizando dos sesiones adicionales a las planeadas, las cuales fueron ejecutadas con corte al mes de abril. Se Realizó una sesión de la comisión IV en el mes de abril, quedando pendiente realizar la segunda sesión, la cual actualmente se encuentra en concertación con los expertos, la cual se proyecta realizar en los meses de julio y agosto.</t>
  </si>
  <si>
    <t>con corte al mes de junio ya se cumplió la meta de 180 docentes capacitados, pues se han capacitado en total 236 docentes así:  Mesa de trabajo Barbacoas, en el mes de febrero (16), en taller Embera en el mes de abril (20) y un taller en estudios de catedra afrocolombiana, en el mes de mayo (200).  Falta realizar talleres Nukak, Cañomochuelo, 3 talleres traductores y 3 talleres catedra afro. Los cuales se tienen previsto realizar en los meses de julio y agosto.</t>
  </si>
  <si>
    <t>Con corte a junio se han realizado 5 Asistencias Tecnicas  a Entidades Territoriales, se estan tramitando  recursos para la adición al contrato de la agencia de viajes por el rubro de Tiquetes, que permita continuar con los ejercicios de capacitaciòn a funcionarios de la ETC.  Igualmente se  contará con otro tipo de estrategias para realizar las asistencias, por medios virtuales.</t>
  </si>
  <si>
    <t>Esta actividad se cumplió en el mes de febrero. Se realizó el análisis de insuficiencia de las 23 ETC incluidas en los planes de desarrollo con enfoque territorial</t>
  </si>
  <si>
    <t xml:space="preserve">Esta actividad se cumplió en el mes de marzo. </t>
  </si>
  <si>
    <t>El ajuste al Sistema Humano se realizará tan pronto se emitan los nuevos conceptos de viabilidad de planta.</t>
  </si>
  <si>
    <t>Esta actividad culminó en el mes de mayo</t>
  </si>
  <si>
    <t>En el mes de junio el ICFES  envió al MEN proyeccción de costos del diseño y construcción de las pruebas. Por otro lado, se efectuó taller de socialización de parámetros de reporte de vacantes para el concurso de mérito especial con las 23 ETC focalizadas.</t>
  </si>
  <si>
    <t>Durante el mes de junio la Subdirección de Recursos Humanos del Sector Educación continuó diligenciando la matriz de valoración del PAT a partir de la recolección de las respectivas evidencias.</t>
  </si>
  <si>
    <t xml:space="preserve">Una vez se realice el proceso de valoración se realizará esta actividad. Es importante mencionar que el proceso de asistencia técnic a es constante. </t>
  </si>
  <si>
    <t xml:space="preserve">Se soliraron las bases de datos con corte al 30 de juinio para realizar la valoración en el marco del PAT </t>
  </si>
  <si>
    <t>La audiencias públicas se realizaron entre los meses de abril y mayo del presente año y la Subdirección de Recursos Humanos del Sector Educativo acompañó a las 40 de las ETC  elegidas según sus particularidades.</t>
  </si>
  <si>
    <t xml:space="preserve">El 21 de junio se llevó a cabo reunión con el Comité Técnico Nacional, en donde se ajustaron las fechas de las actividades programadas para el desarrollo de la Fase Final Nacional de los Juegos del Magisterio y se aprobó el boletín técnico No. 2. </t>
  </si>
  <si>
    <t>Una vez seleccionado el operador logístico de los Juegos se ralizaron ajustes a las especifiaciones técnicas se elaborará el contrato.</t>
  </si>
  <si>
    <t>Esta actividad culminó en el mes de abril en cuantro a la defincición metodológica de los 4 indicadores.</t>
  </si>
  <si>
    <t>La retroalimentación y toma de decisiones se realizará una vez se obtengan los resultados agregados y comparados de la línea base vs. La valoración del año 2018</t>
  </si>
  <si>
    <t>Mesa de trabajo Decreto 1655 Implementación 1ra fase.
Mesa de trabajo para Implementación Sistema de Gestión de Seguridad y Salud en el Trabajo.
Mesa de trabajo de prestaciones económicas.
Mesa de trabajo - Defensor Del Usuario de Salud del Magisterio.
Mesa de trabajo con tecnología de Fiduprevisora S.A. con el fin de revisar la visualización de indicadores.</t>
  </si>
  <si>
    <t xml:space="preserve">Durante el mes de junio se realizó el Comité Regional de Cauca </t>
  </si>
  <si>
    <t>Durante el mes de junio se revisó el informe de anexo técnico entregado por la Fiduprevisora con corte al mes de mayo de 2018.</t>
  </si>
  <si>
    <t>Durante el mes de junio se realizó el análisis de la información mensual de gestión presentado por Fiduprevisora con corte al mes de mayo de 2018</t>
  </si>
  <si>
    <t>Esta actividad culminó en el mes de marzo de 2018</t>
  </si>
  <si>
    <t>Esta actividad se terminó en el mes de mayo de 2018</t>
  </si>
  <si>
    <t>En el proceso de implementación de la campaña, se procedió con el diseño de la página web del Banco Nacional de la Excelencia, así mismo, se efectuó la actualización de manuales, preguntas frecuentes y estadísticas, enviado a la Oficina de Comunicaciones para el lanzamiento del sistema Banex en la página principal del MEN.</t>
  </si>
  <si>
    <t>Esta actividad culminó en el mes de febrero. Se realizó la formulación de los indicadores de medición obteniendo alrededor de 10 indicadores adheridos al PAT</t>
  </si>
  <si>
    <t xml:space="preserve">El dia 7 de Junio se realizó el taller financiero 2018, contando con la asistencia de 185 funcionarios de 90 entidades territoriales. </t>
  </si>
  <si>
    <t>Se actualizó el tablero de información financiera 2017 y 2018, conforme a los Documentos de Distribución  SGP 29 y 30 de 2018, los cuales contienen la distribución final de las doce doceavas de la participación para educación,  calidad, matrícula y criterio por población por atender.</t>
  </si>
  <si>
    <t xml:space="preserve">Se descargaron reportes en el SIFSE y se verificó la información de las 95 entidades territoriales, identificando los errores que se presentan en el cargue de cada uno de ellos. Se está consolidando la información y se están realizando validaciones para solicitar los archivos de carga, con el fin de proceder a realizar la comparación y dejar en archivo las evidencias respectivas. </t>
  </si>
  <si>
    <t>Esta actividad se cumplio al 100% en el mes de mayo. Se consolidó toda la información de los diagnosticos  de las 95 ETC elaborados por todas las areas del Vicemisterio de Educación Preescolar, Basica y Media. Este diagnostico se puede consultar de tres formas: georefeciado, consolidado y por cada etc. Para su consulta, este archivo se encuentra en el dropbox del plan de asistencia técnica del Viceministerio, construido para tal fin.</t>
  </si>
  <si>
    <t>Para el mes de junio se reorganizó la plataforma para que el usuario encuentre dos grandes temas: cursos virtuales y documentos pedagógicos. La plataforma se encuentra operando y disponible para ingresar a realizar los cursos virtuales y consultar los diferentes documentos</t>
  </si>
  <si>
    <t>Se han recibido 80 informes de ejecución y seguimiento a los  planes operativos de inspección y vigilancia del año 2017.  A la fecha se han evaluado 76 informes de ejecución . Se enviara comunicación a las 15 que no han atendido su obligación.</t>
  </si>
  <si>
    <t>Se han recibido  80 formulaciones del POAIV 2018.  A la fecha se han evaluado 77 Planes del 2018. Adicionalmente, se han enviado las comunicaciones con la retroalimentación respectiva. Se enviara comunicación a las 15 que no han atendido su obligación.</t>
  </si>
  <si>
    <t>Durante el mes de mayo se tramitaron 11 requerimientos asociados apeticiones, quejas y requerimientos de información</t>
  </si>
  <si>
    <t>Esta actividad se cumplio al 100% , ya se realizaron las 3 sesiones programadas.</t>
  </si>
  <si>
    <t>Esta actividad se cumplio al 100% , ya se realizaron las 2  sesiones programadas.</t>
  </si>
  <si>
    <t>En el mes de junio se desarrolló reunion con las ETC de Ciénaga, Bogotá y Cauca en los análisis de los acuerdos con los pueblos indígenas de Magdalena y los 10 diez pueblos indígenas del Cauca. Se logró concertar con las kumpañias rrom la continuación de los talleres para la construcción de los lineamientos educativos para la atención diferencial de esta población</t>
  </si>
  <si>
    <t>Meta Cumplida, ya que se han realizado un nùmero mayor de espacios que los programados.</t>
  </si>
  <si>
    <t>El ejercicio de concertación del estatuto ha requerido mayores espacios de trabajo, por lo cual se realizará una mesa técnica entre los días del  3 al 6 de julio,  en donde se programará  la segunda sesión de la comisión IV.</t>
  </si>
  <si>
    <t>Se avanzó en la revisión, ajustes de las propuestas técnicas para la formación en competencias básicas e interculturales con los pueblos indígenas focalizados. Se avanza, además, en la coordinación logística de dichos espacios con los líderes de estas comunidades. Fechas previstas, estas dependen de las dinámicas territoriales y climatológicas que no son posibles predecir. Se tiene previsto realizar dichos talleres en los meses de julio y agosto.</t>
  </si>
  <si>
    <t>Se avanzò en la revisiòn, ajustes de las propuestas tècnicas para la formaciòn en competencias bàsicas e interculturales para los futuros interpretes -traductores con los pueblos indìgenas focalizados. Se avanza, ademas, en la coordinaciòn logìstica de dichos espacios con los lideres de estas comunidades.Se espera cumplir con la realizaciòn de estos talleres en el mes de julio.</t>
  </si>
  <si>
    <t>Se avanzó en la revisión, ajustes de las propuestas técnicas para la formación en competencias básicas en Catedra de Estudios Afrocolombiana. Se avanza, además, en la coordinación logística de dichos espacios con los líderes de los consejos comunitarios que están siendo focalizados por la ETC Se tiene previsto realizar dichos talleres en los meses de julio y agosto.</t>
  </si>
  <si>
    <t>Reportaremos avances en el número de docentes formados al finalizar el acompañamiento pedagógico situado pro medio de los diferentes procesos (convenio con Fundación Carvajal, Convenio Fundación Plan y ETC con recursos propios).</t>
  </si>
  <si>
    <t>Debido a que no fue posible adición a Fondo 1400 ICETEX de básica pues la última convocatoria no ha cerrado, este proceso hará parte del componente 2 del Convenio proyectado con Fundación Plan.  La meta se reporta al finalizar el mismo.</t>
  </si>
  <si>
    <t>Se estableció convenio con Corpoeducación  para consolidación de la estrategia de excelencia docente; se cuenta con versión final del documento el cual ya fue discutido a nivel territorial en 5 regiones del país. Se encuentra en proceso de consolidación de los aportes territoriales y en revisión de expertos y del MEN.</t>
  </si>
  <si>
    <t xml:space="preserve">El proceso de licitación avanza en cabeza de la Oficina de Tecnologías. Se continúa con la creación y activación de usuarios del SSNN, así como con el acompañamiento para su implementación territorial. Se programa acompañamiento para Registro Único de Prestadores en el SIPI, y se realiza reunión de seguimiento a registro de talento humano cualificado en el SIPI. </t>
  </si>
  <si>
    <t xml:space="preserve">Se culmina seguimiento a entrega de kits de aula, y se avanza con la realización de eventos de promoción de la lectura y la literatura programados con las entidades territoriales donde se implementa preescolar integral o MAS. </t>
  </si>
  <si>
    <t xml:space="preserve">Se realizó el evento de difusión de  resultados de medición de la calidad en educación inicial. </t>
  </si>
  <si>
    <t xml:space="preserve">La Universidad de Los Andes entregó el informe de validación,se realizaron ajustes conjuntamente con la Unviersidad, el equipo de Calidad y de Cobertura. </t>
  </si>
  <si>
    <t xml:space="preserve">Se cuenta con versiones finales  de los cuatro lineamientos se realizaron eventos de socialización y retroalimentación con actores clave de acuerdo a lo dispuesto en el plan de acción, actualmente estan revisiones finales por parte de mesas técnicas de la Comisión Intersectorial de Primera Infancia. </t>
  </si>
  <si>
    <t>Se cuenta con versión final de la guía y fichero con actividades para la inclusión del Diseño Universal para el Aprendizaje en educación inicial y preescolar y se inició proceso de validación con maestras en Manizales y Bogotá. Se cuenta con documento general metodológico del MAS étnico y con las seis guías de los ejes de la práctica en versión preliminar: ambientes, interculturalidad, planeación pedagógica, interacciones, ambientes y seguimiento al desarrollo.</t>
  </si>
  <si>
    <t>Se avanza con el acompañamiento a 21 secretarías (originalmente se esperaba llegar solo a 10) y se avanza con el diseño de la estrategia de acompañamiento a las 24 secretarías faltantes.</t>
  </si>
  <si>
    <t xml:space="preserve">En preparación de la versión final de las guías de los componentes de calidad y sus anexos, se culminó el piloto con las 100 unidades de servicio a partir del cual se surten ajustes en las guías, instrumentos y manual. </t>
  </si>
  <si>
    <t>Se culminó la primera ronda de encuentros de trámsito armónico y se continúa con el acompañamiento a mesas de tránsito armónico.</t>
  </si>
  <si>
    <t>Se cuenta con la definición de la estrategia de seguimiento, la cual se viene implementando a través del acompañamiento técnico a las Secretarías de Educación que implementan preescolar integral y la participación en los comités técnicos. Se cuenta con la estrategia de fortalecimiento, para la cual se avanza en la fase precontractual. Desde el inicio de la vigencia se están atendiendo los niños en el servicio de preescolar integral.</t>
  </si>
  <si>
    <t>Se cuenta con insumo y proyección de presupuesto para convenio con Fundación Plan , se está en proceso de elaboración de estudio de sector para subirlo a NEON</t>
  </si>
  <si>
    <t>Se acompañaron a 13 tutoras en Cali, Pereira, Cundinamarca, Facatativá y Tenjo, que acompañan a 265 maestras del programa preescolar integral. En el marco del convenio con Carvajal se avanzó en el momento número  2 del modelo y se proyecta la tercera jornada de fortalecimiento a 33 tutoras que acompañan 618 maestras. Así mismo se realizó acompañamiento virtual a 7 tutoras, que fortalecen la práctica pedagógica de 210 maestras de preescolar mediante el MAS financiado con recursos propios.</t>
  </si>
  <si>
    <t>Se realizó visita de seguimiento a la implemnetación del MAS en Neiva, Tenjo y Pereira, en estas jornadas se hace un recorrido para revisar el trabajo de los tutores y reunión para identificar avances y dificultades, así como tranferencia técnica de los momentos del MAS.</t>
  </si>
  <si>
    <t xml:space="preserve">Se cuenta con 2.882 cajas de herramientas para los nuevos docnetes acompañados en  el marco del modelo de acompañamiento pedagógico situado </t>
  </si>
  <si>
    <t>Se distribuyeron 110 cajas de herramientas del Modelo de Acompañamiento Pedagógico Situado a maestros cualificados con recursos CONPES y asistencia técnica del MEN. Dado que las cajas adicionales deberán entregarse en el nuevo proceso contractual junto a Plan, el número de cajas esperado por distribuir este mes, no se alcanzó. Se espera inlcuirlo una vez el proceso inicie su implementación.</t>
  </si>
  <si>
    <t>Se cuenta con versiones finales para revisión de los módulos de los dos diplomados sobre bases curriculares  para maestros y directivos docentes.  Debido a que el Fondo 1400 ICETEX de formación docente de básica no puede adicionarse por temas administrativos este componente se desarrollará en el marco del Convenio con Fundación Plan.</t>
  </si>
  <si>
    <t>Se cuenta con insumo y proyección de presupuesto para convenio con Fundación Plan , se está en proceso de elaboración del estudio de sector para subirlo a NEON.  Este proceso es el componente 2 del convenio.</t>
  </si>
  <si>
    <t>Esta actividad se iniciará una vez  se inicie implementación del convenio con Fundación Plan Componente 2.</t>
  </si>
  <si>
    <t xml:space="preserve">Se reallizaron 5 encuentros regionales Cali, Barranquilla, Medellín , Bogotá y Bucaramanga  con universidades, ENS, secretarías de educación, SENA.  En estos encuentros se socializó la estrategia y se  recogieron aportes para el documento.  </t>
  </si>
  <si>
    <t>Se realizó seguimiento a los encuentros regionales en  Barranquillla, Bogotá y Bucaramanga, asi mismo a través d ela conformación de una mesa técnica se ha revisado la consolidación y avances del documento, así como las entrevistas a actores claves a nivle nacional y la interlocución con los dos expertos: Mathías Urban y Ricardo Cuenca.</t>
  </si>
  <si>
    <t xml:space="preserve">La actividad se cumplió en el mes de febrero. Se realizó el levntamiento de los requerimientos de mejora a los sistemas de información de primera infancia y se realizó la revisión correspondiente con la Oficina de Tecnologías. </t>
  </si>
  <si>
    <t>En avance el proceso de licitación para la contratación de la fábrica de software en cabeza de la oficina de teconología. La Minisitra firmó el decreto de Sistemas de Información, con el cual se cambia el nombre del SSNN a Sistema de seguimiento al Desarrollo Integral. Se gestionan usuarios  y avanza acompañamiento a implementación.  En el Sistema de Información de Primera Infancia se avanza en el registro de talento humano y prestadores del servicio de educación inicial a nivel nacional. </t>
  </si>
  <si>
    <t xml:space="preserve">La actividad se cumplió en el mes de marzo, se cuenta con el diseño de la estrategia de promoción de la lectura y la literatura. </t>
  </si>
  <si>
    <t>A la fecha se ha realizado la gestión de la totalidad de eventos programados con la Bolsa Logística del MEN.</t>
  </si>
  <si>
    <t>Se culminó la verificación de entrega de colecciones de libros en aulas de preescolar integral. Se realizó el encuentro de promoción de lectura y literatura en Bogotá y se inició preparación de eventos de Cali y Cundinamarca.</t>
  </si>
  <si>
    <t>el evento se realizó el 27 de junio</t>
  </si>
  <si>
    <t>El evento se realizó en junio 27</t>
  </si>
  <si>
    <t>Se realizaron ajustes por parte de los equipos de Calidad y Cobertura del MEN. Pendiente mesa con Bogotá.</t>
  </si>
  <si>
    <t xml:space="preserve">Se cuenta con insumo de contratación para el piloto ajustado de acuerdo a los comentarios de la Subdirección de Contratación. Está en revisión final. </t>
  </si>
  <si>
    <t>Se cuenta con versión final de la guía para el trabajo con familias en educación inicial  la cual esta en revisión por parte del equipo técnico del MEN.</t>
  </si>
  <si>
    <t>Se envió la guia para revisión y retroalimentación de las instituciones de la Comisión Intersectorial de Primera Infancia</t>
  </si>
  <si>
    <t>Se presento el documento  a la mesa de diversidad de la Comisión Intersectorial para la Primera Infancia, se recogieron observaciones  y se cuenta con una versión final del documento con orientaciones pedagógicas para la modalidad propia para revision del equipo técnico del MEN, teniendo en cuenta los tiempos para la retrolimentación de este documento y la diagramación e impresión se solicitó prórroga del Convenio OEI en el marco del cual se está desarrollando este documento.</t>
  </si>
  <si>
    <t>Se realizó proceso de validación con agentes educativos y talento humano de modalidad  propia en Tuchín y Silvia Cauca</t>
  </si>
  <si>
    <t xml:space="preserve">Se cuenta con la guía articulada al marco de Todos Listos. </t>
  </si>
  <si>
    <t>Se cuenta con versión final  de la guía y el fichero con actividades  para la inclusión del diseño de aprendizaje DUA en educación inicial y preescolar.</t>
  </si>
  <si>
    <t>Se realizó encuentro grupal 1 con las maestras de Manizales y Bogotá que aprticiparan de la validación, así mismo se concertaron cronogramas  tanto para visitas in situ como para el resto de encuentros grupales</t>
  </si>
  <si>
    <t xml:space="preserve">Se avanzó en la versión preliminar de 6  guías para agentes educativos y dinamizadores en los ejes de la práctica: interculturalidad, planeación pedagógica, ambientes, vinculación de las familias, interacciones y seguimiento al desarrollo. </t>
  </si>
  <si>
    <t xml:space="preserve">En el mes de abril se cumplió con el proceso de implementación del Modelo de gestión de Educación Inicial en 50 Secretarías de Educación, con las cuales se hizo un evento en el que se contó con la participación de Secretarios de Educación, Líderes de Educación Inicial y de la Viceministra. </t>
  </si>
  <si>
    <t>En el mes de abril se completó el proceso contractual requerido para la articulación e implementación del Modelo de Gestión de Educación Inicial en seccretarías de educación de 21 nuevas entidades territoriales certificadas.</t>
  </si>
  <si>
    <t xml:space="preserve">Se avanza de acuerdo con lo planeado en el Convenio 849 de 2018, iniciando con fase de implementacion en las secretarías focalizadas. </t>
  </si>
  <si>
    <t xml:space="preserve">Se elabora plan de trabajo para el acompañamiento a las 50 secretarías de educación y a las 24 con las que no se ha hecho ningun acompañamiento, de las cuales se hizo asistencia técnica a Yopal. </t>
  </si>
  <si>
    <t xml:space="preserve">Se recogieron comentarios, solicitudes de ajuste y obervaciones al documento de guías de condiciones de calidad, las cuales están siendo ajsutadas. A partir del piloto del instrumento realizado en 100 unidades de servicio, la firma contratada está realizando los ajustes para su entrega final. </t>
  </si>
  <si>
    <t xml:space="preserve">Se suscribió modificación del convenio 849 y se avanzó con el proceso de selección de los profesionales que realizarán el estudio de cargas. </t>
  </si>
  <si>
    <t xml:space="preserve">Actividad completada en el mes de abril, con la realización de la gestión pre contractual para la corrección de estilo y diagramación de la totalidad de las guías en el marco del proceso solicitado con la oficina de Comunicaciones. </t>
  </si>
  <si>
    <t>Se levantó información de perfiles y proporciones en unidades de servicio que participaron en el piloto, la cual es uno de los insumos para el estudio de cargas. A la espera de la contratación de los profesionales que desarrollarán el estudio en el marco del Convenio 849 de 2018. </t>
  </si>
  <si>
    <t>En proceso de elaboración de condiciones de calidad del componente talento humano.</t>
  </si>
  <si>
    <t xml:space="preserve">Se realizaron 9 encuentros de tránsito armónico regionales en donde se contó con la participación de líderes de cobertura y/o administratodes de SIMAT de las 95 Secretarías de Educación de entidades territoriales certificadas. </t>
  </si>
  <si>
    <t xml:space="preserve">Se definió estrategia de trabajo con establecimientos educactivos, para la cual en el marco de los eventos realizados por la asesora de Colegios privados, se socializó información sobre RUPEI. Se encuentra en preparación información a difundir sobre seguimiento a cobertura y registro de prestadores, en el micrositio de colegios privados en la página web del MEN. Se prevé el envío de comunicaciones a los establecimientos educativos. </t>
  </si>
  <si>
    <t>Se cuenta con el diseño de la estrategia de fortalecimiento, la cual se recoge en el insumo de contratación para este proceso. Se avanza con el acompañamiento a entidades territoriales que implementan preescolar integral haciendo seguimiento al servicio y acompañando la gestión requerida en cada territorio para la continuidad del servicio en 2018.</t>
  </si>
  <si>
    <t xml:space="preserve">Se ajustaron los comentarios de la oficina de contratación y se asjustó el insumo. </t>
  </si>
  <si>
    <t>Al 30 de junio se cuenta con 3.514 EE acompañados por los tutores de acuerdo con la ruta de formación y acompañamiento</t>
  </si>
  <si>
    <t>Al 30 de junio se ha acompañado a 499 EE a través de los tutores de acuerdo con la ruta de formación y acompañamiento</t>
  </si>
  <si>
    <t>Gracias al nombramiento de los dos tutores faltantes para Soacha se ha incrementado el número de sedes acompañadas a 28 en la ruta PTA Media.</t>
  </si>
  <si>
    <t>Se logró articular la ruta de transferencia a SE con la ruta de cierre y apropiación de Programa 2018, generando el acta de apropiación actualizada._x000D_
_x000D_
Pendiente el diseño de los talleres a implementar, esto debido a que la articulación con la ruta integral dependía de circular que está en revisión de Recursos Humanos del Sector y de la cantidad de días presenciales que se podrán reembolsar con la adición a la Fiducia, ambos temas que se formalizarán en julio.</t>
  </si>
  <si>
    <t xml:space="preserve">Ya se cuenta con el documento consolidado de gestión y recomendaciones para la continuidad del PTA, el mismo será entregado a la comisión de empalme. </t>
  </si>
  <si>
    <t>En el mes de junio se llevó a cabo la formación a formadores y la formación a tutores en algunas entidades territoriales para ciclo II haciendo énfasis en la transferencia de los componentes del Programa al Establecimiento Educativo. Se comenzó a diseñar la formación para ciclo de cierre para rectores, líderes de transferencia y tutores.</t>
  </si>
  <si>
    <t>Se han desarrollado 5 eventos de formación a tutores pioneros y 6 de formación a lideres de apropiación y rectores pioneros correspondientes a ciclo II._x000D_
_x000D_
Los tutores continúan con los acompañamientos a los EE a partir de las orientaciones dadas en la guía general de acompañamiento para ciclo I:  sesiones de trabajo situado, seguimiento a comunidades de aprendizaje, seguimiento a equipo PICC-HME y seguimiento a aplicación de caracterizaciones.</t>
  </si>
  <si>
    <t>Durante el mes de junio se desarrollaron dos visitas a EE (Cereté y Córdoba) para recoger experiencias de casos de éxito Pioneros.</t>
  </si>
  <si>
    <t>Para el mes de junio se cuenta con un total de 28 tutores, pues ya se nombraron 2 en Soacha que habían renunciado. El día 5 de junio en la ciudad de Armenia se llevo a cabo el evento de formación para la implementación del ciclo II, con la participación de todos los tutores y formadores de la ruta de media y las formadoras de la ruta etno de la OIM.</t>
  </si>
  <si>
    <t>Ya se cuenta con un documento de la ruta piloto de media, pero se está a la espera de consolidar toda la información pedagógica de la ruta que, con la colaboración del líder pedagógico y los formadores.</t>
  </si>
  <si>
    <t>•	Se realizó 1 segunda sesión de plan de ambiente laboral
•	Se realizaron 7 terceras sesiones de plan de ambiente laboral
•	Se realizaron 10 cuartas sesiones de plan de ambiente laboral
•	Se realizó cuarta sesión de coaching a equipo Directivo (Incluidos Subdirectores)</t>
  </si>
  <si>
    <r>
      <rPr>
        <b/>
        <sz val="12"/>
        <rFont val="Calibri"/>
        <family val="2"/>
        <scheme val="minor"/>
      </rPr>
      <t>Componente Organizacional</t>
    </r>
    <r>
      <rPr>
        <sz val="12"/>
        <rFont val="Calibri"/>
        <family val="2"/>
        <scheme val="minor"/>
      </rPr>
      <t xml:space="preserve">
1. Coordinación metodológica, pedagógica y logística para la realización del segundo encuentro presencial del Conversatorio 2 “Ciclo de Política Pública con énfasis en la formulación y evaluación de la política”, de la Escuela Corporativa.
2. Realización del segundo encuentro presencial del conversatorio 2 “Ciclo de Política Pública con énfasis en la formulación y evaluación de la política”de de la Escuela Corporativa.
3. Coordinación y seguimiento a los Tutores del Conversatorio 2, para que realizaran el seguimiento a los participantes, con el objetivo de que navegaran por los encuentros virtuales, participaran en el foro y en el producto de aprendizaje organizacional. 
4. Seguimiento a los participantes del conversatorio 2.
5. Coordinación y articulación con la conferencista del segundo encuentro presencial, del Conversatorio 2, para la definición y elaboración de su presentación sobre enfoque diferencial.
6. Coordinación y realización de la reunión con la Subdirección de Aseguramiento de la Calidad de Educación Superior, con el objetivo de integrar la Escuela Corporativa y la Escuela de Pares, buscando su consolidación y sostenibilidad a futuro.
</t>
    </r>
    <r>
      <rPr>
        <b/>
        <sz val="12"/>
        <rFont val="Calibri"/>
        <family val="2"/>
        <scheme val="minor"/>
      </rPr>
      <t>Componente tecnológico</t>
    </r>
    <r>
      <rPr>
        <sz val="12"/>
        <rFont val="Calibri"/>
        <family val="2"/>
        <scheme val="minor"/>
      </rPr>
      <t xml:space="preserve">
1. Gestionar con el Portal Educativo Colombia Aprende el montaje, implementación y administración de los programas de aprendizaje en el Campus Virtual.
Ajustes al conversatorio No. 2 “Ciclo de política pública con énfasis en la formulación y evaluación de la política”, tales como:
o. Actualización de los videos del encuentro virtual 1 de los mapas de aprendizaje “¿Cómo está organizada la Escuela Corporativa? http://application.colombiaaprende.edu.co/pluginfile.php/714392/mod_scorm/content/4/composiciones/oc2_e1_6/media/OC2_E1_6.mp4 Y ¿Qué es la gestión del conocimiento en el MEN?” http://application.colombiaaprende.edu.co/pluginfile.php/714392/mod_scorm/content/4/composiciones/oc2_e1_7/media/OC2_E1_7.mp4.
o. Actualización de los botones de actividad colaborativa que aparece en cada uno de los 5 encuentros virtuales, enlazando el foro http://application.colombiaaprende.edu.co/mod/forum/view.php?id=286690 que también es visualizado y accedido en el Home del conversatorio.
o. Actualización del video de bienvenida que aparece en el Home del conversatorio http://application.colombiaaprende.edu.co/pluginfile.php/715690/mod_resource/content/1/OC2_VideoBienvenida.mp4 
2. Consolidar la información técnica necesaria para la matriculación de los usuarios en los programas de aprendizaje.
Matriculación de usuarios en el conversatorio No. 2 “Ciclo de política pública con énfasis en la formulación y evaluación de la política”, donde Ricardo Cañon Moreno, Carolina Duque Martinez, Juan Sebastián Estupiñán, Natalia Hernández Melo, Yannys Andrea Karakalpakis, Andrea Ortega, Julio Mauricio Torres Angel e Isabel Cristina Sanchez Garcia fueron matriculados con el ROL de Estudiantes y Mónica Angelina Beltran con el ROL de Profesor con permiso de edición.
3. Gestionar la administración del sitio web de la Escuela Corporativa en la página institucional del Ministerio. https://www.mineducacion.gov.co/EscuelaCorporativa 
Gestión con la Oficina Asesora de Comunicaciones para la actualización del calendario https://www.mineducacion.gov.co/EscuelaCorporativa , eliminando del cronograma todas las actividades realizadas y/o programadas en el conversatorio No. 2 “Ciclo de política pública con énfasis en la formulación y evaluación de la política”, que finalizaron en el mes de junio del año en curso
4. Gestionar la actualización y ajustes de los contenidos digitales de los programas de aprendizaje organizacional.
Conversatorio No. 1 “Ciclo de política pública con énfasis en la formulación y evaluación de la política”. Gestión con la Universidad Nacional para realizar las siguientes actividades:
o. Creación y publicación por parte de la Escuela Corporativa de la Actividad Colaborativa – Foro denominada “¿Cómo entiende la relación entre las políticas- lo público - el Estado y la ciudadanía, en la razón de ser de las Políticas Públicas?”, en el Home del conversatorio, seleccionada por los usuarios participantes. http://application.colombiaaprende.edu.co/mod/forum/view.php?id=286690.
o. Creación y publicación por parte de la Escuela Corporativa del recursos tipo Carpeta, para el cargue de la presentaciones que se realizan en conjunto con la Universidad Nacional de Colombia para cada uno de los encuentros presenciales del conversatorio, el cual se visualiza en el Home http://application.colombiaaprende.edu.co/mod/folder/view.php?id=286575.
o. Entrega de la versión actualizada del video de bienvenida que aparece en el SCORM principal del conversatorio con los ajustes solicitados por la Subdirección de Desarrollo Organizacional, para su posterior publicación en el Campus Virtual a cargo del Portal Colombia Aprende.</t>
    </r>
  </si>
  <si>
    <r>
      <t xml:space="preserve">Dimensión de Gestión del Conocimiento y la Innovación planteada en MIPG V2 en el MEN Y las EAV.
1. Actualización de la caracterización del proceso de Gestión de Conocimiento e Innovación con la Oficina de Innovación Educativa con Uso de Nuevas Tecnologias.
2. Actualización del Manual de Gestión de Conocimiento
3. Elaboración del procedimiento de Innovación
4. Socialización a las EAV de la metodología para implementar Comunidades de Prácticas.
5. Socialización a las EAV de la metodología para generar el Mapa de Conocimiento.
6. Seguimiento a las Entidades Adscritas y Vinculadas para que designaran los representantes para la integración de la Comunidad de Práctica Sectorial de Gestión de Conocimiento e Innovación.
7. Socialización con los profesionales de la SDO, del Plan de Trabajo para la apropiación e implementación o fortalecimiento de la dimensión de Gestión de Conocimiento e Innovación en las Entidades Adscritas y Vinculadas, con el objetivo de facilitar su desarrollo en las mismas entidades.
8. Elaboración de la presentación sobre los resultados de la encuesta diagnostica para medir el nivel de madurez de las EAV respecto a la Gestión de Conocimniento e Innovación para el Comité de Gestión y Desempeño Sectorial realizado el 21 y 22 de junio. 
</t>
    </r>
    <r>
      <rPr>
        <u/>
        <sz val="12"/>
        <rFont val="Calibri"/>
        <family val="2"/>
      </rPr>
      <t>Caja de Herramienta No. 2. Comunidades de práctica</t>
    </r>
    <r>
      <rPr>
        <sz val="12"/>
        <rFont val="Calibri"/>
        <family val="2"/>
        <scheme val="minor"/>
      </rPr>
      <t xml:space="preserve">
o. Revisión y comentarios al documento “Comunidades de práctica - CoP” elaborado por la Universidad Nacional de Colombia como parte del producto "Informe del diseño y desarrollo de actividades de despliegue de la dimensión de gestión del conocimiento e innovación planteada en el Modelo Integrado de Planeación y Gestión Versión II, tanto a nivel institucional como con las entidades adscritas vinculadas".
o. Elaboración de los instructivos de: Ingreso a la comunidad de práctica de las EAyVs, Crear el registro de usuario en la comunidad de práctica posterior a la invitación y Cómo participar en la comunidad de práctica de las EAyVs.
o. Invitación a los asesores de la Subdirección de Desarrollo Organizacional que tienen a cargo Entidades Adscritas y Vinculadas, así como a la asesora y jefe de la subdirección. Luis Eduardo Niño Velandia LNino@mineducacion.gov.co, Ivana Gonzalez igonzalez@mineducacion.gov.co, Marcela Borda Mborda@mineducacion.gov.co, Carolina Moreno cmorenol@mineducacion.gov.co, Juan Pablo Bicenty jbicenty@mineducacion.gov.co, Manuel Ignacio Salamanca msalamanca@mineducacion.gov.co, Jose Horacio Gonzalez JRoa@mineducacion.gov.co, Martha Patricia Ortiz martortiz@mineducacion.gov.co y Gloria Rocio Pereira gpereira@mineducacion.gov.co, todos con el ROL de participantes en la CoP https://www.yammer.com/mineducacion.gov.co/#/threads/inGroup?type=in_group&amp;feedId=14442164. También se realizó la invitación a los usuarios designados por FODESEP Neyffe Patricia Gamboa Ovalle  ngamboa@fodesep.gov.co, Claudia Marcela Gaitán Saavedra cgaitan@fodesep.gov.co y Maria Dina Miranda Virguez mvirgues@fodesep.gov.co e invitación a los usuarios designados por INFOTEP San Juan del Cesar a Ruben Dario Britto jbrito@infotep.edu.co, Carmen Paulina Herrera cherrera@infotep.edu.co, Rafael Francisco Britto rbrito@infotep.edu.co y Antonio Rafael Gallo Oñate  agallo@infotep.edu.co  a registrarse en la CoP. 
</t>
    </r>
    <r>
      <rPr>
        <u/>
        <sz val="12"/>
        <rFont val="Calibri"/>
        <family val="2"/>
        <scheme val="minor"/>
      </rPr>
      <t>Caja de Herramienta No. 3. Mapa de conocimiento</t>
    </r>
    <r>
      <rPr>
        <sz val="12"/>
        <rFont val="Calibri"/>
        <family val="2"/>
        <scheme val="minor"/>
      </rPr>
      <t xml:space="preserve">
Revisión y comentarios al documento “Mapa de conocimiento” elaborado por la Universidad Nacional de Colombia como parte del producto "Informe del diseño y desarrollo de actividades de despliegue de la dimensión de gestión del conocimiento e innovación planteada en el Modelo Integrado de Planeación y Gestión Versión II, tanto a nivel institucional como con las entidades adscritas vinculadas", una de las observaciones, es la necesidad de retomar y actualizar la información que actualmente esta apareciendo en el mapa de conocimiento del Ministerio https://intranetmen.mineducacion.gov.co/comunidades/sdo/MapaDeConocimiento/Paginas/default.aspx. </t>
    </r>
  </si>
  <si>
    <t>Se realiza aprobación de la matriz de interacción de procesos, teniendo en cuenta las caracterizaciones de los 17 procesos del MEN y se realiza su publicación en el SIG.
Se avanzó en la actualziación de los documentos del SIG de acuerdo con los planes de actualziación documental. 
Se cuenta con los tableros de emagica en los cuales se establecen las fechas finales para la actualización documental por dependencia para la vigencia 2018.
Durante el mes de Junio el proveedor de la aplicación SIG realizó pruebas detalladas del funcionamiento de la misma y generó los ajustes derivados de estas pruebas, asi mismo realizó el alistamiento de los items solitados por la OTSI para el paso a producción.
Se cuenta con los indicadores  rediseñados de los procesos cargados en el a nueva versión de la aplicación del SIG. Por la transición del aplicativo se construye matriz de indicadores en la cual se establecen los primeros reportes y análisis de los indicadores. Con esta información se establece el nivel de cumplimiento por proceso de los indicadores y se presenta como entrada para la revisión por la dirección.
Conforme a la primera entrega de los reportes y análisis de los indicadores para el primer trimestre se realiza taller de localidad metro, en la cual se realiza revisión de indicadores y se socializa a los lideres de calidad la Guia de Indicadores y el texto guia para el reporte y analisis de los mismos.</t>
  </si>
  <si>
    <t>Se actualizó el diagnóstico de cumplimiento de la Norma ISO 9001 -2015, arrojando un 80% de cumplimiento total y un 20% de cumplimiento parcial. A partir de lo cual se siguió avanzando en la implermentación de los requisitos por cumplir:
De acuerdo a la información suministrada por la OAPF y el seguimiento a los indicadores de proceso se realizó medición de los objetivos del SIG, como entrada para la revisión por la Dirección.
Se realiza actualización del Manual del SIG en el cual se incluye como se realiza el ingreso a la nueva versión del aplicativo del SIG, el nuevo alcance del SIG y los nuevos anexos del Manual.
Se cuenta con el documento de Contexto Estratégico del MEN, el cual fue construido de manera participativa a partir del taller realizado el mes pasado con todas las areas, el mismo fue avalado por la OAPF y se realizó la socialización del mismo con los lideres de proceso y lideres de calidad y fue publicado en la intranet.
De acuerdo con las oportunidades del diagnostico de cuestiones internas y externas se establece una relacion de las oportunidades generadas en el mismo asociadas a planes de mejoramiento, en los casos en que estas apliquen. 
Se construye caracterización de partes interesadas, en el cual se consolida la información de diferentes fuentes. 
Se realizó la actualización  y consolidación del normograma del MEN de acuerdo con los procesos del nuevo mapa y a partir de los aportes dados por las dependencias que participan en los mismos, esto con el fin de que el Ministerio delimite  las normas que regulan sus actuaciones en desarrollo con su objeto misional. Ya se socializó a los Jefes y Lideres de Calidad y fue publicado en la Intranet.
se consolidó la información reportada por las dependencias misionales  a traves de la encuesta de PNC para el periodo comprendido entre ene y mar de 2018, se llevó a cabo el analisis de los resultados y se incluyó la información de la misma en la presentación para la Revisión por la Dirección. Además se hizo un informe de analisis de los resultados de la aplicación de dicha encuesta.
Se realiza la consolidación de la información de la revisión por la dirección, en presentación de power point, la cual cuenta con todas las entradas y salidas del procedimiento de Revisión por la dirección para los modelos referenciales de Calidad y Ambiental. Esta fue presentada el 26 de junio, en el marco del Comité Institucional de Gestión y Desempeño. 
Se realizaron sesiones de preparación para la auditoria interna por parte de los asesores SDO a cada una de las areas y además se ha venido realizando acompañamiento presencial en las auditorias de cada proceso de acuerdo con el programa establecido por la OCI.
Se realizó taller de preparación de listas de chequeo, asi como un taller de preparación de informes de las auditorias internas, los cuales fueron acompañada por la SDO.
Se realiza acta de inicio del contrato con el ente certificador Icontec, en el marco del cual se presenta por el mismo el plan de auditoria 2018 a desarrollarse la primera semana del mes de julio.
Producto de la auditoria interna se da inicio al establecimiento de los planes de mejoramiento de las NC y OM.
Producto de revisión por la Dirección se realiza mesa de trabajo para establecer el plan de mejoramiento de oportunidad de quejas y reclamos.
Finalmente, conforme a los resultados de la encuesta piloto de PSNC se desarrollan los planes de mejoramiento con los PSNC identificados.
Y a partir del monitoreo de riesgos se plantean planes de mejoramiento asociados a los riesgos materializados.
Se realiza seguimiento final del estado de cumplimiento de las acciones de mejora de la auditoria 2017 del Icontec, como insumo para la auditoria de 2018 a desarrollarse en la primera semana de julio.</t>
  </si>
  <si>
    <t>Se llevó a cabo la localidad metro y oportunidades de la estrategia MIPG City dirigida a los lideres de Calidad del MEN, donde se presentaron buenas practicas del reporte de los indicadres, se presento la guia de indicadores de gestión y se realizo presentación de consejos para el establecimiento de los planes de mejoramiento.
Se llevó a cabo la feria preparatoria de calidad y feria preparatoria ambiental a través de intervenciones teatrales y actividades experienciales, dirigidas a todos los colaboradores de las dependencias en las dos sedes del MEN, con el fin de afianzar algunas temáticas de estos modelos referenciales y realizar preparación para la auditoria ICONTEC. Se llevo a cabo la localidad preparatoria en la cual se dieron tips de auditoria para la visita del ICONTEC 2018.
Se desarrolló el taller dirigido a lideres de calidad sobre "cambios de las normas ISO 9001:2015 e ISO 14001:2015", el cual permitio un reconocimiento de las nuevas normas para los lideres de las dependencias del Ministerio.</t>
  </si>
  <si>
    <t>Se llevaron a cabo actividades de socialización de los componentes del Sistema de Gestión Ambiental: 8/06/2018 Realizado por Líderes Ambientales Programas Ambientales, uso adecuado de los puntos ecológicos
Diferentes dependencias Sede CAN
13/06/2018 Realizado por Líderes Ambientales
Aspectos e impactos ambientales significativos
Diferentes dependencias Sede CAN
25/06/2018 Realizado por SDO
Dirección de Calidad de EPBM Y CNA
Feria Ambiental (Programas ambientales) Sede San Cayetano
26/06/2018 Realizado por Gestor Ambiental
Políticas, programas ambientales, plan de emergencias Subdirección de Gestión Financiera
Sede CAN
27/06/2018 Realizado por Gestor Ambiental
Políticas, programas ambientales, plan de emergencias Dirección de Calidad de EPBM Y CNA
Sede San Cayetano
28/06/2018 Realizado por SDO Feria Ambiental (Programas ambientales) Diferentes dependencias Sede CAN
Se da cumplimiento al Plan de Actualización documental propuesto para el mes de Junio:
Se revisan documentos y se proponen actualizaciones:
AD-PL-01 Plan de Gestión Integral de Residuos V2
AD-PR-02 Implementar controles operacionales ambiental_ejecutar  V2
PM-FT-01 Programas Ambientales V2
PM-FT-02 Matriz de Identificación de aspectos e impactos ambientales V2 incluyendo el ciclo de vida del producto
PM-FT-04 Roles, Responsabilidades y Autoridades  V2
PM-FT-12 Matriz de Comunicaciòn del Sistema de Gestión Ambiental
PM-FT-13 Matriz de necesidades y expectativas de las partes interesadas V1
PM-PR-05 Procedimiento de Identificación de aspectos e impactos ambientales  V2 
Se generan planes de mejoramiento para atender las oportunidades identificadas en el contexto estrategico.
Se realiza seguimiento y se identifica la necesidad de fortalecer los mecanismos de atención a los visitantes frente a la aplicación del Sistema de Gestión Ambiental. Este primer seguimiento es realizado en la Revisión por la Dirección. Se definiran las acciones en la mesa técnica de evaluación de desempeño y cumplimiento ambiental. 
Se cuenta con el reporte de los indicadores ambientales.
Se identifican riesgos ambientales asociados a los impactos ambientales significativos y se consignan en la matriz de aspectos e impactos significativos. 
Se revisa el plan de emergencias y se propone la actualización relacionada a las emergencias ambientales
Se actualizan los Programas de Control Operacional Ambiental. 
Se realiza revisión por la Dirección 2017 2018.
Se realiza acompañamiento de la auditoría ambiental a los procesos por parte de los asesores de cada proceso. 
Se realiza jornadas de capacitación a la Subdirección de Gestión Administrativa (Jefe y Coordinadores)  frente: 
- Programas ambientales
- Aspectos e impactos ambientales
- Riesgos ambientales
- Oportunidades
- Obligaciones de cumplimiento ambiental
- Caracterización</t>
  </si>
  <si>
    <t>Se realizó la actualización  y consolidación del normograma del SGSST. Se diseñó una matriz de recolección de datos para el SGSST y se aprobó llevar las estadisticas en esta matriz, de la gestión y consolidacion de esta información se reportará un solo indicador  para el reporte del SIG. Se formularon los dos planes de mejoramiento de las auditorias  al SGSST y al PESV, estos fueron enviados a la OCI, y a la Secretaria de Movildad,  para su aprobación.
Se elaboró informe para la revisión por la dirección. Se realizaron diferentes mesas de trabajo para actualizar el Plan de Respuesta a Emergencias.</t>
  </si>
  <si>
    <t>Se actualiza el procedimiento de activos de información, el cual fue aprobado y fue solicitado su cargue en el SIG.
Fueron aprobados y cargados en el SIG los siguientes documentos: 
Manual PM-MA-02 y procedimiento PM-PR-08 de Gestión de Incidentes de Seguridad de la Información.
Manual de Políticas de Seguridad de la Información PM-MA-03
PM-FT-10 Declaración de Aplicabilidad MEN
PM-FT-14 Medición de Controles ISO 27000
PM-GU-03 Guía Evaluación Controles Norma ISO 27001</t>
  </si>
  <si>
    <t>En el mes de abril  el Departamento Administrativo de la Función Públicapublico los resultados de FURAG. Dentro del análisis realizado, se ratificó el 7 lugar para el Sector Educación, cumpliendo de esta manera la meta planeada. De otra parte se identificó que el Ministerio de Educación quedo ubicada en el 5 lugar entre los Ministerios y en el grupo par establecido por Función Pública en la medición. De esta forma cumpliendo la meta planteada. No obstante se requiere seguir fortaleciendo la implementación de MIPG V2. Continuando con las actividades previstas para este fortalecimiento, durante el mes de junio se consolidaron los autodiagnósticos acorde con lo reportado por las áreas y se proyectaron los planes de cierre de brechas,  como parte de las etapas de la implemetación del modelo.</t>
  </si>
  <si>
    <t xml:space="preserve">Se consolidó el análisis de logros y retos de la propuesta del nuevo decreto para presentación ante la Secretaria General y se está en espera de agendamiento para entrega de la propuesta de decreto para primera validación de la alta dirección. </t>
  </si>
  <si>
    <t>Se continuo brindando la asistencia técnica a las EAV para lo cual se han trabajado como componente común para todos las etapas de implementación de MIPG, para lo cual se ha trabajado el que tengan el acto administrativo de creación del Comité de Gestión y Desempeño Institucional y se ha brindado capacitación refuerzo de MIPG a los servidores  de las EAV.
Con relación a la primera etapa de la implementación  10 de las EAV ya cuentan con el acto administrativo de creación del Comité de Gestión y Desempeño Institucional, de los cuales contamos con la copia específica.</t>
  </si>
  <si>
    <t>En el marco de la Asistencia tenica y acorde con el cronograma establecido para desarrollo del Plan en el mes de mayo finalizaron las capacitaciones acerca de MIPG V2 a los servidoes de las EAV cubriendo 100% de las EAV con la capacitación de MIPG a los servidores de las mismas. Es de anotar que el ICETEX y el ICFES, entidades que se atienden en el marco de la asistencia técnica con temas puntuales demandados por ellos, no han solicitado dicha capacitación, pero ellos ya las realizaron de manera independiente y en caso que requieran apoyo brindará a misma.</t>
  </si>
  <si>
    <t>Durante el mes de junio se realizó seguimiento en el marco de la asistencia técnica que se realiza a las EAV seguimiento compromiso de diligenciamiento de los autodignósticos de MIPG, como etapa que debemos surtir para la implementación de MIPG V2. Los cuales ya iniciaron las EAV a diligenciar, los han ido enviando al Ministerio para chequeo y retroalimentación.</t>
  </si>
  <si>
    <t>Resultado de los autodiagnosticos diligenciados por las EAV, han ido estableciendo los planes de trabajo para cierre de brechas de los cuales contamos con la información de tres entidades .</t>
  </si>
  <si>
    <t>Resultado de los planes de cierre de brechas  las EAV, han iniciado la implementación de actividades que den cumpliento a los planes trazados, para lo cual se esta diseñando una matriz para cada entidad que nos permita identificar los avances de los planes.</t>
  </si>
  <si>
    <t xml:space="preserve">En el mes de junio no se llevaron a cabo capacitaciones específicas de MIPG  </t>
  </si>
  <si>
    <t>Durante el mes de junio se continuo con el apoyo a las áreas del Ministerio para el diligenciamiento del autodiagnóstico propuesto como etapa de implementación del Modelo MIPG V2. Se consolidaron los mismos y se generaron los autodiagnósticos definitivos.</t>
  </si>
  <si>
    <t>Teniendo en cuenta la dinamica del Ministerio, durante el mes de junio se proyecto con base en los autodiagnósticos definitivos los planes de cierre de brechas como etapa de implementación del Modelo MIPG V2. Estos planes estan en revisión para posterior envio a las áreas para socialización e implementación.</t>
  </si>
  <si>
    <t>Durante el mes de junio se definieron los autodiagnósticos finales y se establecieron los planes de cierre de brechas los cuales serán enviados para validación e inicio de la ejecución de las actividades relacionadaspor lo cual hasta tanto no se tengan los planes definicitvos socializados y aprobados por las áreas no es posible adelantar la ejecución del mismo.</t>
  </si>
  <si>
    <t>Se brindo apoyo a la Subdirección de Calidad de Educación Superior, nuevamente con la revisión y análisis del proyecto de Decreto que modifica los registros calificados, aprobación de estudios de factibilidad para creación de IES y además se gestionó la firma de la Resolución que reglamenta el trámite de Reconocimiento de Intérpretes Oficiales de la Lengua de Señas Colobiana Español, y se estan adelantando los ajustes correspondientes para atender las solicitudes que ingresen tal como se estableció en la resolución del 20 de junio de 2018. De otra parte se brindo capaccitación a la Subdirección de aseguramiento de la calidad de la educación superior relacionada con el PAAC con el fin de poder socializar y sensilbilizaar acerca del compromiso de ejecutar las actividades planteadas desde la subdierección y que hacen parte del PAAC</t>
  </si>
  <si>
    <t>Se dio inicio a la socialización de las matrices de riesgos y la metodología en las dependencias, en el marco de la preparación para la auditoría interna y del ICONTEC, de acuerdo a los riesgos que le aplican a cada area.
Se construyó formato de monitoreo de riesgos y se envió a todas las dependencias a partir de la matriz de riesgos vigente en el Ministerio para el periodo de enero a abril de 2018, para que se reportara el seguimiento a la eficacia de los controles, el seguimiento al cumplimiento de las acciones de manejo que se definieron para la mitigación de los riesgos, el monitoreo a la materialización de estos e identificación de ajustes para la matriz en general. Se acompañó a las dependencias para solucionar las dudas y realizar el reporte. Posteriormente se consolidó y analizó el resultado de dicho monitoreo y finalmente se avanzó en la construcción de los planes de mejoramiento a partir de los riesgos materializados. Esta información fue presentada en la Revisión por la Dirección</t>
  </si>
  <si>
    <t>Se realizó mesa de trabajo con la Subdirección de aseguramiento de la calidad para actualización de los trámites de aseguramiento y se realizaron los ajustes correspondientes en el SUIT como resultado de las mesas de trabajo los cuales estan en validación del área para proceder a solicitar la actualización a Función Pública de los mismos. De otra parte se realizó la socialización y sensibilización a la Subdirección de aseguramiento con el fin de que puedan adelantar las acciones que tienen pkaneadas dentro del plan de racionalización.</t>
  </si>
  <si>
    <t>Página web de Gobierno Digital.
https://www.mineducacion.gov.co/1759/w3-propertyvalue-59513.html 
Gestión con la líder de Gobierno Digital Grace Andrea Quintana Ortega gquintana@mineducacion.gov.co de la Oficina de Tecnología y Sistemas de Información para la definición del diseño de dos Banners rotatorios en el Home del sitio, para su posterior revisión, ajuste y aprobación del líder, se procedió a gestionar con la Oficina Asesor de Comunicaciones el diseño de los Banners. 
Adicional se gestionó con la Oficina Asesora de Comunicaciones la publicación de los Logos representativos de cada una de las Entidades Adscritas y Vinculadas y el ajuste en el correo asociado al formulario de contáctenos https://www.mineducacion.gov.co/1759/w3-propertyvalue-59521.html, el cual es gobiernodigital@mineducacion.gov.co a cargo de la líder Grace Andrea Quintana Ortega gquintana@mineducacion.gov.co de la OTSI.</t>
  </si>
  <si>
    <t>Comunicación Interna ha cumplido de manera eficiente y efectiva con la redacción, edición y publicación de notas, noticias e informes de cada una de las fuentes del Ministerio, para cumplir con el objetivo de mantener informados a los funcionarios de manera inmediata, clara y objetiva a través de los diferentes canales con que cuenta la Entidad.
En el mes de juno se realizaron 2516  publicaciones alcanzando un acumulado de 1.356 piezas, a través de los diferentes canales de comunicación interna, logrando con corte a 30 de junio de 2018, un nivel de cumplimiento del 58.95%.</t>
  </si>
  <si>
    <t xml:space="preserve">Cada uno de los integrantes del equipo de Comunicación Interna, ha mantenido y mantiene contacto permanente con las áreas asignadas, con el propósito de liderar y asesorar las estrategias que se estimen convenientes y provechosas para el Ministerio. Cada Campaña es llevada a feliz término y cuenta con el acompañamiento permanente del equipo.
Durante el mes de junio se llevaron a cabo 9 estrategias y asesorías, alcanzando un acumulado de 56 estrategias, lo que significa un nivel de cumplimiento del 58.95% con corte a 30 de junio de 2018. </t>
  </si>
  <si>
    <t>Dada la agenda de la Ministra y las Viceministras, durante el mes de junio no se pudo realizar un encuentro con ellas y los colaboradores, aunque se mantiene activo el canal de comunicación y las alternativas para realizar los eventos en conjunto con ellas.
Por lo anteriormente expuesto, durante el mes de junio se mantiene un acumulado de 3 eventos con corte a 30 de junio de 2018, lo que significa un nivel de cumplimiento del 25%</t>
  </si>
  <si>
    <t>Para cumplir con el objetivo de divulgar y tener impacto en medios con los temas de la agenda educativa, para este mes de mayo se desarrollaron acciones en las que se incluyen artículos y comunicados emitidos como fuente Oficina Asesora de Comunicaciones, noticias y entrevistas presenciales, telefónicas y escritas con delegados del MEN.
Durante el mes de junio se realizaron 59 noticias y entrevistas, relacionados con acciones de divulgación de la gestión del Ministerio de Educación Nacional,  alcanzando con corte a 30 de junio de 2018,  un acumulado de 532 acciones de divulgación , lo que significa un nivel de cumplimiento  del  44.33%.</t>
  </si>
  <si>
    <t>Con el fin de atender y dar respuesta directa a la comunidad regional y los  medios de comunicación sobre temas específicos de la gestión del Ministerio, durante mayo de 2018 desde  la Oficina Asesora de Comunicaciones se realizaron 20 ruedas de prensa que contribuyeron a tener un acercamientos con diferentes zonas del país donde la Ministra y sus delegados adelantan agenda, logrando un acumulado de 118 ruedas de prensa con corte a 30 de junio de 2018, lo que significa un nivel de cumplimiento del 44.33%</t>
  </si>
  <si>
    <t>En el mes de junio se brindaron 2 asesorías:
-La primera fue al equipo del Colombia Pisa Fuerte 2018, con quienes nos reunimos en varias ocasiones para planear y coordinar cómo se realizaría el evento de cierre del programa PISA.
- La segunda asesoría se brindó al equipo de Primera Infancia, para la realización del evento Entrega de Resultados Medición Calidad, se tuvo varias reuniones de trabajo, donde se logró coordinar conjuntamente dicho evento.,  logrando un acumulado para la vigencia 2018 de 11 asesorías para un nivel de cumplimiento del 63%, con corte a 30 de junio de 2018.</t>
  </si>
  <si>
    <t>Entre los eventos realizados del mes de Junio, destacamos, en primer lugar, el Evento de Cierre del programa Pilos en la Universidad del Norte – UniNorte – de Barranquilla, que contó con la presencia de la Ministra, recibió los agradecimientos por parte de los estudiantes y de la comunidad educativa en general, quienes resaltaron esta importante programa del Gobierno Nacional, donde se pretendió revolucionar una generación de colombianos para que tuviera acceso a la educación superior logrando tener futuros dirigentes a personas de todos los estratos sociales.
En segundo lugar, destacamos los eventos de Primeras piedra y visitas de obra en el Departamento del Atlántico, lo que demuestra que es una de las regiones del país que se ha recibido una gran inversión para obras de infraestructura educativa durante el presente Gobierno.
En un tercer lugar, destacamos el evento de Encuentro Programa Becas para la Excelencia Docentes en la Universidad UNAB de Bucaramanga, donde se realizó el cierre del programa de Becas docentes para todo el país y también nos acompañaban los becarios a nivel nacional reconociendo la labor del Ministerio de Educación.
Durante el mes de junio se realizaron 17 eventos, alcanzando un acumulado para la vigencia 2018 de 115 eventos, lo que significa un nivel de cumplimiento del 63%, con corte a 30 de junio de 2018.</t>
  </si>
  <si>
    <t>Al terminar el mes de junio de 2018, 1.124.146 personas accedieron a la información y servicios disponibles en la página web del Ministerio de Educación Nacional, https://www.mineducacion.gov.co/portal/ alcanzando un cumplimiento de 47,52%.</t>
  </si>
  <si>
    <t>90.6%</t>
  </si>
  <si>
    <t xml:space="preserve">Desde las redes sociales del Ministerio (Fan Page de Facebook, Twitter e Instagram) al terminar el mes de junio, cerramos con 271.079 seguidores de Facebook, 572.000 seguidores de Twitter, 7.147.989 reproducciones de los videos disponibles en el canal YouTube y 12.400 seguidores de Instagram. </t>
  </si>
  <si>
    <t>Durante este mes se dio respuesta a todas las solicitudes de publicación en el micrositio de la Ley 1712 de 2014, Ley de Transparencia y del Derecho al Acceso a la Información Pública Nacional, ubicada en el enlace: 
https://www.mineducacion.gov.co/portal/atencion-al-ciudadano/Participacion-Ciudadana/349495:Transparencia-y-acceso-a-informacion-publica
En este sentido se atendieron más de 80 solicitudes de actualización en la página web y se crearon y actualizaron 5 micrositios.</t>
  </si>
  <si>
    <t>58.95%</t>
  </si>
  <si>
    <t>Comunicación Interna ha cumplido de manera eficiente y efectiva con la redacción, edición y publicación de notas, noticias e informes de cada una de las fuentes del Ministerio, para cumplir con el objetivo de mantener informados a los funcionarios de manera inmediata, clara y objetiva a través de los diferentes canales con que cuenta la Entidad.
En el mes de junio se realizaron 2516  publicaciones alcanzando un acumulado de 1.356 piezas, a través de los diferentes canales de comunicación interna, logrando con corte a 30 de junio de 2018, un nivel de cumplimiento del 58.95%.</t>
  </si>
  <si>
    <t>44.3%</t>
  </si>
  <si>
    <t>Para cumplir con el objetivo de divulgar y tener impacto en medios con los temas de la agenda educativa, para este mes de mayo se desarrollaron acciones en las que se incluyen artículos y comunicados emitidos como fuente Oficina Asesora de Comunicaciones, noticias y entrevistas presenciales, telefónicas y escritas con delegados del MEN.
Durante el mes de junio se realizaron 59 noticias y entrevistas, relacionados con acciones de divulgación de la gestión del Ministerio de Educación Nacional,  alcanzando con corte a 30 de junio de 2018,  un acumulado de 532 acciones de divulgación, lo que significa un nivel de cumplimiento  del  44.3%.</t>
  </si>
  <si>
    <t>44.33%</t>
  </si>
  <si>
    <t>47.52%</t>
  </si>
  <si>
    <r>
      <rPr>
        <b/>
        <sz val="9"/>
        <rFont val="Arial"/>
        <family val="2"/>
      </rPr>
      <t>1. informe del contrato de mantenimiento</t>
    </r>
    <r>
      <rPr>
        <sz val="9"/>
        <rFont val="Arial"/>
        <family val="2"/>
      </rPr>
      <t xml:space="preserve">: 
* Se realiza mantenimiento preventivo a los equipos de presión del sistema de agua potable.
* Se realliza mantenimiento preventivo a los equiupos de la red contra incendios.
Se realiza el lavado de tanques de almacenamiento de agua potable.
*Se culminó el  proyecto de reorganización de puestos de trabajo del  área de Tecnología, en  la cual se mejoran condiciones de puestos de trabajo y se incrementan 19 puestos nuevos.
* Se continuó con la reparación de  piso vinílico deteriorado, localizado en el área de tecnología.
* Se intalaron persianas de ventilación en el área de tecnología.
* Se realizó demarcación en la bodega de residuos de la sede San Cayetano.
* Se cambiaron 7 luminarias tipo LED  en las áreas de tecnología y Primera Infancia.
</t>
    </r>
    <r>
      <rPr>
        <b/>
        <sz val="9"/>
        <rFont val="Arial"/>
        <family val="2"/>
      </rPr>
      <t>2. Actividades del contrato de CONTROL DE ACCESO</t>
    </r>
    <r>
      <rPr>
        <sz val="9"/>
        <rFont val="Arial"/>
        <family val="2"/>
      </rPr>
      <t xml:space="preserve">
* Mantenimiento preventivo programado.
. Se continuó con el ajuste de los dactilares de entrada y salida del parqueadero.
</t>
    </r>
    <r>
      <rPr>
        <b/>
        <sz val="9"/>
        <rFont val="Arial"/>
        <family val="2"/>
      </rPr>
      <t>3. Actividades del contrato de ASCENSORES:</t>
    </r>
    <r>
      <rPr>
        <sz val="9"/>
        <rFont val="Arial"/>
        <family val="2"/>
      </rPr>
      <t xml:space="preserve">  
* Se realiza mantenimiento preventivo a los 4 ascensores Schindler.
* Se realiza mantenimeinto correctivo al ascensor No. 3, reparación y ajuste al sistema de frenos (guarniciones de las palancas de freno del grupo tractor),.
* Se realiza el Mantenimiento preventivo al ascensor privado marca Orona, funcionamiento normal. 
</t>
    </r>
    <r>
      <rPr>
        <b/>
        <sz val="9"/>
        <rFont val="Arial"/>
        <family val="2"/>
      </rPr>
      <t>4. Actividades del contrato de PLANTA TELEFÓNICA</t>
    </r>
    <r>
      <rPr>
        <sz val="9"/>
        <rFont val="Arial"/>
        <family val="2"/>
      </rPr>
      <t xml:space="preserve">.
* Se realiza mantenimiento preventivo de la planta telefónica.
* Se realiza cambio de tarjeta controladora de la,planta telefónica.
</t>
    </r>
    <r>
      <rPr>
        <b/>
        <sz val="9"/>
        <rFont val="Arial"/>
        <family val="2"/>
      </rPr>
      <t xml:space="preserve">5. Aires acondicionados:
* </t>
    </r>
    <r>
      <rPr>
        <sz val="9"/>
        <rFont val="Arial"/>
        <family val="2"/>
      </rPr>
      <t xml:space="preserve">Se realiza mantenimiento preventivo programado a los aires ubicados en los Data center, centos de cableado y salas del primer piso.
*Se realiza mantenimiento correctivo al  aire acondionado York (cambio de capacitor y temporizador de arranque), quedando en funcionamiento normal.
</t>
    </r>
    <r>
      <rPr>
        <b/>
        <sz val="9"/>
        <rFont val="Arial"/>
        <family val="2"/>
      </rPr>
      <t>6.Actividades del contrato de PLANTAS ELÉCTRICAS</t>
    </r>
    <r>
      <rPr>
        <sz val="9"/>
        <rFont val="Arial"/>
        <family val="2"/>
      </rPr>
      <t>.
*Se realizó mantenimiento preventivo programado para las plantas eléctricas.</t>
    </r>
  </si>
  <si>
    <t>Se realizan 3 mantenimientos preventivos a vehiculos del parque automotor del Ministerio</t>
  </si>
  <si>
    <t>Se presenta el reporte de mesas de ayuda del mes de junio</t>
  </si>
  <si>
    <t>Se realizo el informe correspondiente al mes de junio/2018,  con las comisiones solicitadas por cada una de las dependencias, en el aplicativo de comisiones</t>
  </si>
  <si>
    <t>Se cuenta con los soportes físicos de las salidas de bienes de consumo, debidamente escaneados, el registro en el sistema SAP se realizará una vez se estabilice el sistema de inventarios, ya que se encuentra en proceso de implementación de Normas Internacionales de Contabilidad del Sector Público. Para el mes de junio nos encontramos en proceso de estabilización del sistema.</t>
  </si>
  <si>
    <t>El día 19 de junio se incia el proceso contractual, se subió el insumo 2018-1352, relacionado con el levantamiento del inventario físico de bienes muebles del  MEN.</t>
  </si>
  <si>
    <t>Se realizaron las conciliaciones de los meses de enero, febrero y marzo, tomando los valores de la bases de datos y los ingresos realizados.</t>
  </si>
  <si>
    <t>Se verifico el registro correspondiente de los indicadores para la nueva plataforma del SIG a cargo de la Subdirección de Gestión Administrativa: Cumplimiento en la prestación de servicios, Eficacia en el control de los inventarios asignados, Comisiones solicitadas a tiempo, Consumo resmas, Consumo de Energía, Consumo de Agua, Consumo de fotocopias, Nivel de cumplimiento  en cronograma de mantenimiento de infraestructura, Nivel de cumplimiento  en cronograma de mantenimiento de infraestructura, Nivel de cumplimiento  en cronograma de mantenimiento de vehículos, Satisfacción del Servicio Prestados por el proceso de Logística de eventos, Índice de Coherencia Administrativa y Buen Gobierno. Presentando un cumplimiento en las metas establecidas en el mes de junio</t>
  </si>
  <si>
    <t xml:space="preserve">Se da cumplimiento al indicador teniendo en cuenta que se entregaron los de informes, de manera detallada del estado actual de la ejecución del contrato 268 de 2018 para cada una de las dependencias generadoras de eventos, junto con el resumen de su ejecución presupuestal, indicadores de cumplimiento de metas y estados de su ejecución  al mes de Junio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</si>
  <si>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 xml:space="preserve">"Entrega de informes, de manera detallada del estado actual de la ejecución del contrato 268 de 2018 para cada una de las dependencias generadoras de eventos, junto con el resumen de su ejecución presupuestal, indicadores de cumplimiento de metas y estados de su ejecución  al mes de Junio
Dirección de Calidad para la Educación Preescolar, Básica y Media 
Dirección de Fortalecimiento a la Gestión Territorial 
Dirección de Calidad de la Educación Superior 
Dirección de Cobertura y Equidad 
Dirección de Primera Infancia 
Dirección de Fomento de la Educación Superior 
Subdirección de Desarrollo Organizacional 
Oficina Asesora de Comunicaciones 
Oficina Asesora de Innovación Educativa con Uso de TICs 
Oficina Asesora de Cooperación y Asuntos Internacionales
</t>
  </si>
  <si>
    <t>Se enviaron 18 comunicaciones a las  dependencias informando los saldos correspondientes</t>
  </si>
  <si>
    <t>Las dependencias en junio solicitaron   626 comisiones, en comparación con el año 2017 presenta un incremento del 3%. Comparado con el mes anterior presenta una reducción del 40%.</t>
  </si>
  <si>
    <t>En junio  las dependencias   solicitaron se modificaran 106 comisiones; igualmente solicitaron fueran canceladas 75 comisiones .En comparación al mes anterior presenta una reducción del 17% en modificaciones y un 24% en cancelaciones.</t>
  </si>
  <si>
    <t>Se realizaron y verificaron las actividades operacionales ambientales programadas en el mes de Mayo, seguimiento a los contratos con responsabilidad ambiental que perteneces a la Subdirección de Gestión Administrativa. En recolección de puntos ecológicos  se obtuvo un total de   kgrs de residuos, de los cuales   kgrs fueron residuos sólidos aprovechables los cuales fueron entregados a los recicladores de oficio EMRS.</t>
  </si>
  <si>
    <t>Se elaboró el proyecto del acto administrativo con el fin de ajustar al modelo integrado, el cual esta en revisión y en tramite de firmas ( oficina Juridica)</t>
  </si>
  <si>
    <t>Durante el mes de junio se llevaron a cabo actividades como: Celebración del día de la Familia, continuación y finalización del torneo de fútbol 8,  realización de entrenamientos de Natación con 28 participantes, continuación de entrenamientos de Voleibol con 30 integrantes, entrenamientos del equipo de bolos, actividades previas para las vacaciones recreativas de hijos de servidores contando con una inscripción de 31 niños, realización de Feria productos y de servicios (Educativos y de Vivienda) en el Día del Servidor Público. Viernes de stands de servicios de banca, turismo, telecomunicaciones, teatro, caja de compensación, alimentos y servicios de salud en la sede CAN y en San Cayetano. Realización de reuniones de acompañamiento a servidores cuyos empleos son afectados por la convocatoria 434 con la asistencia de 133 servidores.</t>
  </si>
  <si>
    <t>Durante este mes se presentaron los resultados de la prueba parcial ante el comité en pleno durante la sesión ordinaria.</t>
  </si>
  <si>
    <t xml:space="preserve">Seguimiento de los planes que hacen parte del Plan Estratégico de Talento Humano con el desarrollo de actividades más relevantes así: implementación del PIC (capacitaciones en Argumentación de textos jurídicos, Delitos contra la administración pública, Hacienda y presupuesto público, Estudios previos, Oracle y Buenas prácticas de movilidad para conductores). Plan de Bienestar (Finalización del torneo de fútbol 8, realización de entrenamientos de Natación, Voleibol y bolos, convocatoria e inscripciones para las vacaciones recreativas de hijos de servidores, realización de Feria de productos y servicios (Educativos y de Vivienda) en el Día del Servidor Público, stands de servicios en sede CAN y en San Cayetano, reuniones de acompañamiento a servidores cuyos empleos son afectados por la convocatoria 434). Plan de SG-SST (sesiones de pausas activas con fisioterapeuta, rumbaterapias con deportólogo, asesorías de nutrición, realización de Taller de Investigación de Accidentes de Trabajo para el COPASST, refuerzo de la divulgación del plan de emergencias en San Cayetano). Se iniciaron actividades para la provisión por méritos con listas de elegibles de las vacantes ofertadas en el proceso de selección adelantado en el marco de la Convocatoria No. 434 de 2016. (Verificación de requisitos de empleos de 80 elegibles conforme a la publicación de 10 listas). </t>
  </si>
  <si>
    <t xml:space="preserve">Dentro de la ejecución del PIC durante el mes de junio se desarrollaron sesiones de las siguientes temáticas: Argumentación de textos jurídicos, Delitos contra la administración pública, Hacienda y presupuesto público, Estudios previos, Oracle y Buenas prácticas y Comportamiento seguro de movilidad para conductores. </t>
  </si>
  <si>
    <t xml:space="preserve">La cuarta sesión del Programa de Competencias está programada para el mes de julio, buscando maximizar la asistencia de servidores y demás colaboradores de las distintas oficinas del Ministerio, dichas sesiones se llevarán a cabo los días 10, 11, 23, 24, 25, 26 y 27 de julio, en jornadas de 4 horas. </t>
  </si>
  <si>
    <t xml:space="preserve">Continuación de los programas de vigilancia de riesgo cardio y biomecánico a través de las consultas médicas para seguimiento de riesgo cardiovascular, visitas de la fisioterapeuta con sesiones de pausas activas mediante juegos dirigidos, rumbaterapias con deportólogo y asesorías con nutricionista en sedes CAN y en San Cayetano. Realización de la semana de la salud,  realización de Taller de investigación de accidentes de trabajo dirigido a los integrantes del COPASST, realización de inspección trimestral de seguridad, convocatoria de nuevos brigadistas y refuerzo de la divulgación del plan de emergencias en San Cayetano.       </t>
  </si>
  <si>
    <t xml:space="preserve">Se realizó la evaluación final de los servidores en estado de provisionalidad y temporalidad con corte a 31 de mayo de 2018, dicha actividad se llevó a cabo desde el 1 de junio al 15 de junio. Así como la concertación de compromisos para la siguiente vigencia. </t>
  </si>
  <si>
    <t>Hasta la fecha 397 servidores han accedido al formulario de caracterización y diligenciado el respectivo formato.</t>
  </si>
  <si>
    <t xml:space="preserve">Se realizó publicación en la intranet de las vacantes de la planta de personal en las fechas 12, 15 y 27 de junio. </t>
  </si>
  <si>
    <t>Desarrollo de tercera mesa técnica entre las Subdirecciones de Desarrollo Organizacional y la Subdirección de Talento Humano para inicio de actualización del documento Código de Ética y Buen Gobierno y transición al Código de Integridad y Buen Gobierno, conforme al plan definido.</t>
  </si>
  <si>
    <t xml:space="preserve">Dentro de la ejecución del PIC durante el mes de junio se desarrollaron sesiones de las siguientes temáticas: Argumentación de textos jurídicos, Delitos contra la administración pública, Hacienda y presupuesto público, Estudios previos, Oracle y Buenas prácticas y Comportamiento seguro de movilidad para conductores.  </t>
  </si>
  <si>
    <t xml:space="preserve">Continuación de los programas de vigilancia de riesgo cardio y biomecánico a través de las consultas médicas para seguimiento de riesgo cardiovascular, visitas de la fisioterapeuta con sesiones de pausas activas mediante juegos dirigidos, rumbaterapias con deportólogo y asesorías con nutricionista en sedes CAN y en San Cayetano. Realización de la semana de la salud,  realización de Taller de investigación de accidentes de trabajo dirigido a los integrantes del COPASST, realización de inspección trimestral de seguridad, convocatoria de nuevos brigadistas y refuerzo de la divulgación del plan de emergencias en San Cayetano.    </t>
  </si>
  <si>
    <t xml:space="preserve">
Continuando con lo establecido en el cronograma de acciones preventivas, se encuentra en revisión una actividad para socializar el manual de interventoría/supervisión del MEN,  con el fin de disminuir las posibles faltas que puedan cometer los servidores con funciones de supervisión, ampliando la función de dar respuesta a los derechos de petición, ilustrando las diferentes modalidades en que se pueden presentar, los términos legales para dar respuesta y las formalidades de la misma. 
</t>
  </si>
  <si>
    <t>El día 8 de Junio se realizó Comité Inspirador en la sede Compensar de la avenida 68.</t>
  </si>
  <si>
    <t xml:space="preserve">
Continuando con lo establecido en el cronograma de acciones preventivas, se encuentra en revisión una actividad para socializar el manual de interventoría/supervisión del MEN,  con el fin de disminuir las posibles faltas que puedan cometer los servidores con funciones de supervisión, ampliando la función de dar respuesta a los derechos de petición, ilustrando las diferentes modalidades en que se pueden presentar, los términos legales para dar respuesta y las formalidades de la misma. </t>
  </si>
  <si>
    <t>Se participo en la cualificación de Servicio al ciudadano y construcción de paz dada por el PNSC
Se diseñaron piezas comunicativas para informar a la ciudadanía sobre el centro de relevo en la UAC para la atención de personas con Discapacidad auditiva.
Se grabaron los derechos y deberes de los ciudadanos en Lengua de Señas Colombianas 
Se realizaron piezas informativas sobre el procedimiento de PQRSD
Se realizo taller Tu respuesta tu Imagen a las entidades adscritas y vinculadas.</t>
  </si>
  <si>
    <t xml:space="preserve">Se realizó el ajuste a el Rol de firmador teniendo en cuenta la solución de Firma Digital. Además, se definieron las fechas para las pruebas funcionales de validación de los roles del firmador del proceso, también se realizaran las pruebas de del web service para ingresar al sistema de legalizaciones y cancillería.
</t>
  </si>
  <si>
    <t>En el mes de junio se realizó indice a 35 tomos en el formato establecido</t>
  </si>
  <si>
    <t>En el mes de junio se digitalizaron 195.692  imágenes de resoluciones</t>
  </si>
  <si>
    <t>En encuentran en revisión y ajustes los formularios para aplicar la encuesta de satisfacción de los servicios que ofrece el Ministerio. También se está ajustando la caracterización de ciudadanos para ser incluida dentro de la encuesta, teniendo encuenta que pasamos de tener 6 servicios certificados a 14 servicios .</t>
  </si>
  <si>
    <t>Para el mes de junio, se realizó asistencia técnica a la Secretaría de Educación de Cundinamarca, de igual manera, se continúa realizando acompañamiento  a través de los distintos canales de atención del MEN.
El ranking para el mes de mayo fue enviado a cada una de las Secretarías de Educación, a través, del Sistema de Gestión Documental del MEN, con los siguientes radicados:
Revisión y tabulación de la data estadística de comportamiento de las 90 Secretarias de Educación, en donde se tiene en cuenta los siguientes aspectos:
Así mismo, se  iniciaron  las pruebas funcionales del Sistema de Atención al Ciudadano SAC para el mejoramiento, actualmente se cuenta con un avance del 90% da la V.2. del SAC.</t>
  </si>
  <si>
    <t>En el mes de junio se digitalizaron 269.760  imágenes de resoluciones</t>
  </si>
  <si>
    <t xml:space="preserve">Se elaboró informe consolidado para el componente de riesgos con base en los resultados de las auditorías combinadas al Sistema de Gestión de Calidad y Ambiental, el cual se presentará, en el mes de julio, en  mesa de trabajo a la Subdirección de Desarrollo Organizacional y así contribuir en la asesoria  de las metodologías para la identificación y administración de riesgos. </t>
  </si>
  <si>
    <t xml:space="preserve">Se culminó la ejecución de las  17 auditorías combinadas a los Sistemas de Gestión de Calidad y Ambiental, que corresponden a la totalidad de los procesos que integran el mapa del MEN.
Se ejecutó la auditoría especial de PQRSD, se dío apertura y se encuentra en ejecución la Auditoría de Gestión del proceso de Planeación.   </t>
  </si>
  <si>
    <t>Esta actividad no aplica para el mes de junio, se realizará el seguimiento en el mes de julio.</t>
  </si>
  <si>
    <t>Esta actividad no aplica para el mes de junio.</t>
  </si>
  <si>
    <t xml:space="preserve">Durante el mes de junio se ralizó el informe de Austeridad del Gasto mensual.. </t>
  </si>
  <si>
    <t>Durante el mes de junio se ralizó el informe de Austeridad del Gasto mensual.</t>
  </si>
  <si>
    <t xml:space="preserve">
Un criterio
defensa</t>
  </si>
  <si>
    <t>Para el mes de junio el indicador presentó  un comportamiento favorable, obteniendo una tasa de éxito procesal del 88,52%</t>
  </si>
  <si>
    <t>Para el mes de junio este indicador tuvo un comportamiento favorable, se recibieron 34 solicitudes de revisión a proyectos normativos, 10 solicitudes de conceptos a proyectos de Ley,los cuales se tramitaron en su totalidad.</t>
  </si>
  <si>
    <t>Para el mes de junio se avanzó en el cumplimiento del indicador realizando una revisión de las demandas notificadas en el año 2018, sin encontrar que estas no responden a pretensiones similares.</t>
  </si>
  <si>
    <t>Para el mes de junio se avanzó en el cumplimiento del indicador  revisando los 11 informes presentados por las firmas verificando la oportunidad de las actuaciones y se realizó la consolidación de informes de auditorias; de la mismo forma se establecieron indicadores de medicion de la gestion de las firmas de representacion judicial</t>
  </si>
  <si>
    <t>Para el mes de junio se avanzó en el cumplimiento del indicador,  revisando  la bases de datos de banco Agrario verificando  que existen 124 títulos pendientes de cobro.</t>
  </si>
  <si>
    <t>Para el mes de junio se avanzó en el cumplimiento del indicador,  revisando  la bases de datos de banco Agrario verificando  que existen 124 títulos pendientes de cobro que corresponden a 124 poderes expedidos y adicionalmente se remitieron 6 cuentas de cobro del año 2011, para conciliacion con la fiduprevisora.</t>
  </si>
  <si>
    <t>Para el mes de junio este indicador tuvo un comportamiento favorable, ya que  se atendieron 149 consultas allegadas a la OAJ, de las cuales el 100%fueron atendidas con oportunidad dentro de los términos establecidos.</t>
  </si>
  <si>
    <t>Para el mes de junio este indicador tuvo un comportamiento favorable, presentando un cumplimiento del 100% de las acciones adelantadas sobre las acciones programadas para la recuperación de la cartera por
jurisdicción coactiva.</t>
  </si>
  <si>
    <t>Para el mes de junio este indicador tuvo un comportamiento favorable, presentando un cumplimiento del 100% de las acciones adelantadas sobre las actuaciones notificadas para atender acciones de tutela en las que el MEN tenga la calidad de demandante o
demandado.</t>
  </si>
  <si>
    <t>Para el mes de junio este  indicador, presentó  un comportamiento favorable, adelantando el  total de acciones administrativas sobre las tareas asignadas</t>
  </si>
  <si>
    <t>En el mes de junio se midió el indicador de "tasa de éxito procesal" referente al mes de mayo (mes vencido), lo cual evidenció que de los 61 procesos terminados en contra del MEN, 54  fallaron a favor del  Ministerio, lo que indica que se obtuvo una tasa de éxito procesal del 88,52%,</t>
  </si>
  <si>
    <t>En el mes de junio se efectuó la revisión y seguimiento de 34 proyectos normativos, emitiendo concepto sobre: i) 12 proyectos de decreto; ii) 17 proyectos de resolución; iii) 5  a directivas y circulares 
*Se tramitaron 3 demandas de inconstitucionalidad</t>
  </si>
  <si>
    <t xml:space="preserve">
Durante el mes de junio se recibieron y se tramitaron 10 solicitudes de revisión a proyectos de Ley, las cuales se entregaron al Despacho de la Ministra.</t>
  </si>
  <si>
    <t>Una vez revisadas las demandas notificadas en el año 2018, se econtro que para el mes de junio, estas no  responden a pretensiones similares.</t>
  </si>
  <si>
    <t>Toda vez que se las demandas y las conciliaciones notificadas no responden a pretensiones similares, se determinó que no  se puede establecer un modelo para ejercer la defensa, pues estas no tiene criterios de estandarizaciòn.</t>
  </si>
  <si>
    <t>Durante el mes de junio se revisaron 11 informes de gestión y se realizo la consolidaciòn de informes de auditorias, de la mismo forma se establecieron indicadores de medicion de la gestion de las firmas de representacion judicial</t>
  </si>
  <si>
    <t>Durante el mes de junio se continuó con la consolidación del informe de supervisión de contratos de quienes ejercen la representación judicial del MEN y se encuentra para revisión de la Jefe de la OAJ</t>
  </si>
  <si>
    <t>Durante el mes de junio se revisó la bases de datos de banco Agrario, verificando  que existen 124 títulos pendientes de cobro.</t>
  </si>
  <si>
    <t>Durante el mes de junio se expidieron 124 poderes para la recuperación de los títulos y remanentes.</t>
  </si>
  <si>
    <t>Durante el mes de junio se remitieron 6 cuantas de cobro del año 2011 , para conciliacion con la fiduprevisora.</t>
  </si>
  <si>
    <t>Durante el mes de junio de 2018 se atendieron 149  solicitudes de concepto, de las cuales 131 fueron externas y 18 fueron internas, con promedio de oportunidad del 100%, toda vez que se adoptaron las medidas correctivas necesarias, mejorando el seguimiento al estado de los trámites asignados en el Sistema de Gestión Documental.</t>
  </si>
  <si>
    <t>En el mes de junio de 2018 se revisó la totalidad de conceptos proyectados.</t>
  </si>
  <si>
    <t xml:space="preserve">Durante el mes de junio de 2018 se aprobó la totalidad de los conceptos proyectados y revisados. </t>
  </si>
  <si>
    <t>Durante el mes de junio de 2018 se revisaron y proyectaron 115 autos por el grupo de cobro coactivo, entre los cuales 34 autos que decretan medidas cautelares, 26 autos para archivo de proceso, 5 autos que liquidan crédito, 45 autos con los cuales se inicio la etapa de cobro persuasivo y 5 autos entre los cuales se da impulso procesal por medio de pagos parciales, acumulación de procesos y modificación de mandamientos de pago.</t>
  </si>
  <si>
    <t>Durante el mes de junio de 2018 Se proyectaron  un total de 115 autos los cuales permitieron recaudar un total de                               $ 45´999.9910,72</t>
  </si>
  <si>
    <t xml:space="preserve">Durante el mes de junio de 2018 se enviaron 321 oficios a alcaldes y bancos, 70 notificaciones internas, 153 correos tanto internos como externos, y un total de 63 asignaciones del sistema de gestión documental. 
</t>
  </si>
  <si>
    <t>Durante el mes de junio se solicitaron 158 insumos para atender trámites de tutela</t>
  </si>
  <si>
    <t>Durante el mes de junio se atendieron 410 acciones de tutela</t>
  </si>
  <si>
    <t>Durante el mes de junio se presentaron 64 impugnaciones, se contestaron 23 requerimientos, se enviaron 26 cumplimientos; entre otros, para un total de 1237 trámites de tutela</t>
  </si>
  <si>
    <t>Durante el mes de junio se realizó seguimiento a cada una de las actividades asignadas a los profesionales de la OAJ.</t>
  </si>
  <si>
    <t>Durante el mes de junio se continuo con la formulación de los procedimientos "pago de sentencias", "arbitramiento" y se inicio con el diseño de los procedimientos "Defensa Judicial activa" y "Defensa judicial pasiva".</t>
  </si>
  <si>
    <t>Durante el mes de  junio se apoyo en la revisión de informes de ejecución de los contratos de prestación de servicios de la OAJ, para realizar trámite de pago, así mismo se apoyo en el seguimiento del PAC del correspondiente mes.</t>
  </si>
  <si>
    <t>Se cosntruyó el informe consolidado del monto de PAC programado por las dependencias y se llevo a comité.</t>
  </si>
  <si>
    <t>Para el mes de junio se utilizo el 99,9% del PAC aprobado, cumpliendo con la meta establecida</t>
  </si>
  <si>
    <t xml:space="preserve">Hasta el mes  de junio se han realizado 40 mesas de trabajo,  de acuerdo al cronograma de trabajo.
Sin embargo no se cumplio con la meta, la demora en  el proceso se dio en la fase de levantamiento de la información, debido al retraso en el entendimiento por parte de la casa de software para la elaboración de los casos de Uso requeridos para el diseño de la Herramienta Liquidadora.
para cumplir con la meta se designó a una persona del Grupo Central de Cuentas, de manera exclusivamente para el levantamiento de la información, elaboración y aprobación de los casos de uso (detalle de la necesidad) de manera conjunta con la casa de software Heinsohn. </t>
  </si>
  <si>
    <t>El pasado viernes 29 de junio se transmitio en el aplicativo CHIP  Estado de Situación Financiera de Apertura- ESFA y I trimestre de 2018, en la resolución 159 de  2018, se ampliaron los plazos para transmitir la  Categoría INFORMACIÓN CONTABLE PUBLICA – CONVERGENCIA y las fechas para emitir estados financieros.</t>
  </si>
  <si>
    <t>Una vez realizado el cierre del primer trimestre  de 2018   se iniciaran   la primera mesa para le seguimientos de los terceros que hacen parte de la cuenta otros deudores</t>
  </si>
  <si>
    <t>Se espera para el segundo semestre la citacion al comité de Cartera.</t>
  </si>
  <si>
    <t>Se circularizo a los directivos, informando sobre los Recursos Entregados en Administracion que estan pendientes por legalizar.</t>
  </si>
  <si>
    <t>Se realizo una mesa de trabajo  con el área de Acceso y el Fondo de Infraestrutura Educativa, en el cuan se trato el tema de construcciones en curso.</t>
  </si>
  <si>
    <t>Se enviaron los correos electrónicos  a los supervisores de los convenios durante el mes de junio de 2018</t>
  </si>
  <si>
    <r>
      <t xml:space="preserve">El Recaudo Acumulado al corte del mes de mayo fue de  </t>
    </r>
    <r>
      <rPr>
        <u/>
        <sz val="12"/>
        <rFont val="Calibri"/>
        <family val="2"/>
        <scheme val="minor"/>
      </rPr>
      <t xml:space="preserve">$ 114.763 millones, </t>
    </r>
    <r>
      <rPr>
        <sz val="12"/>
        <rFont val="Calibri"/>
        <family val="2"/>
        <scheme val="minor"/>
      </rPr>
      <t>alcanzando un 39,70%, se cumplio con la meta establecida para este mes.
A corte 30 de junio de 2018, no se evidencia recaudo toda vez que la verificación del ingreso frente a extractos bancarios se realiza més vencido (Corte 13 de julio de 2018), previa realización de conciliación del registro contable.</t>
    </r>
  </si>
  <si>
    <t>A la fecha se han recaudado $3.359 millones, sin embargo se hace pertinente mencionar, que se verificará mensualmente el recaudo como estrategía de control del plan de acción, pero el vencimiento real de la obligación de pago de las Entidades Obligadas es semestral (01 de enero al 30 de junio y 01 de julio a 31 de diciembre de 2017). por tal razon el dato real del recaudo con corte a 30 de junio se vera reflejado en el siguiente mes.</t>
  </si>
  <si>
    <t>La recuperación de deuda hasta el mes de junio de Ley 21 es de un valor aproximado a los ciento cuarenta millones de pesos (140 millones), lo cual representa el 4,29% de la línea base (meta estimada).</t>
  </si>
  <si>
    <t>Del total de las entidades obligadas para el 2014, el 71,3 se encuentran al dia y/o remitidas a la DIAN.
Del total de las entidades obligadas para el 2015, el 64,6 se encuentran al dia y/o remitidas a la DIAN.
Se cumplio con la meta establecida.</t>
  </si>
  <si>
    <t xml:space="preserve">Se efectuo conciliacion con los saldos con corte a mayo, la conciliación se envía  mes vencido, por cuanto los soportes de los embargos aplicados en las cuentas durante el mes, se reciben dentro de los 15 días del mes siguiente, para el registro contable.
</t>
  </si>
  <si>
    <t>Se envió informe de Ejecución de Reservas a las diferentes dependencias con corte a 8 de junio.</t>
  </si>
  <si>
    <t>A la fecha se han realizado 9 mesas de trabajo, se cumplio con la meta establecida.</t>
  </si>
  <si>
    <t>Se realizó la transmisión de la informacion exogena distrital y nacional, cumpliendo  con la meta propuesta para este indicador.</t>
  </si>
  <si>
    <t>Se realizó la transmisión de la Información de  los Convenios Internacionales con corte al mes de mayo.</t>
  </si>
  <si>
    <t>para el mes de junio se cosntruyó el informe consolidado del monto de PAC programado por las dependencias y se llevo a comité.</t>
  </si>
  <si>
    <t xml:space="preserve">Hasta el mes  de junio se han realizado 40 mesas de trabajo,  de acuerdo al cronograma de trabajo.
Sin embargo no se cumplio con la meta,la demora en  el proceso se dio en la fase de levantamiento de la información, debido al retraso en el entendimiento por parte de la casa de software para la elaboración de los casos de Uso requeridos para el diseño de la Herramienta Liquidadora.
para cumplir con la meta se designó a una persona del Grupo Central de Cuentas, de manera exclusivamente para el levantamiento de la información, elaboración y aprobación de los casos de uso (detalle de la necesidad) de manera conjunta con la casa de software Heinsohn. </t>
  </si>
  <si>
    <t>Se transmitio en el aplicativo CHIP  Estado de Situación Financiera de Apertura- ESFA y I trimestre de 2018, de acuerdo a la resolución 159 de  2018, en donde se ampliaron los plazos para transmitir la  Categoría INFORMACIÓN CONTABLE PUBLICA – CONVERGENCIA y las fechas para emitir estados financieros.
De acuerdo a la resolucion 159 de 2018 de la CGN, se establecio como fecha de elaboración de estados financieros el dia 31 de julio para elaborar enero, febrero, marzo, abril y mayo. Esto debido a la implementación del nuevo marco normativo,  Resolución 533 de 2015.</t>
  </si>
  <si>
    <t xml:space="preserve">Se iniciaran   la primera mesa para le seguimientos de los terceros que hacen parte de la cuenta otros deudores, luego del cierre del primer trimestre  de 2018.   </t>
  </si>
  <si>
    <t xml:space="preserve">En el mes de junio se circularizo a los directivos, informando sobre el estado de los Recursos Entregados en Administracion. </t>
  </si>
  <si>
    <t>Se  realizo una  mesa de trabajo  con el área de Acceso y el Fondo de Infraestrutura Educativa.</t>
  </si>
  <si>
    <t xml:space="preserve">En el mes de junio se enviaron los correos electrónicos  a los supervisores de los convenios. </t>
  </si>
  <si>
    <t>En el mes de junio se  efectuo conciliacion con los saldos con corte a mayo.</t>
  </si>
  <si>
    <t>Para el mes de junio se realizaron 2 mesas de trabajo, con esto seria 9 mesas, cumpliendo con la meta establecida.</t>
  </si>
  <si>
    <t>En los meses de abril y mayo,  se realizó la transmisión de la informacion exogena distrital y nacional, cumpliendo al 100% con la meta propuesta para este indicador.</t>
  </si>
  <si>
    <t>En el mes de junio se realizó la transmisión de la Información de  los Convenios Internacionales con corte al mes de mayo.</t>
  </si>
  <si>
    <t>De enero a 30 de junio se han llevado a cabo un total de 50 reuniones para gestión de alianzas, de las cuales cuatro (4) reuniones  se llevaron a cabo en el mes de junio. Dichas 4 reuniones fueron: UNICEF y Universidad de Letonia, Suiza y Fundación Pavco.</t>
  </si>
  <si>
    <t>De enero a 30 de junio se ha gestionado un total de $9.724.198.799
En el mes de junio se recibió por concepto de contribución del Gobierno de Canadá $4.491.789.833</t>
  </si>
  <si>
    <t>De enero a 30 junio  se ha  coordinado la participación del Ministerio de Educación en un total de 14 espacios de carácter multilateral. De estos 14 espacios, durante el mes de junio se coordinó la participación del MEN en cuatro (4) espacios:
*  12 al 14 de junio: Participación en la CXIII Reunión del Comité Coordinador Regional (CCR) del Sector Educativo del MERCOSUR realizado en Asunción, Paraguay.
*  13 al 14 de junio: Participacion en representación del MEN en la Conferencia Regional de Educación Superior, en la consulta intergubernamental de la Convención de Reconocimiento de Estudios,Títulos y Diplomas de Educación Superior de América Latina, y el Simposio de internacionalización; en el marco de la  Conferencia Regional de Educación Superior (CRES) de la Unesco, en Córdoba Argentina.
* 26 al 28 de junio: Participar en la Comisión Asesora Principal del Convenio Andrés Bello CAP y Reunión de ministros de educación del CAB- REMECAB en la ciudad de Santo Domingo, República Dominicana.
* 29 de junio: Participación  en el tercer encuentro de jóvenes de Alianza del Pacífico con apoyo de Nestlé.</t>
  </si>
  <si>
    <t>* Socialización nota: Participación en la XXX Ronda de Grupos Técnicos de la Alianza del Pacífico, realizado en Ciudad de México los días 22 y 23 de mayo Link:
https://www.mineducacion.gov.co/boletinesmen/1754/w3-article-370264.html
Fecha 7 de junio de 2018
* Acta de fecha 5 de junio de 2018 en la que se realizó la socialización de resultados de la participación del MEN en el Taller presencial de la Tabla de Equivalencias del Convenio Andrés Bello, realizado en la ciudad de Santiago de Chile los días 16 y 17 de junio.</t>
  </si>
  <si>
    <r>
      <t xml:space="preserve">De enero a 30 de junio se han  realizado  trienta y dos (32) encuentros,de los cuales se realizaron diez(10) en el mes de junio, en torno a las siguientes categorías de articulación institucional:
</t>
    </r>
    <r>
      <rPr>
        <b/>
        <sz val="12"/>
        <rFont val="Calibri"/>
        <family val="2"/>
        <scheme val="minor"/>
      </rPr>
      <t>* 1- Posconflicto</t>
    </r>
    <r>
      <rPr>
        <sz val="12"/>
        <rFont val="Calibri"/>
        <family val="2"/>
        <scheme val="minor"/>
      </rPr>
      <t xml:space="preserve">:
- 8  y 13 de junio: 2 reuniones del Foro Educativo Nacional (educación rural).
- 12 de junio: Reunión Voluntarios a la Escuela.
- 21 de junio: Presentación programa Voluntarios a la Escuela con participación de Presidencia y el CEA.
- 22 de junio: Reunión entre el MEN y Ministerio de Justicia sobre Cultura de Legalidad.
</t>
    </r>
    <r>
      <rPr>
        <b/>
        <sz val="12"/>
        <rFont val="Calibri"/>
        <family val="2"/>
        <scheme val="minor"/>
      </rPr>
      <t>* 2- Movilidades Internacionales</t>
    </r>
    <r>
      <rPr>
        <sz val="12"/>
        <rFont val="Calibri"/>
        <family val="2"/>
        <scheme val="minor"/>
      </rPr>
      <t xml:space="preserve">:
- 13 junio: Balance participación NAFSA 2018.
</t>
    </r>
    <r>
      <rPr>
        <b/>
        <sz val="12"/>
        <rFont val="Calibri"/>
        <family val="2"/>
        <scheme val="minor"/>
      </rPr>
      <t>* 3- Fulbright:</t>
    </r>
    <r>
      <rPr>
        <sz val="12"/>
        <rFont val="Calibri"/>
        <family val="2"/>
        <scheme val="minor"/>
      </rPr>
      <t xml:space="preserve">
- 20 junio: Se llevó a cabo Junta Fulbright.
</t>
    </r>
    <r>
      <rPr>
        <b/>
        <sz val="12"/>
        <rFont val="Calibri"/>
        <family val="2"/>
        <scheme val="minor"/>
      </rPr>
      <t xml:space="preserve">
* 4- Generación de Capacidades Sectoriales:</t>
    </r>
    <r>
      <rPr>
        <sz val="12"/>
        <rFont val="Calibri"/>
        <family val="2"/>
        <scheme val="minor"/>
      </rPr>
      <t xml:space="preserve">
- 6 junio  Se llevó a cabo el Taller Contrucción Herramienta para Caracterización de internados escolares-Fundación Lumos.
- 20 y 21 de junio se realizó el Seminario de Educación Inclusiva, una mirada desde la discapacidad  y la ruralidad.
- 19 junio: Se llevó a cabo el II Taller de Formación Docente.
</t>
    </r>
  </si>
  <si>
    <t>De enero a 30 de junio se han dado las siguientes acciones: - Lineamientos a seguir  para la presentación de dicha estrategia. -Diligenciamiento por parte del equipo de trabajo del instrumento de recolección de información que servirá como insumo para el material de socialización. -Diligenciamiento de la matriz diseñada para recolección de la información por aliado de los proyectos del MEN impactados, instrumentos con que se formalizó la alianza y tipo de cooperación recibida. -Se elaboró el informe de gestión de alianzas 2014 - 2018. - Coordinación de aspectos logísticos para la socialización de alianzas 2014 - 2018, entre ellos el envío de invitaciones tanto a cooperantes internacionales como privados y preparación de los eventos.</t>
  </si>
  <si>
    <t>En el mes de  junio se programó fecha de socialización de alianzas 2014 - 2018 que se realizará en el mes de julio de 2018.</t>
  </si>
  <si>
    <t>Durante el mes de junio se llevaron a cabo 3 reuniones para gestionar alianzas con: UNICEF y Universidad de Letonia , Suiza y Fundación Pavco.</t>
  </si>
  <si>
    <t>En el mes de junio se recibió por concepto de contribución del Gobierno de Canadá $4.491.789.833</t>
  </si>
  <si>
    <t>Durante el mes de junio se coordinó participación del Ministerio de educación en 4 Espacios de carácter multilateral:
*  12 al 14 de junio: Participación en la CXIII Reunión del Comité Coordinador Regional (CCR) del Sector Educativo del MERCOSUR realizado en Asunción, Paraguay.
*  13 al 14 de junio: Participacion en representación del MEN en la Conferencia Regional de Educación Superior, en la consulta intergubernamental de la Convención de Reconocimiento de Estudios,Títulos y Diplomas de Educación Superior de América Latina, y el Simposio de internacionalización; en el marco de la  Conferencia Regional de Educación Superior (CRES) de la Unesco, en Córdoba Argentina.
* 26 al 28 de junio: Participar en la Comisión Asesora Principal del Convenio Andrés Bello CAP y Reunión de ministros de educación del CAB- REMECAB en la ciudad de Santo Domingo, República Dominicana.
* 29 de junio: Participación  en el tercer encuentro de jóvenes de Alianza del Pacífico con apoyo de Nestlé.</t>
  </si>
  <si>
    <t>Durante el mes de junio se llevaron a cabo diez reuniones de articulación en las categorías de Posconflicto, Movilidades Internacionales, Fulbrigth y Generación de capacidades Sectoriales.
Teniendo en cuenta el cambio de gobierno, se programaron la mayoría de los eventos en este primer semestre.</t>
  </si>
  <si>
    <t>Durante el mes de junio se coordinó algunos aspectos logísticos para la socialización de alianzas 2014 - 2018, entre ellos el envío de invitaciones tanto a cooperantes internacionales como privados y preparación del evento.</t>
  </si>
  <si>
    <t>Se socializó la estrategia diferenciada con uso pedagógico de TIC en las16 secretarias de educación focalizadas.</t>
  </si>
  <si>
    <t>Docentes seleccionados: Categoria Rural: Leonardo José Rodríguez,
Mauren Andres Guayara Ramirez, Ramón Majé Floriano, Lucy Amparo Erazo Burbano. 
Categoría Urbano-CPE: John Mauricio Cifuentes Pabón, Yuly Hadbleydy Rivera Vargas, Luz Ely Gonzalez Humanez, Cesar Augusto Gutierrez Rodriguez, Carlos Enrique Polanco Herrera, John Jairo Pallares Contreras
Mayra Aide Gómez Díaz, Liliana Marcela Páez Vera, Milidiana Brandt Archbold.</t>
  </si>
  <si>
    <t>Secretarías de Educación seleccionadas: Itagüí, Envigado, Montería, Popayán y Palmira.</t>
  </si>
  <si>
    <t>Proyecto: Dotación e implementación de ambientes de aprendizaje tecnológicos para el desarrollo de competencias, habilidades y destrezas en 10 Instituciones educa vas localizadas en la zona rural de los municipios no certificados en el departamento del Atlántico. Código BPIN 20181301010527</t>
  </si>
  <si>
    <t>Taller Inteligencia Artificial en la academia  de Microsoft para a la IE rural Veracruz de Santa Rosa de Cabal</t>
  </si>
  <si>
    <t>Se diseñaron y/o desarrollaron 5 contenidos educativos y espacios virtuales, denominados:
1. Educa Digital 2018
2. Formación integral de pares académicos de acreditación
3. Formación a formadores MOOC: Curso Online Masivo y Abierto
4. Diplomado para docentes en el uso pedagógico de las TIC en territorios de reconciliación Rural TIC
5. Diplomado para docentes innovadores en el uso pedagógico de las TIC con impacto en el aprendizaje de los estudiantes – InnovaTIC</t>
  </si>
  <si>
    <t>Se ejecutó la divulgación de los contenidos seleccionados  en la convocatoria de contenidos MEN- CPE y se realizó revisión preliminar de nuevos contenidos</t>
  </si>
  <si>
    <t>El portal Educativo Colombia Aprende durante los 6 meses del año 2018 ha alcanzado 14.830.989  de visitas a sus productos y servicios.</t>
  </si>
  <si>
    <t>Se realizó seguimiento  a sedes educativas de la Secretaria de Educación de Barranquilla</t>
  </si>
  <si>
    <t xml:space="preserve">Se presentan inconvenientes en la firma del Convenio interadministrativo MEN-DANE, teniendo en cuenta que el DANE por restricciones de presupuesto, no prioriza el censo en educación formal EDUC 2018.   </t>
  </si>
  <si>
    <t>Se realizó comité con la Institución Universitaria (IU) de Envigado, a través de una mesa técnica en la que se revisaron avances y dificultades para cada producto.  UniValle y la IU de Envigado presentaron informe de avance al cumplimiento de las obligaciones de los contratos.</t>
  </si>
  <si>
    <t>Se realiza seguimiento mensual a las actividades de investigación y compromisos suscritos con las entidades ejecutoras y  desarrolladas bajo el Convenio MEN-Colciencias sobre: 
1.Seguimiento a proyectos en ejecución
2.Balance de Supervisión del Convenio 344-2010
3.Actividad de cierre del Convenio
El detalle de las actividades se encuentran en el acta de comité técnico del 25-06-2018
No se han presentando obstáculos para el cumplimiento de la actividad.</t>
  </si>
  <si>
    <t xml:space="preserve">Computadores Para Educar -CPE-, hace entrega de la matriz con la focalización de las Secretarías de Educación beneficiadas con la estrategia de formación,  el modelo operativo,  la malla curricular y la guía de formadores del diplomado de Rural TIC, según lo solicitado por el MEN.
La actividad se ejecuto al 100% en el mes de abril.  </t>
  </si>
  <si>
    <t>La actividad se ejecutó al 100%,  con la formación de los formadores y la socialización de la estrategia de formación en las 16 secretarias de educación focalizadas.</t>
  </si>
  <si>
    <t>Se realizó la convocatoria del diplomado RuralTIC en las secretarias de educación focalizadas, posteriormente, se inició el proceso de inscripción con el fin de conformar los grupos respectivos de trabajo dentro en el desarrollo del diplomado. A la fecha se han inscrito 637 docentes de las 16 ETC focalizadas.</t>
  </si>
  <si>
    <t xml:space="preserve">Se reciben archivos de cumplimiento de compromisos de los becarios Corea 2018, correspondientes a entrega de elementos donados a IE, socialización de conocimientos adquiridos en Corea con otros docentes de la IE e informe y evidencias de los avances introducidos a la experiencia significativa seleccionada, donde integra los conocimientos y experiencias adquiridas durante el curso. </t>
  </si>
  <si>
    <t>Se realizó el VI Encuentro Nacional de experiencias significativas con uso pedagógico de TIC en el marco del Evento Educa Digita Colombia 2018 realizado el 12 y 13 de junio. Asistieron 20 docentes (13 ponentes y 7 invitados de la categoría Rural y Urbano). En dicho evento, los docentes tuvieron la oportunidad de socializar sus experiencias con otros docentes del país. De igual forma, participaron en las diferentes conferencias programadas en el evento. Posterior a este encuentro, los docentes debe realizar  la socialización y el informe evidencias de los avances introducidos a la experiencia significativa seleccionada, donde integra los conocimientos y experiencias adquiridas durante el Evento.</t>
  </si>
  <si>
    <t>Una vez cumplidas todas la etapas de la convocatoria para el IV encuentro Nacional de prácticas en Gestión con uso de TIC, la cual se publicó en el portal Educativo Colombia aprende en el siguiente enlace: http://aprende.colombiaaprende.edu.co/es/experienciastic/107802 el día 12 y 13 de junio, se realizó el reconocimiento a las 5 Secretarías de Educación seleccionadas a saber: Itagüí, Envigado, Montería, Popayán y Palmira.</t>
  </si>
  <si>
    <t>Durante el mes se hizo revisión del proyecto: Dotación e implementación de ambientes de aprendizaje tecnológicos para el desarrollo de competencias, habilidades y destrezas en 10 Instituciones educativas localizadas en la zona rural de los municipios no certificados en el departamento del Atlántico. Código BPIN 20181301010527. El concepto técnico de la Oficina de Innovación fue Revisar y ajustar.</t>
  </si>
  <si>
    <t>El día 14 de junio se realizó el reconocimiento a la IE rural Veracruz de Santa Rosa de Cabal, se realizó el taller de experiencias Significativas y herramientas TIC aplicadas a la educación  e Inteligencia Artificial en la academia por parte de Microsoft.</t>
  </si>
  <si>
    <t>Durante el mes de junio se realizaron las siguientes actividades:
1. Realización del plan de trabajo.
2. Realización del diseño gráfico y desarrollo de los espacios virtuales.
3. Implementación de los espacios virtuales.
4. Sesiones de trabajos con el equipo técnico del Grupo del Portal.</t>
  </si>
  <si>
    <t>Durante el mes de junio se realizaron las siguientes actividades:
1. Divulgación de los contenidos seleccionados de convocatoria de contenidos.
2. Revisión preliminar de contenidos de RTVC.
3. Generación de documentación base para convocatorias</t>
  </si>
  <si>
    <t>Es necesario revisar la actividad de recolección de información del uso educativo de TIC a través del censo en educación EDUC 2018,  teniendo en cuenta que el DANE se encuentra priorizando las investigaciones que realizará en el segundo semestre de la actual vigencia.</t>
  </si>
  <si>
    <r>
      <t>* Presentación de invitación a presentar propuestas para "</t>
    </r>
    <r>
      <rPr>
        <i/>
        <sz val="9"/>
        <rFont val="Arial"/>
        <family val="2"/>
      </rPr>
      <t>Desarrollar e implementar la versión 3.0 del Observatorio Colombiano de Innovación Educativa con Uso de TIC”</t>
    </r>
    <r>
      <rPr>
        <sz val="9"/>
        <rFont val="Arial"/>
        <family val="2"/>
      </rPr>
      <t xml:space="preserve">, en Comité Técnico de Colciencias el día 1 de junio.
* Ajuste de documentos de la invitación a presentar propuestas, según observaciones del Comité Técnico de Colciencias. Se sostuvieron reuniones presenciales y virtuales los días (5 y 6 de junio) para hacer los ajustes con el equipo del Programa Nacional de CTeI en TIC de Colciencias. 
* Presentación en Comité Técnico de Colciencias el día 8 de junio y aprobación por parte del mismo.
* Presentación en Comité de Subdirección de Colciencias el día 25 de junio y aprobación por parte del mismo.
* Levantamiento de contactos de entidades a invitar a presentar propuestas.
* Apertura de la invitación en la página web de Colciencias (27/06/2018): http://www.colciencias.gov.co/convocatorias/invitacion-para-presentacion-propuestas/invitacion-presentar-propuesta-para-el-0 
</t>
    </r>
    <r>
      <rPr>
        <b/>
        <sz val="9"/>
        <rFont val="Arial"/>
        <family val="2"/>
      </rPr>
      <t/>
    </r>
  </si>
  <si>
    <t>Con el fin de avanzar en el proceso de estrategia de formulación de los semilleros de investigación, se realizaron los ajustes solicitados por el área de contratación al  documento técnico que acompaña el insumo respectivo, el cual fue publicado en el Portal Colombia Compra -SECOP II, porceos CM-MEN-03-2018.</t>
  </si>
  <si>
    <t xml:space="preserve">En el marco del proceso de contratación de la entidad que va a formular, estructurar y elaborar las orientaciones metodológicas para el fomento a la investigación en innovación educativa con uso e TIC, a través de semilleros en Educación Preescolar, Básica y Media  y escritura de los documentos de investigación aplicada se realizaron las siguientes acciones:
* Reuniones de trabajo con el abogado y asesor encargado de la revisión de los documentos para esta contratación.
* Escritura de los ajustes sugeridos y solicitados  por parte del abogado y asesor, a todos los documentos que hacen parte integral del proceso 
* Seguimiento al proceso de publicación de prepliegos del proceso.
* Seguimiento a las preguntas realizadas por las entidades a los prepliegos publicados.
</t>
  </si>
  <si>
    <t>La IU de Envigado se reunió con docentes y directivos docentes para avanzar en el análisis del PEI en el componente de TIC específicamente. UniValle avanzó en la estructuración del taller para la formulación colectiva del plan institucional de uso de TIC con la comunidad educativa.</t>
  </si>
  <si>
    <t>Se realiza seguimiento mensual a las actividades de investigación desarrolladas bajo el Convenio especial de cooperación No. 643/344 de 2010 celebrado entre el MEN y Colciencias y a los compromisos establecidos en los contratos C576-2015, C-301-2017 y C-313-2017 suscritos entre Colciencias, La Universidad del Valle, La Universidad del Quindío y la Universidad del Norte, respectivamente.
Sobre: 
1.Estado de cada uno de los proyectos en ejecución
2.Balance de Supervisión del Convenio 344-2010
3.Actividad de cierre del Convenio
El detalle de las actividades se encuentran en el acta de comité técnico del 25-06-2018. No se han presentando obstáculos para el cumplimiento de la actividad.</t>
  </si>
  <si>
    <r>
      <rPr>
        <b/>
        <sz val="9"/>
        <color rgb="FF000000"/>
        <rFont val="Arial"/>
        <family val="2"/>
      </rPr>
      <t>Informe de procesamiento de estudiantes de Educación Básica:</t>
    </r>
    <r>
      <rPr>
        <sz val="9"/>
        <color rgb="FF000000"/>
        <rFont val="Arial"/>
        <family val="2"/>
      </rPr>
      <t xml:space="preserve"> Se entregó informe de la información procesada de educación básica y su posterior cargue a la base de datos RUE. Adicionalmente, se presentaron las cifras de información inconsistente que no cumplieron con las reglas de calidad de datos definidas. La fuente de información estuvo conformada por las tablas que relacionan las personas, establecimientos educativos y otros objetos de datos que relacionan la integridad referencial entre estos para la vigencia 2018.
</t>
    </r>
    <r>
      <rPr>
        <b/>
        <sz val="9"/>
        <color rgb="FF000000"/>
        <rFont val="Arial"/>
        <family val="2"/>
      </rPr>
      <t>Informe de procesamiento de estudiantes de Educación Superior</t>
    </r>
    <r>
      <rPr>
        <sz val="9"/>
        <color rgb="FF000000"/>
        <rFont val="Arial"/>
        <family val="2"/>
      </rPr>
      <t xml:space="preserve">: Se realizó proceso de extracción , transformación y cargue de registros de estudiantes de educación superior del 2018 del sistema SNIES a la base de datos RUE del ambiente de trabajo de calidad de datos. En este mismo ejercicio se realizó el primer cruce con la base de datos de referencia de la Registraduría Nacional, el detalle del cruce se describe en el informe que se adjunta
</t>
    </r>
    <r>
      <rPr>
        <b/>
        <sz val="9"/>
        <color rgb="FF000000"/>
        <rFont val="Arial"/>
        <family val="2"/>
      </rPr>
      <t>Producto base de datos RUE:</t>
    </r>
    <r>
      <rPr>
        <sz val="9"/>
        <color rgb="FF000000"/>
        <rFont val="Arial"/>
        <family val="2"/>
      </rPr>
      <t xml:space="preserve"> Con corte a junio de 2018, se ha realizado la primera iteración del poblamiento al modelo de datos del Registro Unico de Estudiantes -  RUE, el número de registros se encuentra en el informe adjunto y la base de datos persiste en la instancia 192.168.31.58 y esquema RUE de la infraestructura tecnológica que ha dispuesto el Ministerio para el proyecto.
Se apoyó en la revisión del Documento PETIC de la OTSI, realizando revisión de contenido y sugiriendo mejoras en lo relación con la presentación de los temas y el hilo conductor que debe llevar cada estrategia dentro del contenido de dicho documento. </t>
    </r>
  </si>
  <si>
    <t xml:space="preserve">Durante el mes de Junio se realizaron varias actividades para avanzar en el cumplimiento de la política de Gobierno Digital, se adelantaron tareas de planeación para la posterior implementación. A nivel de productos se gestionaron en el periodo:
• Ajuste final del protocolo de accesibilidad para el sector educación.
• Primera nota para la página de Gobierno Digital del MEN.
• Plantilla para el catálogo de inventario de sistemas de información. 
</t>
  </si>
  <si>
    <t>Para inciar el plan de uso y apropiación se realizaron dentro de las assitencias técnicas de la OTSI la socialización de la transición de la Estrategia de Gobierno en Línea a la política de Gobierno Digital.</t>
  </si>
  <si>
    <t>Terminación de pruebas unitarias e integrales de nuevo marco normativo (NMN)
Salida en vivo con el sistema SAP en el NMN
Se realiza los escenarios y la estrategia para las pruebas unitarias e integrales de nómina
Se da inicio a las pruebas unitarias de nómina.
Se avanza con la revisión y firma de las especificaciones funcionales de nómina para los desarrollos.</t>
  </si>
  <si>
    <t>Inicia 01/07/2018</t>
  </si>
  <si>
    <r>
      <rPr>
        <b/>
        <sz val="9"/>
        <rFont val="Arial"/>
        <family val="2"/>
      </rPr>
      <t>Estabilización técnologica de los Sistemas de Información:</t>
    </r>
    <r>
      <rPr>
        <sz val="9"/>
        <rFont val="Arial"/>
        <family val="2"/>
      </rPr>
      <t xml:space="preserve">
</t>
    </r>
    <r>
      <rPr>
        <b/>
        <sz val="9"/>
        <rFont val="Arial"/>
        <family val="2"/>
      </rPr>
      <t>CAPA MEDIA</t>
    </r>
    <r>
      <rPr>
        <sz val="9"/>
        <rFont val="Arial"/>
        <family val="2"/>
      </rPr>
      <t xml:space="preserve">
SIA3
SIGAA
NUEVO SIGCE
</t>
    </r>
    <r>
      <rPr>
        <b/>
        <sz val="9"/>
        <rFont val="Arial"/>
        <family val="2"/>
      </rPr>
      <t>BASE DE DATOS</t>
    </r>
    <r>
      <rPr>
        <sz val="9"/>
        <rFont val="Arial"/>
        <family val="2"/>
      </rPr>
      <t xml:space="preserve">
ORIENTACIO SOCIO OCUPACIONAL
SIGAA
NUEVO SPADIES</t>
    </r>
  </si>
  <si>
    <t>Nuevo EVI Gestión y Respuesta de las dudas generadas por parte del fabricante de la solución. 
Legalización de Títulos de Educación Superior Gestión para las mesas de trabajo con cancilleria para interoperabilidad del sistema de legalizaciones
RECAUDO ESTAMPILLA RIEL  Generación de las ordenes de Cambio
 OC16916,
OC16925
Convocatoria Superior  Generación de la orden de Cambio 
OC17223
SIA3 Generación de las ordenes de Cambio 
OC16940,
OC17216
NUEVO SIGCE Generación de las ordenes de Cambio
 OC17193
SIGAA Generación de las ordenes de Cambio 
OC16789,
OC16851,
OC16943,
OC16948,
OC16951,
OC16960,
OC17014,
OC17185,
OC17204
LIQUIDADOR FINANCIERO Generación de las ordenes de Cambio
 OC17008
Admisión Única - Entrega a fabrica del lineamiento de conexión al ldap. 
NUEVO SPADIES Generación de las ordenes de Cambio 
OC16913,
OC16938,
OC16944,
OC17209
CONVIVENCIA ESCOLAR Generación de las ordenes de Cambio 
OC16987,
OC16994,
OC17017,
OC17128
REPORTATE creación de un link, en la plataforma de visualización, de enlace a los instructivos de descarga y configuración de la APP de Oracle BI</t>
  </si>
  <si>
    <t>SIET Generación de las ordenes de Cambio 
OC16928,
OC16933,
OC16936,
OC16939,
OC16945,
OC16946,
OC16962,
OC17189"
SIMAT -
SIMAT BI - PLANEACION BASICA  Generación de las ordenes de Cambio 
OC16662,
OC16779,
OC16790,
OC16791,
OC16847,
OC16848,
OC16897,
OC16912,
OC16935,
OC16995,
OC17001,
OC17007,
OC17213,
OC17224"
SINEB - 
Cargues SINEB -
SINEB - BI - Generación de las ordenes de Cambio
 OC17015,
OC17016,
OC17188,
OC17203,
OC17206"
Convalidaciones de Educación Básica y Media -  Generación de las ordenes de Cambio 
OC16842,
OC16907,
OC16924,
OC17003,
OC17005,
OC17201"
NEON -  Generación de las ordenes de Cambio 
OC16627,
OC16831,
OC16839,
OC16891,
OC17174,
OC17218"
SSNN - Generación de las ordenes de Cambio
 OC17210
HECAA -  Generación de las ordenes de Cambio
 OC16896,
OC16989,
OC17013
VUMEN - Reformas Estatutarias -  Generación de las ordenes de Cambio 
OC16893,
OC16894,
OC16895,
OC16992,
OC16993
VUMEN - Inscripción de Rectores -  Generación de las ordenes de Cambio 
OC16893,
OC16894,
OC16895,
OC16992,
OC16993  
Evaluación del Desempeño - Acuerdos de Gestión - 
Evaluación del Desempeño -  Generación de las ordenes de Cambio
 OC16934  
Convalidaciones de Educación Superior Generación de las ordenes de Cambio 
OC16842,
OC16907,
OC16924,
OC17003,
OC17005,
OC17201</t>
  </si>
  <si>
    <r>
      <rPr>
        <b/>
        <sz val="9"/>
        <rFont val="Arial"/>
        <family val="2"/>
      </rPr>
      <t>Humano</t>
    </r>
    <r>
      <rPr>
        <sz val="9"/>
        <rFont val="Arial"/>
        <family val="2"/>
      </rPr>
      <t xml:space="preserve"> - Reporte de Mesa de ayuda realizado por el grupo de soporte logico
</t>
    </r>
    <r>
      <rPr>
        <b/>
        <sz val="9"/>
        <rFont val="Arial"/>
        <family val="2"/>
      </rPr>
      <t>Neon</t>
    </r>
    <r>
      <rPr>
        <sz val="9"/>
        <rFont val="Arial"/>
        <family val="2"/>
      </rPr>
      <t xml:space="preserve"> -  Reporte de Mesa de ayuda realizado por el grupo de soporte logico. 
</t>
    </r>
    <r>
      <rPr>
        <b/>
        <sz val="9"/>
        <rFont val="Arial"/>
        <family val="2"/>
      </rPr>
      <t>TMS</t>
    </r>
    <r>
      <rPr>
        <sz val="9"/>
        <rFont val="Arial"/>
        <family val="2"/>
      </rPr>
      <t xml:space="preserve"> - Reporte de Casos de Mesa de Ayuda usuario Admingesd y JCAMARGO</t>
    </r>
  </si>
  <si>
    <t xml:space="preserve">Pendiente la migración de base de datos ORACLE
en ambiente de producción (SIMAT), dado que el Grupo de Aplicaciones de la OTSI   y área funcional expresan que por razones funcionales (Alto registro del Matrícula en el SIMAT) sólo hasta el próximo 12 de julio podrá realizarse esta actividad. </t>
  </si>
  <si>
    <t>Hoy pasó por Comité de Contratación el Insumo y el 
Anexo Técnico para la adquisición por el Acuerdo Marco de Precios d Colombia Compra Eficiente (AMP)</t>
  </si>
  <si>
    <r>
      <rPr>
        <b/>
        <sz val="9"/>
        <rFont val="Arial"/>
        <family val="2"/>
      </rPr>
      <t>1</t>
    </r>
    <r>
      <rPr>
        <sz val="9"/>
        <rFont val="Arial"/>
        <family val="2"/>
      </rPr>
      <t xml:space="preserve">.  Atención a observaciones de proveedores al pliego 
definitivo. Así mismo, se realizó evluación técnica, Jurídica y 
Financiera para la adjudicación del contrato de soporte de CA.
</t>
    </r>
    <r>
      <rPr>
        <b/>
        <sz val="9"/>
        <rFont val="Arial"/>
        <family val="2"/>
      </rPr>
      <t xml:space="preserve">2. </t>
    </r>
    <r>
      <rPr>
        <sz val="9"/>
        <rFont val="Arial"/>
        <family val="2"/>
      </rPr>
      <t xml:space="preserve"> Se atienden observaciones requeridas por la Subdirección de Contratación para los contratos de Antivirus y Licenciamiento Scala. </t>
    </r>
  </si>
  <si>
    <t xml:space="preserve">10%
</t>
  </si>
  <si>
    <r>
      <rPr>
        <b/>
        <sz val="9"/>
        <rFont val="Arial"/>
        <family val="2"/>
      </rPr>
      <t>1.</t>
    </r>
    <r>
      <rPr>
        <sz val="9"/>
        <rFont val="Arial"/>
        <family val="2"/>
      </rPr>
      <t xml:space="preserve"> Aprobación por Comité de Contratación de los insumos de: 
- Solución de Backup de Usuario Final
- Bolsa de partes para mantenimiento
</t>
    </r>
    <r>
      <rPr>
        <b/>
        <sz val="9"/>
        <rFont val="Arial"/>
        <family val="2"/>
      </rPr>
      <t>2.</t>
    </r>
    <r>
      <rPr>
        <sz val="9"/>
        <rFont val="Arial"/>
        <family val="2"/>
      </rPr>
      <t xml:space="preserve"> Atención a observaciones hechs por la Subdirección de Contratación a los insumos de:
- Hiperconvergencia  Fase 2
- Compra de UPS</t>
    </r>
  </si>
  <si>
    <r>
      <t xml:space="preserve">1. </t>
    </r>
    <r>
      <rPr>
        <sz val="9"/>
        <rFont val="Arial"/>
        <family val="2"/>
      </rPr>
      <t xml:space="preserve">Radicación de insumos para las adiciones de:
- Operación de Servicios de TI
- Servicio de Collocation
- Servicio de Conctividad
</t>
    </r>
    <r>
      <rPr>
        <b/>
        <sz val="9"/>
        <rFont val="Arial"/>
        <family val="2"/>
      </rPr>
      <t xml:space="preserve">2. </t>
    </r>
    <r>
      <rPr>
        <sz val="9"/>
        <rFont val="Arial"/>
        <family val="2"/>
      </rPr>
      <t>Atención a observaciones al insumo para la adción de la interventoría de servicios TIC</t>
    </r>
    <r>
      <rPr>
        <b/>
        <sz val="9"/>
        <rFont val="Arial"/>
        <family val="2"/>
      </rPr>
      <t xml:space="preserve">
3.</t>
    </r>
    <r>
      <rPr>
        <sz val="9"/>
        <rFont val="Arial"/>
        <family val="2"/>
      </rPr>
      <t xml:space="preserve"> Atención a observaciones a Pliego definitivo para mantenimiento de Impresoras Zebra</t>
    </r>
  </si>
  <si>
    <r>
      <rPr>
        <sz val="9"/>
        <rFont val="Arial"/>
        <family val="2"/>
      </rPr>
      <t xml:space="preserve">1. Gestión con cada secretaria de educación para la presentación de sus proyectos . Hasta ahora se ha logrado 20 contratos. Las entidades territoriales han  ejecutando 7.953 millones de pesos que corresponde al  11,36% de los recursos asignados.
2. Acompañamiento y asesoria a las entidades territoriales, 
en los proyectos presentados. De la misma forma se han realizado acercamiento a las entidades territoriales que no han adelantado gestiones.
3. Emisión de conceptos técnicos de los proyectos presentados para viabilidad del MEN. Hasta el momento se han viabilizado 27 proyectos de las entidades territoriales. 
4. Solicitud de reportes de conectividad de las secretarías de educación. 
5.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
</t>
    </r>
    <r>
      <rPr>
        <b/>
        <sz val="9"/>
        <color rgb="FFFF0000"/>
        <rFont val="Arial"/>
        <family val="2"/>
      </rPr>
      <t xml:space="preserve">ALERTA: </t>
    </r>
    <r>
      <rPr>
        <sz val="9"/>
        <color rgb="FFFF0000"/>
        <rFont val="Arial"/>
        <family val="2"/>
      </rPr>
      <t>Disminución del indicador con referencia al peíodo anteriormente reportado. Se atribuye a:
No hay celeridad en las contrataciones de los servicios por las entidades territoriales. Se espera aumento significativo para el siguiente mes debido a que por la finalización de Ley de garantias las ET optan por la contratación directa.
Lentitud en el desarrollo de los proyectos de algunas regiones
Falta de cooperación con el reporte oportuno de la conectividad por algunas regiones</t>
    </r>
  </si>
  <si>
    <r>
      <rPr>
        <b/>
        <sz val="9"/>
        <color rgb="FFFF0000"/>
        <rFont val="Arial"/>
        <family val="2"/>
      </rPr>
      <t>1</t>
    </r>
    <r>
      <rPr>
        <sz val="9"/>
        <rFont val="Arial"/>
        <family val="2"/>
      </rPr>
      <t xml:space="preserve">. Gestión con cada secretaria de educación para la presentación de sus proyectos . Hasta ahora se ha logrado 20 contratos. Las entidades territoriales han  ejecutando 7.953 millones de pesos que corresponde al  11,36% de los recursos asignados.
</t>
    </r>
    <r>
      <rPr>
        <b/>
        <sz val="9"/>
        <rFont val="Arial"/>
        <family val="2"/>
      </rPr>
      <t>2</t>
    </r>
    <r>
      <rPr>
        <sz val="9"/>
        <rFont val="Arial"/>
        <family val="2"/>
      </rPr>
      <t xml:space="preserve">. Acompañamiento y asesoria a las entidades territoriales, 
en los proyectos presentados. De la misma forma se han realizado acercamiento a las entidades territoriales que no han adelantado gestiones.
</t>
    </r>
    <r>
      <rPr>
        <b/>
        <sz val="9"/>
        <rFont val="Arial"/>
        <family val="2"/>
      </rPr>
      <t>3</t>
    </r>
    <r>
      <rPr>
        <sz val="9"/>
        <rFont val="Arial"/>
        <family val="2"/>
      </rPr>
      <t xml:space="preserve">. Emisión de conceptos técnicos de los proyectos presentados para viabilidad del MEN. Hasta el momento se han viabilizado 27 proyectos de las entidades territoriales. 
</t>
    </r>
    <r>
      <rPr>
        <b/>
        <sz val="9"/>
        <rFont val="Arial"/>
        <family val="2"/>
      </rPr>
      <t>4</t>
    </r>
    <r>
      <rPr>
        <sz val="9"/>
        <rFont val="Arial"/>
        <family val="2"/>
      </rPr>
      <t xml:space="preserve">. Solicitud de reportes de conectividad de las secretarías de educación. 
</t>
    </r>
    <r>
      <rPr>
        <b/>
        <sz val="9"/>
        <rFont val="Arial"/>
        <family val="2"/>
      </rPr>
      <t>5</t>
    </r>
    <r>
      <rPr>
        <sz val="9"/>
        <rFont val="Arial"/>
        <family val="2"/>
      </rPr>
      <t>.  Consolidación de la información y generación del reporte del indicador del porcentaje de matricula con conexión a internet. Se ha realizado una tarea de seguimiento a las secretarias de educación para que proporcionen la informacion que permite emitir el indicador de conectividad.</t>
    </r>
    <r>
      <rPr>
        <sz val="9"/>
        <color rgb="FFFF0000"/>
        <rFont val="Arial"/>
        <family val="2"/>
      </rPr>
      <t xml:space="preserve">
ALERTA: Disminución del indicador con referencia al peíodo anteriormente reportado. Se atribuye a:
No hay celeridad en las contrataciones de los servicios por las entidades territoriales. Se espera aumento significativo para el siguiente mes debido a que por la finalización de Ley de garantias las ET optan por la contratación directa.
Lentitud en el desarrollo de los proyectos de algunas regiones
Falta de cooperación con el reporte oportuno de la conectividad por algunas regiones
</t>
    </r>
  </si>
  <si>
    <t>Inicia 
01/08/2018</t>
  </si>
  <si>
    <t>Aprobación por Comité de Contratación del Insumo y el 
Anexo Técnico para la adquisición por el Acuerdo Marco de Precios d Colombia Compra Eficiente (AMP)</t>
  </si>
  <si>
    <r>
      <rPr>
        <b/>
        <sz val="9"/>
        <rFont val="Arial"/>
        <family val="2"/>
      </rPr>
      <t>1</t>
    </r>
    <r>
      <rPr>
        <sz val="9"/>
        <rFont val="Arial"/>
        <family val="2"/>
      </rPr>
      <t xml:space="preserve">.  Atención a observaciones de proveedores al pliego 
definitivo. Así mismo, se realizó evluación técnica, Jurídica y 
Financiera para la adjudicación del contrato de soporte de CA.
</t>
    </r>
    <r>
      <rPr>
        <b/>
        <sz val="9"/>
        <rFont val="Arial"/>
        <family val="2"/>
      </rPr>
      <t xml:space="preserve">2. </t>
    </r>
    <r>
      <rPr>
        <sz val="9"/>
        <rFont val="Arial"/>
        <family val="2"/>
      </rPr>
      <t xml:space="preserve"> Se atienden observaciones requeridas por la Subdirección de Contratación para los contrato s de Antivirus y Licenciamiento Scala. </t>
    </r>
  </si>
  <si>
    <t>En el mes de junio de 2018 se publicaron los siguientes documentos y actos administrativos de procesos de contratación, adelantados por esta Subdirección:
Aviso de Convocatoria: 1
Invitación Pública: 1
Proyecto de Pliego de Condiciones: 1
Estudios Previos: 1
Respuestas a las observaciones: 6
Acto Administrativo de Apertura: 1
Pliego de Condiciones Definitivo: 2
Adendas: 4
Informe de Evaluación de las Ofertas: 4
Acto Administrativo de Adjudicación: 3
Declaratoria de Desierta: 0
Aceptación de Oferta: 0
Contrato: 4
Informes parciales: 187
Para dicho periodo, se debían publicar 215 documentos los cuales como se puede ver en la descripción antes detallada, fueron publicados en su totalidad.  
Este reporte refleja solo la información del mes de a junio de 2018 y el porcentaje proyectado corresponde igualmente para cada mes al 100%. Lo anterior, debido a que el reporte no es acumulativo.</t>
  </si>
  <si>
    <t>En el mes junio las dependencias del MEN requirieron un total de 30 procesos de contratación los cuales está siendo asesorados y tramitados por la Subdirección de Contratación en su totalidad.</t>
  </si>
  <si>
    <r>
      <t xml:space="preserve">Se remitió correo electrónico el 18 de junio de 2018 con listado de contratos celebrados por el MEN en el mes de mayo a la Oficina Asesora de Comunicaciones para su publicación en la página web de la entidad. El cual quedó debidamente publicado en el siguiente link:
</t>
    </r>
    <r>
      <rPr>
        <u/>
        <sz val="9"/>
        <color theme="4"/>
        <rFont val="Calibri"/>
        <family val="2"/>
        <scheme val="minor"/>
      </rPr>
      <t>https://www.mineducacion.gov.co/portal/micrositios-institucionales/Contratacion/Historico-de-rocesos/366218:Contratos-suscritos-2018</t>
    </r>
  </si>
  <si>
    <t>Teniedo en cuenta que este reporte refleja solo la información del porcentaje proyectado con respecto a  cada mes, es decir el 100%. Lo anterior, debido a que el reporte no es acumulativo, por esta razón, durante los meses de diciembre de 2017 y de enero a junio de 2018, las distintas dependencias del Ministerio de Educación Nacional radicaron a esta Subdirección 1126 informes finales, los cuales estan discriminados de la siguiente manera: 
Personas Naturales: 763
Personas Juridicas: 363
En virtud de lo anterior, los 1126 informes finales radicados presentan los siguientes estados: 
Persona Natural:
Con observaciones: 23                        
Devueltos al área: 20
En firma del contratista: 2
En revisión del coordinador: 0
En revisión del liquidador: 413
Liquidado: 305
Total: 763
Persona Juridica: 
Con observaciones: 12                           
Devueltos al área: 24
En firma del contratista: 69 
En revisión del coordinador: 42 
En revisión del liquidador: 60
Liquidado: 124
Radicado Vencidos: 32
Total: 363</t>
  </si>
  <si>
    <t>Durante el mes de junio de 2018 en coordinación con la Subdirección de Talento Humano, se adelantó la logística necesaria para reservar un espacio, con el fin de continuar con las capacitaciones del primer semestre, en consecuencia a lo anterior,  se realizaron 3  capacitaciones sobre estudios previos el 8, 15 y 22 de junio de 2018 a colaboradores del MEN.</t>
  </si>
  <si>
    <t xml:space="preserve">La Subdirección de Contratación ha venido adelantando las gestiones necesarias con la Subdirección de Talento Humano para coordinar cuando se dará inicio a la capacitación virtual, en consecuencia continuamos a la espera que el Grupo de Talento Humano nos concrete el inicio de dicha capacitación. </t>
  </si>
  <si>
    <t>Se tienen radicados acumulados al mes de junio de 2018, 16 informes de presunto incumplimiento, los cuales presentan los siguientes estados: 
Citación audiencia: 0
Archivo del proceso: 12 (procesos archivados).
Respuesta a reposición: 0
Traslado pruebas: 1
En revisión de los abogados: 0
Procesos con sanción en trámite de respuesta Recurso de Resposición: 1
Procesos devueltos al área para ajustes: 1
Procesos sancionados: 1</t>
  </si>
  <si>
    <t>En el mes de junio de 2018, las distintas dependencias del Ministerio solicitaron 3 modificaciones que impactan las publicaciones al Plan Anual de Adquisiciones. Se llevaron a cabo comités de contratación, en donde se trataron y aprobaron modificaciones a los Planes de Compra, tal y como se describe a continuación:
1. Comité de Contratación de los días 1,5 y 8 de junio de 2018:
2018-1271 Actualización.
2018-1261 Actualización.
2018-1065 Cancelación.
En este orden de ideas, se realizaron 2 actualizaciones y 1 cancelación, para un total de 3 ajustes, los cuales se publicaron el 20 de junio de 2018 llegando así a la versión 23 del PAA del MEN publicado en el SECOP II.</t>
  </si>
  <si>
    <t xml:space="preserve">El área de comunicaciones del MEN desarrolló un video  para la Cápsula Colombia Aprende, donde se divulgó el programa Colombia Científica el 25 de junio. </t>
  </si>
  <si>
    <t>Actividad finalizada en mayo</t>
  </si>
  <si>
    <t>Actividad cumplida en el mes de marzo de 2018. El programa cuenta con los recursos requeridos para para su financiación.</t>
  </si>
  <si>
    <t>El inicio de la ejecución se dio con la formalización de las polizas de las 4 alianzas, en las siguientes fechas, 21 de mayo (U.NAL), 22 de mayo (UPB), 6 de junio (UIS), 19 de junio (U.Caldas)</t>
  </si>
  <si>
    <t>Se ha realizado seguimiento constante de la convocatoria y sus diferentes requerimientos técnicos. A partir del tercer trimestre de 2018, se iniciará el proceso de culminación de estudios de beneficiarios de 1a convocatoria e iniciará el proceso de seguimiento al componente.</t>
  </si>
  <si>
    <t xml:space="preserve">Las alianzas de la segunda convocatoria del componente Ecosistema Científico, se encuentran en la etapa precontractual y se estima que aproximadamente a mediados del mes de agosto se cuente con la legalización de los contratos derivados. </t>
  </si>
  <si>
    <t>El balance a junio 30 de 2018 es 160 preseleccionados de la fase I y 117 preseleccionados de la fase II para un total de 277 beneficiarios preseleccionados de becas de alto nivel. De acuerdo a lo establecido en los terminos de referencia de las la convocarias, el balance final se logrará hasta la solciitud y aprobación de los creditos por parte de los preseleccionados.</t>
  </si>
  <si>
    <t>Se diseñaron los 5 documentos metodológicos</t>
  </si>
  <si>
    <t>Se consolido la información de las bases de datos de SNIES, SPADIES, OLE, Colciencias, ICFES, Migración Colombia e ICETEX</t>
  </si>
  <si>
    <t>Se tiene el cronograma de visitas proyectado para realizar las socializaciones, sin embargo como fue cancelado el evento de lanzamiento debe redefinirse el enfoque de socialización</t>
  </si>
  <si>
    <t>Se tiene la plantilla del modelo de gestión de permanencia y graduación, también la propuesta de plantilla de infraestructura física y tecnológica que esta pendiente validar con la norma técnica de ICONTEC y esta en validación de SAGIES, se tiene la propuesta de la estructura conceptual de la plantilla de bienestar.</t>
  </si>
  <si>
    <t>Se incluyó el desarrollo de la solución con la adición del contrato a la Universidad de los Andes.</t>
  </si>
  <si>
    <t>Se tiene el documento de diccionario de datos de campos comunes entre los sistemas de información</t>
  </si>
  <si>
    <t>Se finalizó con la documentación de los procesos para la integración de los sistemas.
El documento final se encuentra en las últimas revisiones de forma teniendo en cuenta que las de fondo ya fueron resueltas.</t>
  </si>
  <si>
    <t>Se ha trabajado con la Universidad de los Andes y Sofinser posibles propuestas para la integración de los sistemas, lo cual dio como resultado la adición del contrato actual.
Se aprobó en comité de contratación la adición para la integración del componente de cargue de datos entre SNIES y SPADIES.</t>
  </si>
  <si>
    <t>Se elaboro y socializo el documento de lineamientos de pertinencia de la educación superior en el encuentro con empresarios los dias 20 y 21 de junio en Cartagena y 9 y 10 en Pereira.</t>
  </si>
  <si>
    <t xml:space="preserve">Se esta revisando y analizando referencias bibliográficas para iniciar la construcción del documento. </t>
  </si>
  <si>
    <t>En proceso de revisión del estado del arte para la construcción del marco conceptual</t>
  </si>
  <si>
    <t>En proceso de revisión de bibliografía</t>
  </si>
  <si>
    <t>Se publicó información estadísitica de educación superior con los datos oficiales de 2017 en el sitio web del SNIES https://www.mineducacion.gov.co/sistemasinfo/SNIES/</t>
  </si>
  <si>
    <t>Se trabajó con el grupo de permanencia y MIDE la metodología a través de variables e indicadores propios de documentos del MEN.</t>
  </si>
  <si>
    <t>Se realizaron las resoluciones de apoyo a votaciones y de recursos adicionales de presupuesto</t>
  </si>
  <si>
    <t>Se aprobaron los términos de referencia para el proceso de auditoría que adelantará la OAPF.</t>
  </si>
  <si>
    <t>Ingresaron 2 beneficiarios adicionales al programa Ser Pilo Paga por fallo de tutela. Adicionalmente se establecieron nuevos cruces de información para validar requisitos de jóvenes que afirman cumplir y no fueron incluidos como beneficiarios. La cifra reportada corresponde a la base del 15 de junio.</t>
  </si>
  <si>
    <t>Se cuenta con un documento de estrategia de comunicación y divulgación de Ser Pilo Paga 4; un documento con la resolución de la convocatoria SPP4 y un documento de diagnóstico de fondos territoriales de acceso a la educación superior.</t>
  </si>
  <si>
    <t>Actividad cumplida en mayo</t>
  </si>
  <si>
    <t>Se cuenta con una propuesta del Decreto Reglamentario y esperando que se surta a la aprobación de la Ley se procederá a continuar con la versión definitiva del documento.</t>
  </si>
  <si>
    <t>Desde Enero se suscribieron los convenios de las ARED, 30 en 2018 y 18 en 2017 para un total de 48 lo que permite dar cumplimiento a la meta</t>
  </si>
  <si>
    <t>Se ha presentado el plan de educación rural y se han realizado mesas de trabajo con tres proyectos interesados para formular alianzas con enfoque étnico producto del acompañamiento a comunidades en el marco del plan de educacion rural.</t>
  </si>
  <si>
    <t>Aunque la actividad se cumplió en el mes de marzo, se presentaron nuevas alternativas de financiación al Ministerio de Hacienda para la propuesta normativa de la modificación de los artículos 86 y 87 de la Ley 30. El grupo técnico del Ministerio de Hacienda recomienda modificar estas propuestas para que queden enmarcadas en el Marco Fiscal de Mediano Plazo (2018-2028).</t>
  </si>
  <si>
    <t>Aunque la actividad se cumplió en el mes de abril, se realizó una última versión en borrador de exposición de motivos se entrega en el mes de marzo al Ministerio de Hacienda en el cual se propone modificar los artículos 86 y 87, de la Ley 30 de 1992, como medida para mejorar las condiciones de calidad del servicio de educación superior público del país.</t>
  </si>
  <si>
    <t>Aunque la actividad se cumplio en el mes de abril, se ha continuado con la presentación de nuevas alternativas de financiación al Ministerio de Hacienda para la propuesta normativa de la modificación de los artículos 86 y 87 de la Ley 30. El grupo técnico del Ministerio de Hacienda recomienda modificar estas propuestas para que queden enmarcadas en el Marco Fiscal de Mediano Plazo (2018-2028).</t>
  </si>
  <si>
    <t>Se llevo a cabo reunión con la DIAN para determinar los recursos recaudados por la tributación de la renta de las cooperativas. La Circular Externa de los recursos autónomos se encuentra en proceso de firmas de la Seretaria General del MEN.</t>
  </si>
  <si>
    <t>Se realizó un primer documento relacionado con la eficiencia del gasto para las IES</t>
  </si>
  <si>
    <t>Actividad cumplida en marzo</t>
  </si>
  <si>
    <t>Se revisaron dos proyectos de decretos reglamentarios de la Ley que creará el FCI, que aún no ha sido expedida por el Congreso</t>
  </si>
  <si>
    <t>No se han gestionado recursos donados por el sector productivo porque aún no se ha publicado la convocatoria. Se ha trabajado en la convocatoria pero está pendiente su validación. De otra parte, la Función Pública ha pedido que se cree un trámite al interior del Ministerio para formalizar la convocatoria, en esta materia ya se le entregó información a Desarrollo Organizacional para que gestione la creación de dicho tramite.</t>
  </si>
  <si>
    <t>En junio se realizaron las convoctarias para seleccionar nuevos beneficiarios de: Comunidad indígena, Comunidad Afrodescendiente, Población Rrom, Población con condiciones de discapacidad, Víctimas del Conflicto Armado, Mejores Bachilleres del País, Mejores Saber Pro, Beca Alfonso Lopez. Algunas de estas se encuentran en etapa de cierre para la adjudicación y otras convocatorias permanecen abiertas hasta finales de junio.</t>
  </si>
  <si>
    <t>Se ha realizado asitencia técnica a 19 IES para la implementación del INES, con plan de trabajo. De estas 6 inician proceso de sensibilización y 13 en fase de estabilización como arte de la aplicaciòn del INES</t>
  </si>
  <si>
    <t>Se realizò acompñamiento a la direcciòn de calidad en dos proceso:1. Revisión e inclusión del tema de educación inclusiva e intercutural en la modrificación del decreto de aseguramiento de calidad. 2. Se acompaño el proceso para reconocimeinto de la UAIIN y adecuación de los procesos internos del MEN para el trámite de dicho proceso.</t>
  </si>
  <si>
    <t>No se han bridnado asistencias técnicas, teniendo en cuenta que no se ha realizado la publicación del documento de género, sobre el cual se orientan las acciones de asistencia en el tema</t>
  </si>
  <si>
    <t>Se participó en las juntas de los Fondos de Victimas, Discacpidad, Indigenas y Comunidades Negras para dar apertura a las convocatorias. Adicional se participó en la mesa de educaciòn con la Agencia de reincorporación y normalización.</t>
  </si>
  <si>
    <t>Se avanza en la sistematizaciòn del proceso con la direcciòn  de calidad como parte de los elementos para el sistema de educaciòn indigena propio</t>
  </si>
  <si>
    <t>Se cuenta con ducumento de lineamientos sobre estrategias de paz y acción en la ruralidad articulados al plan de educaciòn superior rural</t>
  </si>
  <si>
    <t>Se cuenta con el documento para socializar en la CIGERH sin embargo, en el mes de junio no hubo concenso para la definición de la sesión del laCIGERH. Se espera por parte de las entidades la definición de agenda para esta socialización.</t>
  </si>
  <si>
    <t>Durante el mes de junio se cuenta con un avance de 0,45 en la propuesta para diseñar el esquema Financiación y Sostenibilidad del MNC que se realizará con el proyecto presentado y aprobado por cooperación Suiza, en Junio el MEN acepta ser parte del proyecto como institución beneficiaria y se avanza según los tiempos previstos por Swisscontact para la elaboración de los términos de referencia, estructuración técnica y elaboración de cronograma de hitos clave del proyecto, sin embargo persisten diferencias técnicas con Mintrabajo que pueden impactar con retrasos en el cronograma.</t>
  </si>
  <si>
    <t>Durante el mes de junio se cuenta con un avance de 0,45 en la estructuración de una propuesta de Institucionalidad y Gobernanza del Sistema Nacional de Cualificaciones (SNC)  que se realizará con el proyecto presentado y aprobado por cooperación Suiza, en Junio el MEN acepta ser parte del proyecto como institución beneficiaria y se avanza según los tiempos previstos por Swisscontact para la elaboración de los términos de referencia, estructuración técnica y elaboración de cronograma de hitos clave del proyecto, sin embargo persisten diferencias técnicas con Mintrabajo que pueden impactar con retrasos en el cronograma.</t>
  </si>
  <si>
    <t>Durante el mes de junio se cuenta con un avance de 0,4 en el CONPES de Capital Humano, se contempla el MNC y la necesidad de la implementación en el país en las acciones que incluye el DNP en el CONPES</t>
  </si>
  <si>
    <t>Durante el mes de junio se avanzó en 0,75 sobre el desarrollo de la estrategia de acompañamiento de un experto internacional de la propuesta de estructuración del SNATC, al corte se confirma participación de Fernanda Kri de Chile, Andrés Gobela de México, y Francisca Arbizu de España. Para el mes de agosto se espera desarrollar un evento presencial con los expertos internacionales.</t>
  </si>
  <si>
    <t xml:space="preserve">El diseño de programas por parte de las IES, para una oferta de formación TyT basada en cualificaciones (9 sectores - 114 cualificaciones), esta en etapa de ajuste y fortalecimiento. Lo anterior permite iniciar el proceso de  Elaboración del Documento Maestro de cada Programa. </t>
  </si>
  <si>
    <t>Durante el mes se avanzó en: Compilación y análisis de los resutados de las Jornadas de Verificación, cumpimiento de la metodología para el fortalecimiento de la cualificación seleccionada, ajuste del Diseño y desarrollo Curricular. Dentro del acompañamiento previsto en el último bimestre del proyecto se enfocará en la elaboración de los documentos maestros.</t>
  </si>
  <si>
    <t>Se realizaron reuniones con representantes del sector con el fin de validar la posibilidad de  fortalecer la autonomía de IES Públicas que actualmente son establecimientos públicos con el fin de que en la proxima legislatura pueda incluir dentro de su agenda este proyecto de ley.</t>
  </si>
  <si>
    <t>Actividad cumplida en abril.</t>
  </si>
  <si>
    <t>Ya se encuentran seleccionadas las IES para el acompañamiento o apoyo para el mejoramiento de la calidad de programas en modalidad a distancia y virtual</t>
  </si>
  <si>
    <t>Actividad cumplida en febrero</t>
  </si>
  <si>
    <t>Se ha realizado el acompañamiento  a las IES en la formulación e implementación del plan de mejoramiento</t>
  </si>
  <si>
    <t xml:space="preserve">Se ha brindando acompañamiento y apoyo técnico de manera virtual y presencial a 8 IES que lo han solicitado </t>
  </si>
  <si>
    <t xml:space="preserve">La Matriz de cumplimiento de la Política de Gobierno por institución se encuentran en proceso de diligenciamiento por parte de los delegados de la Ministra. Se ha consolidado la información de la Matriz de cumplimiento de Política de Gobierno de 26 universidades y 28 instituciones técnicas y tecnológicas (ITTUS), siendo el 87% del total. </t>
  </si>
  <si>
    <t xml:space="preserve">En el tablero de seguimiento se consolidó la información de 30 ITTUS y 20 Universidades, siendo el 79% de las instituciones con información al primer corte relacionadas con el avance de las actividades y metas.  El tablero continua en proceso diligenciamiento (13 instituciones). Se actualizaron 63 fichas de las IES con los compromisos relacionados en el tablero de seguimiento para el año 2018. </t>
  </si>
  <si>
    <t xml:space="preserve"> Se realizó los ajustes solicitados al documento de Buenas prácticas para los Consejos Superiores Universitarios o Consejos Directivos, en donde quedaron definidas en total 34 buenas prácticas, de carácter jurídico, financiero y de gestión. Se encuentra listo para enviar a comunicaciones para corrección de estilo y publicación. </t>
  </si>
  <si>
    <t xml:space="preserve">Se elaboró la base de datos de ejecución presupuestal a 31 de Marzo de 2018, de las 62 IES públicas (31 Universidades - 31 ITTUS). 
Se encuentra en construcción el segundo informe de ejecución presupuestal de las IES a 31 de Marzo de 2018.  Este incluye: introducción, objetivos, diagnósticos, conclusiones generales. 
Se encuentra en elaboración el reporte detallado por IES. </t>
  </si>
  <si>
    <t>Se realizaron los ajustes al documento "Guía metodológica para orientar la formulación de un Plan de Desarrollo institucional", en el cual quedaron definidas 5 fases: Identificación y caracterización, Diseño y formulación, Aprobación por parte del CSU/CD, Implementación y ejecución y por último Seguimiento y evaluación.  Pendiente socialización.</t>
  </si>
  <si>
    <t>Del total de 28 capacitaciones programadas hasta Julio del año 2018 se han realizado 23 capacitaciones, lo que corresponde a un avance del 82% de ejecución. En este mes se realizaron 2 capacitaciones, los temas expuestos fueron:  Sistemas de Información Educación Superior, Índice de Inclusión</t>
  </si>
  <si>
    <t>De las mesas de trabajo realizadas en las ciudades de Pereira, Santa Marta, Bucaramanga, Cali y Medellín con profesores y directivos de universidades públicas, y representantes del Gobierno Nacional, se han recopilado las observaciones que analizan los aspectos de la carrera profesoral frente al Decreto 1279 de 2002, con los cuales se espera entregar el informe con el análisis del Decreto</t>
  </si>
  <si>
    <t>De las mesas de trabajo realizadas en las ciudades de Pereira, Santa Marta, Bucaramanga, Cali y Medellín con profesores y directivos de universidades públicas, y representantes del Gobierno Nacional, se han recopilado las observaciones que analizan los aspectos de la carrera profesoral frente al Decreto 1279 de 2002.</t>
  </si>
  <si>
    <t>Se ha realizado seguimiento constante de la convocatoria y su diferentes requerimientos técnicos. A partir del tercer trimestre de 2018, se iniciará el proceso de culminación de estudios de beneficiarios de 1a convocatoria e iniciará el proceso de seguimiento al componente.</t>
  </si>
  <si>
    <t>Se realizó el balance de las alianzas teniendo como resultado el cumplimiento de la meta del programa con un total de 8 alianzas adjudicadas. Este balance fue socializado en Presidencia desde el 17 de mayo de 2018</t>
  </si>
  <si>
    <t>Se diseño la metodología de los modelos de indicadores de desempeño de la educación superior.</t>
  </si>
  <si>
    <t>Se realizó la socializacion del MIDE U, MIDE T, MIDE A como primer modelo por núcleos básicos con el CESU el 6 de junio y con el SUE el 23 de junio, con lo cual inicia la programación de socializacion con las diferentes regiones.</t>
  </si>
  <si>
    <t>Se definierion las plantillas del modelo de gestión de permanencia y graduación,  la propuesta de plantilla de infraestructura física y tecnológica que esta pendiente validar con la norma técnica de ICONTEC y esta en validación de SAGIES, y la propuesta de la estructura conceptual de la plantilla de bienestar</t>
  </si>
  <si>
    <t>Esta en revisión de la Subdirección de Aseguramiento el diccionario de datos de campos comunes entre los sistemas de información, lo cual permitirá realizar la estandarización de variables y campos de información entre los sistemas.</t>
  </si>
  <si>
    <t>Se tuvo encuentro con empresarios en Barranquilla, Cartagena</t>
  </si>
  <si>
    <t>Se tiene un documento propuesta que incluye las dimensiones de bienestar del documento MEN, y dentro de estas variables que hacen parte de la guia de permanencia</t>
  </si>
  <si>
    <t>Se inició el proceso de elaboración del modelo de distribución de recursos de artículo 87 de ley 30, que se espera sean girados en el mes de julio.</t>
  </si>
  <si>
    <t>Los beneficiarios se encuentran en proceso de admisión en las IES para luego hacer la  legalización de los créditos condonables</t>
  </si>
  <si>
    <t>Se realizó la planeación y alistamiento de visitas técnicas a las IES e instrumentos a aplicar para la construcción de la caracterización de beneficiarios, balance de deserción y rezago académico. La estrategia de visitas tecnicas iniciará en el mes de julio.</t>
  </si>
  <si>
    <t>Se priorizó la región de Valle del Cauca, quien se encuentra formulando el proyecto, más aquellas que aun cuenten con recursos disponibles para educación.</t>
  </si>
  <si>
    <t>Se realizaron los talleres de consolidación de alianzas para el desarrollo rural en los municipios de Villavicencio, Cali, Florencia, Pereira, Manizalez y Tumaco  así como el seguimiento técnico, administrativo y financiero de los convenios respectivos.</t>
  </si>
  <si>
    <t>En el marco de la consolidación de las ARED se elaboró un modelo de seguimiento a la evaluación de los proyectos para conocer su avance en ejecución presupuestal, así como los logros hasta la fecha para los convenios de 2017.</t>
  </si>
  <si>
    <t>Se realizaron 2 talleres de diseño curricular, el primero en Cartagena, donde asistió la Universidad de Cartagena y el segundo en la ciudad de Cali, en el cual participaron, Intep de Roldanillo, Institución Antonio José Camacho, Uni Minuto e Intenalco.</t>
  </si>
  <si>
    <t>Se han adelantado encuentro con las IES con el objetivo de aunar esfuerzos para la firma del Convenio Marco de Asistencia Técnica</t>
  </si>
  <si>
    <t>Se han adelantado encuentros con la Universidad del Atlántico, la Universidad del Valle y la Institución Universitaria Antonio José Camacho para adelantar procesos a través del SUE u otras redes que permitan la consolidación. Así mismo se avanza en incorporar a otras áreas de las Universidades como las ORIS o vicerrectorias de investigación.
*Asistencias Técnicas para la formulación de proyectos y planes de regionalziación de la educación superior a la Universidad Pedagógica y Tecnológica de Colombia y a la Surcolombiana</t>
  </si>
  <si>
    <t>Se ha presentado el plan de educación rural y se han realizado mesas de trabajo con tres proyectos interesados para formular allianzas con enfoque étnico producto del acompañamiento a comunidades en el marco del plan de educacion rural.</t>
  </si>
  <si>
    <t>Se lleva a cabo reunión con la DIAN para determinar los recursos recaudados por la tributación de la renta de las cooperativas. La Circular Externa de los recursos autónomos se encuentra en proceso de firmas de la Seretaria General del MEN.</t>
  </si>
  <si>
    <t>Se incluyó el plan de inversiones en el documento conpes.</t>
  </si>
  <si>
    <t>Se tienen dos proyectos de decretos reglamentarios de la Ley que creará el FCI elaborados. La versión final depende de la validación de jurídica después de expedida la Ley, la cual no ha sido expedida por el Congreso.</t>
  </si>
  <si>
    <t>Se esta a la espera de la expedición de la ley y decreto con el fin de establecer la estrategia de comunicaciones.</t>
  </si>
  <si>
    <t>Se ajustó el texto de la convocatoria de acuerdo con el Decreto y está pendiente su validación y la creación del trámite que exige la Función Pública con el fin de proceder a la convocatoria.</t>
  </si>
  <si>
    <t>Aun no se puede realizar el seguimiento ni acompañamiento al recaudo de donaciones porque aín no se ha ejecutado ninguna convocatoria para este fin.</t>
  </si>
  <si>
    <t>El proceso de aplicaciòn del INES, cuenta con tres fases: Contextualizaciòn, Estabilizaciòn y Profundizaciòn. Se cuenta con definiciòn de plan de trabajo para las 6 que inician con fase de contextualizaciòn y lìnea base retomando los resultados de la apliaciòn del cuestionario y desarrollo de acciones por parte de las IES e 16 IES)</t>
  </si>
  <si>
    <t>Se acordó realizar ajustes a la plataforma del curso y redefiniciòn de su contenido para que pueda ser herramienta de apoyo de asistencia tècnica para las IES que aplican el INES.</t>
  </si>
  <si>
    <t>Se han realizado jornadas de trabajo presencial y virtual para el acompañamiento a la dirección de calidad para la inclusiòn de procesos de educación inclusiva dento de la modificaciòn del decreto de aseguramiento de la calidad, y adecuación para reconocimiento de IES indigenas propias, como cumplimiento del decreto 1953 de 2014.</t>
  </si>
  <si>
    <t>Es necesario publicar el documento y avanzar en la asistencia técnica sobre los temas de género, ya que se encuentra pendiente de aprobación por parte del despacho. Paralelo a ello se acompañan las mesas de trabajo y requerimientos que se realizan en materia de género.</t>
  </si>
  <si>
    <t>Se acompaño las juntas de los fondos para definición de criterios de apertura de las concvocatorias, en conordancia con el respeto a los derechos de las poblaciones, adicionalmente se participà en la construcciòn de una propuesta para los procesos de reinservciòn de los excombatientes de as FARC- EP.</t>
  </si>
  <si>
    <t>Acompañamiento a la direcciòn de calidad y consejos superiores para la realizaciòn de acciones en pro de sistema de educaciòn indigena SEIP. Con dicho acompañamiento se cuenta con el documento de trabajo de la política del sistema de educación  índigena propio.</t>
  </si>
  <si>
    <t>Se entregó documento de educaciòn superior rural y construcciòn de paz  para revisión del VES</t>
  </si>
  <si>
    <t>Se cuenta con el documento para socializar en la CIGERH sin embargo, en el mes de junio no hubo consenso para la definición de la sesión del laCIGERH. Se espera por parte de las entidades la definición de agenda para esta socialización.</t>
  </si>
  <si>
    <t>En el mes de junio se desarrollaron las siguientes acciones como respuesta al Art. 58 del PND (SNET-SNATC-MNC-SISNACET):
1. El 1 de junio Swisscontact invita formalmente al MEN a formar parte del proyecto del Programa Colombia+Competitiva “Facilidad de apoyo a reformas”. 
2. El 15 de junio el MEN acepta hacer parte del Proyecto como institución beneficiaria y agradece por atender de manera positiva la propuesta del proyecto presentada para diseñar la “Institucionalidad, Gobernanza y Sostenibilidad del Marco Nacional de Cualificaciones para Colombia, como instrumento para el cierre de brechas de capital humano” en donde uno de los resultados esperados es una  propuesta de un esquema de financiación y sostenibilidad del MNC, que será validado en la CIGERH. 
3. Durante el mes de junio, se reúnen el MEN, Mintrabajo, Swisscontact para revisar los avances de Swisscontact en los términos de referencia y adaptación de la estructura técnica del proyecto según requerimientos del manual operativo. Se analizan las observaciones que la Directora de Movilidad de Mintrabajo tiene sobre los avances en los términos de referencia, y se retornan las observaciones correspondientes.
El proyecto empezó con un retraso de dos meses, pero al corte se ha avanzado según los tiempos previstos por Swisscontact para la elaboración de los términos de referencia, estructuración técnica y elaboración de cronograma de hitos clave del proyecto. Las diferencias técnicas y conceptuales con Mintrabajo persisten, lo que podría significar retrasos en la elaboración de los términos de referencia para contratación del operador del proyecto.</t>
  </si>
  <si>
    <t>En el mes de junio se desarrollaron las siguientes acciones como respuesta al Art. 58 del PND (SNET-SNATC-MNC-SISNACET):
1. El 1 de junio Swisscontact invita formalmente al MEN a formar parte del proyecto del Programa Colombia+Competitiva “Facilidad de apoyo a reformas”. 
2. El 15 de junio el MEN acepta hacer parte del Proyecto como institución beneficiaria y agradece por atender de manera positiva la propuesta del proyecto presentada para diseñar la “Institucionalidad, Gobernanza y Sostenibilidad del Marco Nacional de Cualificaciones para Colombia, como instrumento para el cierre de brechas de capital humano” , que será validado en la CIGERH. 
3. Durante el mes de junio, se reúnen el MEN, Mintrabajo, Swisscontact para revisar los avances de Swisscontact en los términos de referencia y adaptación de la estructura técnica del proyecto según requerimientos del manual operativo. Se analizan las observaciones que la Directora de Movilidad de Mintrabajo tiene sobre los avances en los términos de referencia, y se retornan las observaciones correspondientes.
El proyecto empezó con un retraso de dos meses, pero al corte se ha avanzado según los tiempos previstos por Swisscontact para la elaboración de los términos de referencia, estructuración técnica y elaboración de cronograma de hitos clave del proyecto. Las diferencias técnicas y conceptuales con Mintrabajo persisten, lo que podría significar retrasos en la elaboración de los términos de referencia para contratación del operador del proyecto.</t>
  </si>
  <si>
    <t>En el mes de Junio se analizó la presentación enviada por el DNP con los elementos de CONPES de Capital Humano, se realizó un balance de las acciones desarrolladas  con la instituciones que participan de la CIGERH</t>
  </si>
  <si>
    <t>En el mes de junio se desarrollaron las siguientes acciones para la elaboración de una propuesta técnica de el acompañamiento de un experto internacional para recibir aportes en la estructuración de la propuesta  del Sistema de Acumulación y Transferencia de Créditos – SNATC:
1. el Acta de inicio del convenio 0948 de 2018 suscrito entre la Universidad e la Salle y el MEN se firmó el 30 de mayo, en cumplimiento al cronograma previsto para avanzar en las sesiones de seguimiento al desarrollo del proyecto se reúnen el MEN y el equipo técnico del proyecto USalle. En la sesión se confirma participación y acompañamiento internacional de Fernanda Kri de Chile y Andrés Gobela de México, el proyecto también contará con apoyo de Francisca Arbizu de España y se espera poder avanzar en el desarrollo de un evento presencial con los expertos internacionales en el mes de agosto.
2. El martes 19 de junio, mediante sesión virtual se reúnen el equipo técnico de la USalle y la experta internacional Francisca Arbizu, para recibir recomendaciones sobre referentes internacionales que podrán consultarse para el desarrollo del proyecto.
Se espera que en el mes de julio la Universidad de la Salle entregue al MEN, el detalle técnico de la participación de los expertos internacionales en el evento del mes de agosto.</t>
  </si>
  <si>
    <t>En el mes de junio se desarrollaron las siguientes acciones para el Diseño de una propuesta de estructuración del Sistema de Acumulación y Transferencia de Créditos-SNATC, con verificación y validación con actores:
1. el Acta de inicio del convenio 0948 de 2018 suscrito entre la Universidad de la Salle y el MEN se firmó el 30 de mayo, en cumplimiento al cronograma previsto para avanzar en las sesiones de seguimiento al desarrollo del proyecto se reúnen el MEN y el equipo técnico del proyecto USalle. En la sesión se confirma participación y acompañamiento internacional de Fernanda Kri de Chile y Andrés Gobela de México, el proyecto también contará con apoyo de Francisca Arbizu de España y se espera poder avanzar en el desarrollo de un evento presencial con los expertos internacionales en el mes de agosto, mediante el cual se verificará con representantes del sector los avances del proyecto.
2. El martes 19 de junio, mediante sesión virtual se reúnen el equipo técnico de la USalle y la experta internacional Francisca Arbizu, para recibir recomendaciones sobre referentes internacionales que podrán consultarse para el desarrollo del proyecto y como el SNATC se debe articular al MNC.
La firma del convenio presentó demoras en la aprobación de los términos contractuales en el MEN, impactando en 20 días los tiempos previstos para dar inicio al proyecto. El equipo técnico re-organizarán las actividades para mitigar el retraso.</t>
  </si>
  <si>
    <t>Como parte de las estrategias de socialización, divulgación y comunicación sobre los logros, resultados y productos del Art. 58 del PND, el MEN ha participado en los siguientes escenarios:
1. CIDET, CIDEI y FITAC han presentado al sector educativo y productivo las tendencias ocupacionales y organizacionales identificadas en la aplicación de la metodología de prospectiva laboral cualitativa y en la identificación de brechas de capital humano en el sector Agropecuario, como parte integral del diseño de cualificaciones del MEN.
2. Se ha brindado asistencia técnica a las IES del Proyecto de Oferta pertinente y de Calidad basada en cualificaciones, al asistencia brindada in situ a permitido socializar con representantes locales del sector educativo y productivo los avances en torno al MNC y se ha verificado la pertinencia de las cualificaciones diseñadas que fueron seleccionadas para el diseño de currículos.
3. La viceministra de educación superior presentó ante el CESU la propuesta de decreto para reglamentación del MNC.
4. Se han realizado sesiones de sensibilización a las sala CONACES, para explicar los avances en torno al MNC y el diseño de cualificaciones como referencia para el diseño curricular. 
5. El MEN participó en IV Encuentro Nacional de Escuelas Taller de Colombia, liderado por el Ministerio de Cultura, donde se socializaron los logros, resultados y productos del Art. 58 del PND y la importancia que estos tiene para el fortalecimiento del capital han el sector cultura.</t>
  </si>
  <si>
    <t>En el mes de junio se desarrollaron las siguientes acciones para el diseño de las cualificaciones en tres sectores priorizados de la economía:
1. Sesiones técnicas de seguimiento con los expertos de los proyectos y la experta internacional Francisca Arbizu, en las sesiones de seguimiento de analizaron los avances al corte relacionados con el diseño del perfil profesional de las cualificaciones, se generaron aportes y recomendaciones.
3. Se realizaron sesiones de verificación del perfil profesional de las cualificaciones en el sector logística, transporte, eléctrico y electrónico en diferentes partes del país.
2. Se articularon acciones para que el Ministerio del Trabajo apoye al Ministerio de Cultura con la aplicación de la metodología de Prospectiva Laboral Cualitativa e identificación de Brechas de Capital Humano para el diseño y fortalecimiento de cualificaciones en el sector Cultura.
Las Redes Ormet han presentado demoras en la entrega de los productos contratados para identificación de brechas de capital humano y prospectiva laboral cualitativa, impactando el cronograma de ejecución de los proyectos para diseño de cualificaciones. El MEN avanza en procesos internos para gestionar prorroga de los convenios hasta el 30 de septiembre.</t>
  </si>
  <si>
    <t xml:space="preserve">En el mes de junio se avanzó en las siguientes acciones para el diseño y desarrollo de la cualificación: 
1. Acompañamiento técnico a las Instituciones del proyecto, en el análisis de la información compilada en las Jornadas de Verificación del Sector productivo realizadas en el mes de abril y mayo, para el fortalecimiento de las cualificaciones seleccionadas por la Institució.
2. Acompañamiento técnico a las IES del proceso, en la elaboración de una propuesta de fortalecimiento de la cualificación seleccionada.
3. Acompañamiento técnico en el ajuste al Diseño y Desarrollo Curricular de nueve (9) curriculos, basados en las cualificaciones fortalecidas.
4. Revisión y retroalimentación de los documentos resultado de las jornadas de verificación, de las propuestas de fortalecimiento de las cualificaciones y de la propuesta de ajuste del diseño y desarrollo curricular de los programas académicos basadas en cualificaciones. 
5. Desarrollo de jornadas de transferencia técnica sobre el Modelo FyDI y la metodologia para la identificación, selección y evaluación de la cualificación a seleccionar qpor la Universidad Minuto de Dios (Institución privada vinculada en el proceso), en el marco del Memorando de ententidimento, entre la Universidad y el MEN.  </t>
  </si>
  <si>
    <t xml:space="preserve">En el mes de junio el acompañamiento a las IES, para el diseño y desarrollo de la cualificación se centro en: 
1. Revisión y retroalimentación de los documentos resultado de las jornadas de verificación, de las propuestas de fortalecimiento de las cualificaciones y de la propuesta de ajuste del diseño y desarrollo curricular de los programas académicos basadas en cualificaciones. 
2. Desarrollo de jornadas de transferencia técnica sobre el Modelo FyDI y la metodologia para la identificación, selección y evaluación de la cualificación a seleccionar qpor la Universidad Minuto de Dios (Institución privada vinculada en el proceso), en el marco del Memorando de ententidimento, entre la Universidad y el MEN.
3. En la perspectiva de presentación para Registro Calificado de los programas diseñados en el marco del proyecto, se avanzó en las siguientes acciones conjuntas con la Dirección de Calidad:
- Sensibilización a cinco (5) salas de la CONACES en la MNC.
- Alistamiento para jornada de capacitación en Documento Maestro para las IES del Proceso, por parte de un Integrante de las Salas de Evaluación. </t>
  </si>
  <si>
    <t>Hasta el mes de junio, los equipos técnicos de Colombia, Chile, Perú y Mexico avanzaron en el diseño de estrategias que permitan la movilidad educativa y laboral entre los países que conforman la AP, con ello el 30 de junio de 2017, en la XII Cumbre de la Alianza del Pacífico, realizada en la ciudad de Cali – Colombia, los 4 presidentes reconocieron los logros de los diferentes grupos alcanzados en el último año, entre ellos: “La creación de instrumentos de recolección de información para propiciar el avance en el reconocimiento de títulos y los marcos nacionales de cualificaciones”.</t>
  </si>
  <si>
    <t>Ya se encuentran seleccionadas las IES para el acompañamiento o apoyo para el mejoramiento de la calidad de programas en modalidad a distancia y virtual, sin embargo, aun no ha iniciado el acompañamiento, debido a que falta la definición de los lineamientos por parte de la Dirección de Calidad.</t>
  </si>
  <si>
    <t>Se acompañó a la Universidad del Pacífico y al Infotep SAI y a la Universidad de la Guajira</t>
  </si>
  <si>
    <t xml:space="preserve">En el tablero de seguimiento se consolidó la información de 30 ITTUS y 20 Universidades, siendo el 79% de las instituciones con información al primer corte relacionadas con el avance de las actividades y metas. El tablero continua en proceso diligenciamiento (13 instituciones). Se actualizaron 63 fichas de las IES con los compromisos relacionados en el tablero de seguimiento para el año 2018. </t>
  </si>
  <si>
    <t>Se realizaron los ajustes al documento "Guía metodológica para orientar la formulación de un Plan de Desarrollo institucional", en el cual quedaron definidas 5 fases: Identificación y caracterización, Diseño y formulación, Aprobación por parte del CSU/CD, Implementación y ejecución y por último Seguimiento y evaluación.  Pendiente socialización con las IES.</t>
  </si>
  <si>
    <t>Del total de 28 capacitaciones programadas hasta Julio del año 2018 se han realizado 23 capacitación, lo que corresponde a un avance del 82% de ejecución. En este mes se realizaron 2 capacitaciones, los temas expuestos fueron:  Sistemas de Información Educación Superior, Índice de Inclusión</t>
  </si>
  <si>
    <t>Actividad finalizada en abril.</t>
  </si>
  <si>
    <t>Esta actividad depende de una propuesta consolidada que se presentaría al finalizar las mesas de trabajo con todos los actores involucrados.</t>
  </si>
  <si>
    <t>Se cuenta con una versión preliminar del documento de financiamiento que se encuentra en revisión final de las Viceministras de Educación y de la Asesora de la Ministra. En la primera semana de julio inicia corrección de estilo y diagramación.</t>
  </si>
  <si>
    <t>El informe de gestión inició la etapa de diagramación con los capítulos de: Primera Infancia y Educación Rural, además de los elementos: Bandera del Informe, tabla de contenido, Siglas y Acrónimos y Bibliografía.</t>
  </si>
  <si>
    <t>CAF avanzó en el documento para entrega final y socialización de las estrategias de incentivos docentes. Con relación al  estudio sobre la proporción alumno docente se continuó en la construcción del diagnóstico de usuarios con convalidaciones exitosas y no exitosas y se inició la revisión bibliográfica para seleccionar la metodología de aplicación del estudio sobre establecimientos educativos con bajos niveles en sus indicadores de eficiencia 2015 - 2016</t>
  </si>
  <si>
    <t>A la fecha el 100% de los proyectos de inversión propuestos por las áreas para el año 2019 han sido acompañados en sus etapas de revisión y formulación. Todos los proyectos cuentan con una revisión preliminar por parte de DNP con el fin de contar con recomendaciones que permitan ajustar de manera oportuna el proyecto y optimizar los tiempos entre la MGA WEB y el SUIFFP. Todas las necesidades de ajuste de productos o creación de nuevos productos, fueron gestionados por el equipo técnico del grupo de proyectos.  A cierre de junio, se acompañó la revisión y actualización de los 32 proyectos de inversión para la vigencia 2019, por parte del equipo técnico de planeación. Se encuentra en proceso por parte de DNP, la aprobación del conjunto de proyectos para la solicitud de recursos de inversión 2019. Conforme a los proyectos presentados, se acompañó la sesión de Marco de Gasto de Mediano Plazo, en la cual se expusieron las solicitudes de inversión con sus respectivas focalizaciones: principales metas, recursos par indígenas, comunidades negras, víctimas y Acuerdos de Paz.</t>
  </si>
  <si>
    <t xml:space="preserve">
En junio se adelantó el levantamiento de información del cuarto seguimiento a las acciones propuestas en el Plan Anual de participación ciudadana.  Adicionalmente  se adelantó una reunión con la Oficina de Comunicaciones para divulgar dentro de la entidad el plan de participación ciudadana y conceptos básicos que los servidores públicos deben conocer sobre la materia.
</t>
  </si>
  <si>
    <t>Durante el mes de junio se adelantó el seguimiento de los siguientes procesos: i) revisión de la primera versión del proceso de certificación institucional 2017, en el marco de la Ley de Víctimas; ii) Ajuste fichas técnicas del plan marco de implementación y consolidación del ejercicio de costeo del Plan Especial de Educación Rural; iii) Acompañamiento a los foros virtuales del Plan Decenal de Educación y avance en la construcción de la batería de indicadores del PNDE; iv) Emisión de conceptos técnicos sobre documentos CONPES.</t>
  </si>
  <si>
    <t>Se adelantaron las siguientes actividades: a) Solicitud, consolidación, análisis, reporte y actualización en SINERGIA del seguimiento efectuado con corte a mayo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Informe al Congreso 2018 remitidos por DNP y suministro de información en el marco del empalme de gobierno.</t>
  </si>
  <si>
    <t xml:space="preserve">Se creó el índice de seguimiento a los proyectos de inversión,  se generó y envió el diagnóstico del Reporte SPI mayo 2018, en el cual se relacionan los proyectos que deben mejorar en algunos aspectos que el Sistema SPI evalúa. Igualmente, se realizó un análisis a la información de mayo consignada en el SPI por parte de las áreas, generando un cuarto reporte con observaciones que fue enviado a los responsables en las áreas técnicas para ser tenido en cuenta en el reporte de junio. Dentro de las observaciones, se les presentó el estado de cada proyecto frente al índice promedio de ejecución al cierre de mayo 2018. Ello ubica a 8 proyectos por debajo del promedio de la entidad.  </t>
  </si>
  <si>
    <t xml:space="preserve">Se creó el índice de seguimiento a los proyectos de inversión y se generó y envió el diagnóstico del Reporte SPI mayo 2018, en el cual se relacionan los proyectos que deben mejorar en algunos aspectos que el Sistema SPI evalúa. Igualmente, se realizó un análisis a la información de mayo consignada en el SPI por parte de las áreas, generando un cuarto reporte con observaciones que fue enviado a los responsables en las áreas técnicas para ser tenido en cuenta en el reporte de junio. Dentro de las observaciones, se les presentó el estado de cada proyecto frente al índice promedio de ejecución al cierre de mayo 2018. Ello ubica a 8 proyectos por debajo del promedio de la entidad.  </t>
  </si>
  <si>
    <t xml:space="preserve">El indicador se cumplió en el mes de enero </t>
  </si>
  <si>
    <t xml:space="preserve">Se realizó el cierre y socialización   de los resultados del proceso auditor 2017, de igual manera se consolidó la información y se envió a los respetivos entes de control.  El indicador se cumplió en un 100%
</t>
  </si>
  <si>
    <t xml:space="preserve">
Se cargaron en Neón los insumos ajustados, guías metodologías y anexos para el proceso auditor e interventor para la vigencia 2018, con lo que se inicia el proceso contractual del concurso de méritos para adjudicar la auditoría e interventoría.</t>
  </si>
  <si>
    <t>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t>
  </si>
  <si>
    <t>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t>
  </si>
  <si>
    <t>Se encuentra en elaboración el segundo informe trimestral el cual es presentado a mitad del mes de julio al DNP. La información que sirve de insumo se está consolidando para generar los productos que se presentan dentro del informe</t>
  </si>
  <si>
    <t xml:space="preserve">Se realizó seguimiento a aquellos proyectos que contaban con concepto para determinar cuales fueron aprobados y verificar los montos de los mismos. Se aprobaron en OCAD proyectos por 48 mil millones </t>
  </si>
  <si>
    <t>Durante el mes de junio se avanzó en los ajustes sugeridos por la Oficina Asesora Jurídica con respecto a las licencias de uso de la Universidad Central y la Universidad del Valle.  Además,  se cargo la información más reciente y validada para el año 2017 para ser incluida en las consultas (SIMAT y SNIES) y se planteó iniciar el funcionamiento de las licencias de uso en el mes de julio de 2018.</t>
  </si>
  <si>
    <t>Para la producción de reportes y estadísticas sectoriales, durante el mes de junio se avanzó en:
* Gestión de validación y aprobación para los indicadores internos a través de Repórtate.
* Diseño y generación de la encuesta de satisfacción para los usuarios de Repórtate.
* Consolidación de la matrícula de educación preescolar, básica y media con corte a mayo 31 de 2018.
* Generación de los principales indicadores por género en educación preescolar, básica y media.
* Atención a las inquietudes de las entidades territoriales que están gestionando la depuración de la información de SIMAT con base en el reporte enviado.</t>
  </si>
  <si>
    <t>* Diseño y generación de la encuesta de satisfacción para los usuarios de Repórtate.</t>
  </si>
  <si>
    <t>* Consolidación de la matrícula de educación preescolar, básica y media con corte a mayo 31 de 2018.</t>
  </si>
  <si>
    <t>* Generación de los principales indicadores por género en educación preescolar, básica y media.</t>
  </si>
  <si>
    <t>* Atención a las inquietudes de las entidades territoriales que están gestionando la depuración de la información de SIMAT con base en el reporte enviado.</t>
  </si>
  <si>
    <t>Se pactaron las fechas definitivas para el envío de los formularios completos (F1) y se priorizaron los principales indicadores sectoriales para documentarlos.</t>
  </si>
  <si>
    <t>Durante el mes de Junio, se obtuvieron las capas geográficas de municipio y departamento, se construyó igualmente la capa geográfica de Entidad Territorial Certificada y se cargaron en la Geodatabase. Además, se construyen  las tablas de matrícula a los diferentes niveles geográficos, y se realizó el cruce con la información geográfica para obtener la capa. A partir de estas se avanzó en la construcción de la visualización en ArcGis on line.</t>
  </si>
  <si>
    <t>Se realizaron mesas de trabajo con el Viceministerio de Educación Preescolar Básica y Media, el Departamento Nacional de Planeación, el Ministerio de Hacienda, BID, entre otros actores para revisar, socializar, y consolidar propuestas para el articulado de la reforma a la Ley 715 de 2001. Este indicador se cumplió en un 100%</t>
  </si>
  <si>
    <t xml:space="preserve">Conforme al Documento de Distribución SGP-30-2018 se distribuyeron recursos correspondientes al concepto Población por Atender, así mismo, se propuso la metodología de asignación de recursos por complemento. 
Se transfirieron recursos para el pago de la nómina y las obligaciones del mes de junio, acorde a la disponibilidad de PAC, se realizó en su totalidad la ficha de los recursos SGP girados en las vigencias 2015-2018 y se realizaron las resoluciones respectivas para el giro de los recursos  a las Universidades Públicas. </t>
  </si>
  <si>
    <t>Se remitió ante MHCP y DNP la comunicación respectiva sobre el déficit del MEN para el 2019 y la solicitud del levantamiento de aplazamiento para el sector para la presente vigencia, y se realizó seguimiento del trámite de anteproyecto que se encuentra en aprobación del MHCP.</t>
  </si>
  <si>
    <t>Se presentó al Comité Directivo el balance de ejecución presupuestal correspondiente al mes de mayo, se realizó el informe presupuestal para el empalme frente al nuevo Gobierno y se trabajó en el capítulo financiero del informe de Gestión, cierre de Gobierno</t>
  </si>
  <si>
    <t>Se realizaron ajustes a los costeos de acuerdo con las recomendaciones dadas por las áreas técnicas del MEN: PTA y Acompañamiento pedagógico situado en Rural. Se ajustaron los gastos de funcionamiento, aseo y vigilancia y el valor de la ración del PAE. Se incluyó adicional el costeo para la formación en el uso e implementación de textos.</t>
  </si>
  <si>
    <t>Se socializaron las propuestas a las áreas técnicas del MEN y se recibieron observaciones y nuevas propuestas para incorporar al documento.</t>
  </si>
  <si>
    <t>El área de financiamiento de educación superior, revisó y ajustó el costeo final de la canasta y las propuestas de financiamiento.  Se cuenta con la versión final para enviar a corrección de estilo</t>
  </si>
  <si>
    <t>Se cuenta con la versión preliminar del documento de financiamiento para revisión de las Viceministras y la Ministra como última etapa para iniciar el proceso de diagramación.</t>
  </si>
  <si>
    <t>Se realizó socialización de los costeos y propuesta de financiamiento de la educación básica con las áreas técnicas del MEN. Paralelamente se avanzó en la  organización logística del evento para divulgar entre los expertos del sector los resultados del documento.</t>
  </si>
  <si>
    <t>Se terminaron de escribir los capítulos del informe de gestión.</t>
  </si>
  <si>
    <t>Se enviaron a  diagramación los capítulos de primera infancia, educación rural, la bandera del informe, la tabla de contenido, las referencias bibliográficas y las siglas y acrónimos. No fue posible enviar la totalidad de los capítulos  a diagramación,  por el tiempo que han requerido las Viceministras  para revisar y aprobar la versión final.  Se tiene proyectado enviar los capítulos faltantes en las dos primeras semanas de julio.</t>
  </si>
  <si>
    <t>Se avanzó en los ajustes del documento para su socialización.</t>
  </si>
  <si>
    <t>Se continuó en la construcción del diagnóstico de usuarios con convalidaciones exitosas y no exitosas. No se alcanzó la meta proyectada por el tiempo que se ha tomado la CAF para el procesamiento y análisis de la información. El supervisor del convenio realizó reunión para solicitar el diagnóstico y el análisis de la información.</t>
  </si>
  <si>
    <t>Se seleccionó y se implementó la metodología de regresión múltiple para avanzar en la estrategia de proporción alumno docente.</t>
  </si>
  <si>
    <t>Se inició la revisión bibliográfica para seleccionar la metodología de aplicación del estudio sobre establecimientos educativos con bajos niveles en sus indicadores de eficiencia 2015 - 2016</t>
  </si>
  <si>
    <t>Para cierre de mayo, realizó el cargue en la MGA WEB y el  SUIIFP  de los 32 proyectos de inversión para la vigencia 2019, por parte del equipo técnico de la Oficina de Planeación.  Los proyectos fueron aprobados por el Departamento Nacional de Planeación</t>
  </si>
  <si>
    <t>El proceso de Ajuste a Decreto para la ejecución de los recursos de inversión del MEN en la vigencia 2018, está en un nivel de avance del 100%.
Los archivos en PDF de los proyectos ajustados se encuentran en la carpeta: GP OneDrive. Ruta GP-Proyectos- 2018- Ejecución - Ajuste Decreto</t>
  </si>
  <si>
    <t>En junio se solicitó la información para el cuarto seguimiento a las acciones propuestas en el Plan Anual. Se adelantó una reunión con la Oficina de Comunicaciones para divulgar dentro de la entidad el plan de participación ciudadana y conceptos básicos que los servidores públicos deben conocer sobre la materia.</t>
  </si>
  <si>
    <t>Durante el mes de junio el plan de acción y de fortalecimiento para la atención de población víctima no tuvo ninguna revisión por parte de la Unidad para las Víctimas. No obstante, en el marco de estos instrumentos, esta entidad envió el primer archivo que es la base para la certificación institucional 2017 que se le otorga al MEN por cumplir la ley 1448.  Conforme a lo anterior, se hizo la primera revisión sobre los avances logrados en esta materia.</t>
  </si>
  <si>
    <t>Durante el mes de junio se adelantaron las siguientes acciones: i) Se continuó con el ajuste de las fichas técnicas de los indicadores del Plan Marco de Implementación (PMI) en el formato SIIPO conforme a las nuevas observaciones de DNP y se dejó un archivo Excel con el avance y gestión hasta la fecha; ii) Se formuló, participó y aprobó  el documento CONPES de  reincorporación de excombatientes y sus familias en el que se definieron 3 acciones para realizar individualmente y 3 acciones para apoyar a otras entidades; iii) En cuanto a los compromisos con grupos poblaciones se respondieron tres solicitudes externas y se actualizó el cuadro de presupuesto destinado a población NARP; iv) Se consolidó el ejercicio de presupuesto del PEER, cuyo documento fue remitido a la Agencia de Renovación del Territorio, para su análisis.</t>
  </si>
  <si>
    <t xml:space="preserve">Durante el mes de junio se depuraron indicadores propuestos para el seguimiento al PNDE y se estructuraron y consolidaron fichas de indicadores que pueden ser consolidados y medidos por el Ministerio de Educación Nacional. Desde el Ministerio de Educación se apoyó el desarrollo de los foros virtuales del Plan Decenal (22 de junio- mediante la plataforma Renata), cuyo objetivo fue discutir conceptos y alcances de tres desafíos estratégicos del plan. Este apoyo se efectuó a través de procesos de convocatoria externa y divulgación en medios internos (salvapantallas, boletines electrónicos, notas en el Pregonero) 
</t>
  </si>
  <si>
    <t xml:space="preserve">En cuanto a los documentos CONPES se avanzó en el informe para solicitar ajustes a DNP sobre acciones que aún no se han cerrado en la plataforma SISCONPES, y que siguen pendientes de cumplir por parte del Ministerio de Educación. Para ello se reenvió cronograma para recoger soportes y ajustes de las áreas misionales. Por otro lado, se hizo la formulación, realización de conceptos técnicos y seguimiento de los siguientes documentos CONPES: La Guajira, Reincorporación Social y Económica de los exintegrantes de las FARC-EP (versión final), Concepto favorable a la nación para crédito público externo, Salud Mental, límite de vigencias futuras para Alianzas Público-Privadas (APP) e Informe CONPES Catatumbo. También se emitió concepto sobre el CONPES del Plan Marco de Implementación.
Durante el mes de junio se avanzó con el inventario de compromisos de los contratos Plan de Tolima, Nariño y Arauca, de manera que a la fecha se conocen los saldos pendientes por definir ejecución con las áreas.
</t>
  </si>
  <si>
    <t>Se adelantaron las siguientes actividades: a) Solicitud, consolidación, análisis , reporte y actualización en SINERGIA del seguimiento efectuado con corte a mayo de 2018 de indicadores PND y generación del tablero del Presidente (Educación). B) cruce, validación y solicitudes de ajuste a cifras reportadas de indicadores en SINERGIA con inconsistencias de información; al respecto, se avanzó en la actualización de 62 indicadores. c) validación de textos, aporte de observaciones y actualización de cifras a los documentos Balance de Resultados 2017 e Informe al Congreso 2018 remitidos por DNP, así como el suministro de información en el marco del proceso de empalme de Gobierno.</t>
  </si>
  <si>
    <t>En el mes de junio se generó y envió el diagnóstico del Reporte SPI mayo 2018, en el cual se relacionan los proyectos que deben mejorar en algunos aspectos que el Sistema SPI evalúa.  Así mismo, El 20 de junio se realizó una capacitación a las áreas técnicas, en la que se les presentó la evaluación e inconsistencias que aparecen en el SPI de acuerdo con los reportes que estas vienen registrando, específicamente en lo relacionado con el avance de los indicadores en su aspecto físico y financiero. Dentro de las observaciones, se les presentó el estado de cada proyecto frente al índice promedio de ejecución al cierre de abril 2018, ubicando a 8 proyectos por debajo del promedio de la entidad. También se generó reporte de las entidades adscritas, con corte a abril de 2018</t>
  </si>
  <si>
    <t xml:space="preserve">La actividad se cumplió en el mes de enero </t>
  </si>
  <si>
    <t xml:space="preserve">La actividad se cumplió en el mes de abril </t>
  </si>
  <si>
    <t xml:space="preserve">Se remitieron a los entes de control los resultados finales del proceso para la vigencia 2017, por lo que se da cumplimiento a la actividad. </t>
  </si>
  <si>
    <t xml:space="preserve">En  el mes de abril se finalizó la actividad </t>
  </si>
  <si>
    <t xml:space="preserve">Se realizaron los ajustes correspondientes a la propuesta de auditoría de acuerdo con el presupuesto asignado. Se cargaron nuevamente a Neón los insumos para cada uno de los procesos.  El ajuste y la disponibilidad de los recursos, retrasó la generación del CDP y el cronograma de auditorías. </t>
  </si>
  <si>
    <t>En este periodo se duplicaron las solicitudes de concepto como resultado de la convocatoria  de proyectos a ser presentados en OCAD PAZ</t>
  </si>
  <si>
    <t>Se revisaron los proyectos de los OCAD regionales, departamentales, paz y de ciencia y tecnología de acuerdo al orden de llegada.</t>
  </si>
  <si>
    <t xml:space="preserve">Se emitieron los conceptos de todos los proyectos que fueron solicitados. Dado el incremento de solicitudes se dificulta la emisión del concepto dentro de los tiempos establecidos </t>
  </si>
  <si>
    <t xml:space="preserve">Con respecto a los proyectos de los OCAD diferentes a PAZ se realizó seguimiento a las subsanaciones y la mayoría se encuentran en ajuste por parte de las entidades territoriales. Para los proyectos de OCAd Paz aún no se han recibido subsanaciones. </t>
  </si>
  <si>
    <t>Teniendo en cuenta que desde el mes pasado se presentó un incremento del número de proyectos presentados a OCAD la meta se ve superada a la proyectada. Sin embargo para este periodo fueron pocos los proyectos presentados teniendo en cuenta que los departamentos y municipios  están concertados en la formulación de proyectos para el OCAD PAZ</t>
  </si>
  <si>
    <t>De los 5 proyectos presentados a OCAD se realizó el seguimiento para verificar que efectivamente todos fueran aprobados. Se espera que el próximo mes este número aumente con los proyectos que sean aprobados en OCAD PAZ</t>
  </si>
  <si>
    <t>Se realizó la solicitud de la base de proyectos aprobados al DNP la cual es insumo principal para la generación del informe</t>
  </si>
  <si>
    <t>Se encuentra en proceso de validación y depuración la matriz de seguimiento del grupo de regalías como insumo para el informe. La fecha de corte para la elaboración del informe es 30 de junio</t>
  </si>
  <si>
    <t>Una vez listo los insumos se realizará el cruce y la depuración de la información para la elaboración del informe</t>
  </si>
  <si>
    <t xml:space="preserve">El informe se encuentra en proceso de elaboración en cada uno de sus componentes </t>
  </si>
  <si>
    <t xml:space="preserve">El segundo informe trimestral se encuentra en elaboración y será presentado a mitad del mes de julio </t>
  </si>
  <si>
    <t>S e revisaron todas la solicitudes de proyectos realizadas. La meta de este indicador no se alcanzó a cumplir dado que las entidades territoriales están concentradas en la formulación y solicitud de conceptos para proyectos que pretenden ser financiados en OCAD PAZ</t>
  </si>
  <si>
    <t>Los conceptos a los proyectos solicitados fueron emitidos dentro de los tiempos. Baja el indicador, pero se espera nuevamente un fuerte incremento en el siguiente mes una vez sean citados los proyectos presentados OCAD PAZ</t>
  </si>
  <si>
    <t>Los 5 proyectos presentados por los diferentes OCAD fueron aprobados. Este monto sin embargo no alcanzó a cubrir la meta proyectada. Los departamentos y municipios al encontrarse concentrados en la convocatoria de OCAD PAZ han dejado a un lado la citación de sus OCAD para la aprobación de proyectos. Se espera que una vez  se ajusten las observaciones de los proyectos de OCAD paz sean citados y aprobados los proyectos lo que incrementaría notablemente el indicador en meses posteriores.</t>
  </si>
  <si>
    <t xml:space="preserve">Durante el mes de junio se avanzó en los ajustes sugeridos por la Oficina Asesora Jurídica con respecto a las licencias de uso de la Universidad Central y la Universidad del Valle.  Además,  se cargo la información más reciente y validada para el año 2017 para ser incluida en las consultas (SIMAT y SNIES) y se planteó iniciar el funcionamiento de las licencias de uso en el mes de julio de 2018.
La diferencia entre el porcentaje programado y el ejecutado  obedece al alistamiento de bases y pruebas técnicas. Se aprovechó el retraso por parte de la firma de las licencias de uso para tomar la información más reciente disponible de matricula de SIMAT y SNIES que corresponde a 2017. 
</t>
  </si>
  <si>
    <t xml:space="preserve">Se avanzó en las fichas de indicadores del plan decenal las cuales estarán listas una vez se cuente con la batería final de indicadores. Por lo pronto se ajustaron las herramientas de cargue que posibiliten subir estos nuevos indicadores, además, se diseñó y realizó la encuesta de satisfacción a los usuarios de la plataforma. Se continua con la capacitación a nuevos usuarios y en la gestión de validación y aprobación con los que se cargan actualmente.
Por el tiempo requerido en el levantamiento de requerimientos para la fase de seguimiento cualitativo en la herramienta, considerando las nuevas necesidades que se están validando y documentando, no se logró cumplir con el cronograma establecido.
</t>
  </si>
  <si>
    <t>Como los reportes de calidad de la matrícula se generan de forma trimestral, el siguiente informe se realizará con el corte de junio 30 en el mes de julio. En el periodo se atendieron algunas inquietudes de las Secretarias de Educación que han iniciado en el proceso de depuración con base en el informe enviado.</t>
  </si>
  <si>
    <t>Se construyeron los indicadores por género de las tasas de cobertura, población por fuera del sistema, y los indicadores de eficiencia. Para el portal de estadísticas en O3, se remitió la base de docentes y establecimientos del año 2017, para que sean cargados en el ambiente de certificación y realizar las pruebas.</t>
  </si>
  <si>
    <t>La matrícula con corte a mayo 31 se realiza en los tiempos establecidos en el mes de junio, implementando las reglas de validación en la herramienta de Modeler.
Se continúan con las pruebas del proceso de consolidación automático directamente en SIMAT y se reportan las novedades a la Oficina de Tecnología.</t>
  </si>
  <si>
    <t>En comité técnico de Colciencias del 1 de junio de 2018 se solicitó delimitar los retos de educación preescolar, básica y media (EPBM) a un reto de EPBM con dos Escuelas Normales Superiores. En el segundo comité del 26 de junio se aprobó  la propuesta ajustada del reto de EPBM "apropiación social para EPBM".
Por otra parte, y considerando que el reto de Educación Superior no cumplió los requisitos para su aprobación, se trabajó en ajustar la propuesta y los diferentes documentos asociados, identificando la ENS con los mismos criterios tomados para la ENS de Saboyá.  Este ajusté ocasionó un rezago en el cronograma establecido, el cual será subsanado en el mes de julio.</t>
  </si>
  <si>
    <t>Se cuenta con el formato de paso a paso para la encuesta de ambiente escolar con los ajustes de la Dirección de Calidad. Se avanzó en el diseño del formato para la encuesta de infraestructura. La Dirección de Calidad propone realizar la prueba piloto en un colegio de Bogotá y la socialización del SICOLE en el marco de la socialización del SICSE. El DANE continua con la implementación en producción. Se cuenta con las encuestas de infraestructura y ambiente escolar liberadas para iniciar el pilotaje y se encuentra en ajustes finales el desarrollo relacionado con la georreferenciación para su liberación. No se alcanzó el porcentaje programado, por el  tiempo tomado por el DANE en la liberación de los desarrollos en ambiente de producción.</t>
  </si>
  <si>
    <t xml:space="preserve">
Se cumplió con los tiempos para la entrega de información de SIMAT a Prosperidad Social y de SNIES y SIET para la UARIV (Unidad de Víctimas).  Para los nuevos acuerdos de intercambio programados se trabajó en el anexo técnico para ICBF. Adicionalmente, 
se remitió a la Oficina Jurídica la solicitud de concepto para ajustar el formato de acuerdo de intercambio con entidades públicas</t>
  </si>
  <si>
    <t>Al realizar un análisis de las bases relacionadas con Educación Superior (SNIES) y el impacto que pueden tener dentro de la maestra de personas, se acordó solo integrar la base de Matriculados y de Graduados, para lo cual se realizaron las siguientes acciones:
Se cargó la última actualización recibida de la base de datos de SNIES Matriculados 2017 y se generaron los fonéticos y cruce contra la maestra de personas para incorporar la información actualizada de esta base.
Se solicitó al área funcional la base de Graduados de SNIES 2017 con el objeto de realizar el alistamiento y cargue en la maestra de personas y
Se procedió con el cargue, la generaron de fonéticos y posterior cruce de la base de datos de SIET en la base maestra de personas logrando incorporar la información del año 2017.</t>
  </si>
  <si>
    <t>Una vez realizada la mesa del Plan Estadístico Nacional y debido a los múltiples comentarios y dudas sobre algunos puntos del formularios (F1), se acordaron unas fechas para ir enviando los formularios completos. Estas fechas se establecieron de común acuerdo con las entidades participantes. En el tema de la documentación de los indicadores, se establecieron unos criterios para priorizar los principales y sectoriales para documentarlos y las entidades se encuentran realizando esta tarea.
La demora en la entrega de la información de los formularios F1 por parte del DANE en los meses anteriores, afectó todo el cronograma de ejecución programado.</t>
  </si>
  <si>
    <t>Durante el mes de Junio, se obtuvieron las capas geográficas de municipio y departamento, se construyó igualmente la capa geográfica de Entidad Territorial Certificada y se cargaron en la Geodatabase. Además, se construyen  las tablas de matrícula a los diferentes niveles geográficos, y se realizó el cruce con la información geográfica para obtener la capa. A partir de estas se avanzó en la construcción de la visualización en ArcGIS on line.
La diferencia entre lo proyectado y lo ejecutado obedece al rezago obtenido inicialmente con los problemas presentados al instalar el ArcGIS Server Enterprise.</t>
  </si>
  <si>
    <t>Esta actividad finalizó por parte del grupo de finanzas sectoriales, se realizó la revisión de la propuesta del articulado de la reforma del Ministerio de Hacienda y Crédito Público de manera conjunta con el VPBM.</t>
  </si>
  <si>
    <t>Esta actividad ya finalizó, se realizaron mesas de trabajo con el Viceministerio de Educación Preescolar Básica y Media, con actores estratégicos como Departamento Nacional de Planeación, Ministerio de Hacienda y Crédito Público, para consolidar planteamientos y articular la propuesta del sector.</t>
  </si>
  <si>
    <t xml:space="preserve">Mediante Documento de Distribución SGP-030-2018 publicado por el Departamento Nacional de Planeación se realizó ​la Distribución parcial de las doce doceavas de la participación para educación (criterio población por atender), vigencia 2018. En esta línea,  se elaboró la Resolución 9810 del 18 de junio de 2018 por la cual se efectuó traslado presupuestal en los gastos de funcionamientos del Ministerio de Educación Nacional, y se remitió su original para aprobación del Ministerio de Hacienda y Crédito Público. 
Así mismo, se proyectó la Resolución correspondiente a la desagregación de dichos recursos de SGP en el Ministerio y se envió a la revisión del profesional del Grupo de Presupuesto de la Subdirección de Gestión Financiera. </t>
  </si>
  <si>
    <t>Se elaboró Resolución 9566 de Junio 2018 por la que se realiza la desagregación de recursos a 32 Universidades Públicas por concepto de votaciones y se emitió la Resolución 1004 de Junio 2018 por la que se realizó el traslado presupuestal a nivel de Decreto, los recursos del colegio Miguel Antonio Caro de España, con el objetivo de financiar el déficit de CONACES</t>
  </si>
  <si>
    <t>Se transfirieron recursos para el pago de nómina del mes de junio de las entidades territoriales de acuerdo a la disponibilidad de PAC y se trabajó en el anticipo de PAC de julio para el pago de la prima de servicios.</t>
  </si>
  <si>
    <t>Se presentó a la coordinadora del grupo de finanzas sectoriales y a la jefe de la Oficina de Planeación por medio magnético (PDF y Word) la versión final de la ficha técnica para  cada una de las 95 Entidades Territoriales Certificadas en educación, la cual incluye la distribución de recursos SGP para las vigencias 2015-2018</t>
  </si>
  <si>
    <t>Se elaboró comunicación dirigida al Ministerio de Hacienda y Crédito Público y al Departamento Nacional de Planeación respecto al déficit del Ministerio de Educación Nacional para la vigencia 2019. Así mismo, se solicitó el levantamiento del aplazamiento de los recursos del sector para la vigencia 2018</t>
  </si>
  <si>
    <t>Se aclaró ante MHCP los conceptos financiados con recurso (16) por $4.420.341.291 y los conceptos financiados con  recurso (10) por $36.753.886.040 para la vigencia vigente 2018, del rubro Servicios Prestados a las Empresas y Servicios de Producción por la suma de $41.174.227.331.
Así mismo, se hizo seguimiento al trámite del anteproyecto 2019, que se encuentra por aprobación de MHCP.</t>
  </si>
  <si>
    <t>Se remitió correo electrónico el 18 de junio de 2018 con listado de contratos celebrados por el MEN en el mes de mayo a la Oficina Asesora de Comunicaciones para su publicación en la página web de la entidad. El cual quedó debidamente publicado en el siguiente link:
https://www.mineducacion.gov.co/portal/micrositios-institucionales/Contratacion/Historico-de-rocesos/366218:Contratos-suscritos-2018</t>
  </si>
  <si>
    <t>72 Obras contratadas</t>
  </si>
  <si>
    <t>A junio de 2018 se han suscrito 72 acuerdos para la ejecución de obras priorizadas por la Junta Administradora. De otro lado, 53 obras han sido aprobadas por el Comité Fiduciario y 41 obras han sido priorizadas por la Junta Administradora.</t>
  </si>
  <si>
    <t>1641 Aulas nuevas y mejoradas contratadas</t>
  </si>
  <si>
    <t>A junio de 2018, se han contratado 1.641 aulas entre nuevas y mejoradas. Adicionalmente, se ha avanzado en la aprobación de 1.207 por parte del Comité Fiduciario y en la priorización de 900 aulas por parte de Junta Administradora.</t>
  </si>
  <si>
    <t>2.971 aulas con obra iniciada</t>
  </si>
  <si>
    <t>A junio de 2018, se ha iniciado la construcción a nivel  de Obra Negra (aulas nuevas hasta nivel de estructura) y el mejoramiento de aulas existentes a un total de 2.971 aulas. Adicionalmente, se han iniciado Estudios y Diseños y Trámites de Licencias para la construcción y mejoramiento de 1.563 aulas.</t>
  </si>
  <si>
    <t>2.688 Aulas nuevas y mejoradas terminadas</t>
  </si>
  <si>
    <t>A junio de 2018, se tienen a nivel de Obra Gris (aulas nuevas hasta nivel de mampostería y cubierta) y el mejoramiento de aulas existentes un total de 637 aulas, a nivel  de Obra Blanca (Aulas nuevas a nivel de acabados) y el mejoramiento de aulas existentes un total de 1.374 aulas, y se ha terminado la construcción de 677 aulas nuevas y mejoradas.</t>
  </si>
  <si>
    <t>A junio de 2018 se han presentado y aprobado 53 obras en Comité Fiduciario.</t>
  </si>
  <si>
    <t>A junio de 2018 se han priorizado 41 obras en la Junta Administradora. No se cumplió el porcentaje programado debido a que los proyectos previstos para priorización, corresponden a obras a ser cofinanciadas por Sistema General de Regalías, y estas aún no han surtido la totalidad de los trámites ante el OCAD.</t>
  </si>
  <si>
    <t>A junio de 2018 se han suscrito 72 acuerdos  de obra para la ejecución de obras priorizadas.</t>
  </si>
  <si>
    <t>Las 53 obras presentadas a Comité Fiduciario al mes de junio de 2018 permiten la construcción y mejoramiento de 1.207 aulas.</t>
  </si>
  <si>
    <t>Las 41 obras priorizadas por Junta Administradora al mes de junio de 2018 permiten la construcción y mejoramiento de 900 aulas. No se cumplió el porcentaje programado debido a que los proyectos previstos para priorización. corresponden a obras a ser cofinanciadas por Sistema General de Regalías, y estas aún no han surtido la totalidad de los trámites ante el OCAD.</t>
  </si>
  <si>
    <t>Las 72 obras suscritas al mes de junio de 2018 permiten la construcción y mejoramiento de 1.641 aulas.</t>
  </si>
  <si>
    <t>A junio de 2018 se iniciaron Estudios y Diseños y Trámites de Licencias para la construcción y mejoramiento de 1.563 aulas.</t>
  </si>
  <si>
    <t>A junio de 2018, se inició la construcción a nivel  de Obra Negra de 2.971 aulas. No se cumplió el porcentaje programado debido a: 1) varios proyectos se encuentran aún en fase de diseño, por ajustes solicitados por la ETC o la comunidad ; 2) En algunos proyectos, el trámite de licencia ha resultado dispendioso por  las instancias de aprobación tanto de ETCs como de Curadurías y  3) obras complementarias a cargo de la ETC aún no construidas y aún en proceso de contratación.</t>
  </si>
  <si>
    <t>A junio de 2018, se inició la construcción a nivel  de Obra Gris y el mejoramiento de aulas existentes a un total de 2.356 aulas. No se logró el porcentaje proyectado, debido a que varios de los proyectos se encuentran aún en obra negra, por retrasos en el inicio de obra, ocasionados por dificultades para la aprobación de las licencias de construcción y/o los permisos correspondientes que se deben surtir; así como, ejecución de obras complementarias.</t>
  </si>
  <si>
    <t>A junio de 2018 se inició la construcción a nivel  de Obra Blanca (Aulas nuevas a nivel de acabados) y el mejoramiento de aulas existentes a un total de 1.745 aulas. No se logró el porcentaje proyectado, debido a que varios de los proyectos se encuentran aún en obra gris por retrasos en la ejecución de la obra, ocasionados por ejecución de obras complementarias e imprevistos durante el desarrollo de las obras.</t>
  </si>
  <si>
    <t>A junio de 2018, se ha terminado la construcción de 677 aulas nuevas y mejoradas.  No se logró el porcentaje proyectado en la meta, considerando que varios de los proyectos se encuentran aún en fase de obra negra, gris y blanca en razón a retrasos ocasionados por la ejecución de obras complementarias (demoliciones, cimentaciones especiales, entre otras),  retrasos por afectaciones de lluvias y problemas por operaciones logísticas de aprovisionamiento de materiales de construcción.</t>
  </si>
  <si>
    <t>Proyecto de Ley del Programa Ser Pilo Paga elaborado</t>
  </si>
  <si>
    <t>Proyecto de decreto Reglamentario de Ser Pilo Paga elaborado</t>
  </si>
  <si>
    <t>Elaborar una propuesta de Decreto Reglamentario</t>
  </si>
  <si>
    <t>15/02/2018
19/06/2018</t>
  </si>
  <si>
    <t>Gestionar el proyecto de Ley del programa Ser Pilo Paga, como política de Estado</t>
  </si>
  <si>
    <t>El balance a junio 30 de 2018 es 160 preseleccionados de la fase I y 117 preseleccionados de la fase II para un total de 277 beneficiarios preseleccionados de becas de alto nivel. De acuerdo a lo establecido en los terminos de referencia de las convocarias, el balance final se logrará hasta la solicitud y aprobación de los creditos por parte de los preseleccionados.</t>
  </si>
  <si>
    <t>Realizar la formulación de modelos de innovación educativa con uso de TIC que respondan a las necesidades de las Instituciones Educativas seleccionadas.</t>
  </si>
  <si>
    <t>Proyecto de Ley formulado para fortalecer la autonomía de IES Públicas que actualmente son establecimientos públicos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</si>
</sst>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quot;$&quot;\ #,##0_);[Red]\(&quot;$&quot;\ #,##0\)"/>
    <numFmt numFmtId="167" formatCode="_(&quot;$&quot;\ * #,##0.00_);_(&quot;$&quot;\ * \(#,##0.00\);_(&quot;$&quot;\ * &quot;-&quot;??_);_(@_)"/>
    <numFmt numFmtId="168" formatCode="_(* #,##0.00_);_(* \(#,##0.00\);_(* &quot;-&quot;??_);_(@_)"/>
    <numFmt numFmtId="169" formatCode="_ &quot;$&quot;\ * #,##0.00_ ;_ &quot;$&quot;\ * \-#,##0.00_ ;_ &quot;$&quot;\ * &quot;-&quot;??_ ;_ @_ "/>
    <numFmt numFmtId="170" formatCode="_ * #,##0.00_ ;_ * \-#,##0.00_ ;_ * &quot;-&quot;??_ ;_ @_ "/>
    <numFmt numFmtId="171" formatCode="[$$-240A]\ #,##0.00"/>
    <numFmt numFmtId="172" formatCode="0.0%"/>
    <numFmt numFmtId="173" formatCode="0_ ;\-0\ "/>
    <numFmt numFmtId="174" formatCode="mmmm"/>
    <numFmt numFmtId="175" formatCode="_-&quot;$&quot;* #,##0_-;\-&quot;$&quot;* #,##0_-;_-&quot;$&quot;* &quot;-&quot;??_-;_-@_-"/>
    <numFmt numFmtId="176" formatCode="_-* #,##0_-;\-* #,##0_-;_-* &quot;-&quot;??_-;_-@_-"/>
    <numFmt numFmtId="177" formatCode="_(&quot;$&quot;\ * #,##0_);_(&quot;$&quot;\ * \(#,##0\);_(&quot;$&quot;\ * &quot;-&quot;??_);_(@_)"/>
    <numFmt numFmtId="178" formatCode="&quot;$&quot;\ #,##0"/>
    <numFmt numFmtId="179" formatCode="[$$-240A]\ #,##0"/>
    <numFmt numFmtId="180" formatCode="0.000%"/>
    <numFmt numFmtId="181" formatCode="_-* #,##0.00_-;\-* #,##0.00_-;_-* &quot;-&quot;_-;_-@_-"/>
    <numFmt numFmtId="182" formatCode="_-* #,##0.0_-;\-* #,##0.0_-;_-* &quot;-&quot;_-;_-@_-"/>
    <numFmt numFmtId="183" formatCode="0.0"/>
    <numFmt numFmtId="184" formatCode="_-* #,##0.00000_-;\-* #,##0.00000_-;_-* &quot;-&quot;_-;_-@_-"/>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4"/>
      <color theme="1"/>
      <name val="Arial"/>
      <family val="2"/>
    </font>
    <font>
      <sz val="11"/>
      <name val="Arial"/>
      <family val="2"/>
    </font>
    <font>
      <sz val="14"/>
      <name val="Calibri"/>
      <family val="2"/>
      <scheme val="minor"/>
    </font>
    <font>
      <b/>
      <sz val="12"/>
      <color theme="1"/>
      <name val="Calibri"/>
      <family val="2"/>
      <scheme val="minor"/>
    </font>
    <font>
      <sz val="12"/>
      <name val="Calibri"/>
      <family val="2"/>
      <scheme val="minor"/>
    </font>
    <font>
      <b/>
      <sz val="12"/>
      <name val="Calibri"/>
      <family val="2"/>
      <scheme val="minor"/>
    </font>
    <font>
      <b/>
      <sz val="24"/>
      <color theme="1"/>
      <name val="Calibri"/>
      <family val="2"/>
      <scheme val="minor"/>
    </font>
    <font>
      <b/>
      <sz val="24"/>
      <color theme="1" tint="0.34998626667073579"/>
      <name val="Calibri"/>
      <family val="2"/>
      <scheme val="minor"/>
    </font>
    <font>
      <b/>
      <sz val="24"/>
      <name val="Calibri"/>
      <family val="2"/>
      <scheme val="minor"/>
    </font>
    <font>
      <b/>
      <sz val="36"/>
      <color theme="1" tint="0.34998626667073579"/>
      <name val="Calibri"/>
      <family val="2"/>
      <scheme val="minor"/>
    </font>
    <font>
      <b/>
      <sz val="26"/>
      <color theme="0"/>
      <name val="Calibri"/>
      <family val="2"/>
      <scheme val="minor"/>
    </font>
    <font>
      <sz val="26"/>
      <name val="Calibri"/>
      <family val="2"/>
      <scheme val="minor"/>
    </font>
    <font>
      <sz val="22"/>
      <name val="Calibri"/>
      <family val="2"/>
      <scheme val="minor"/>
    </font>
    <font>
      <sz val="20"/>
      <color theme="0"/>
      <name val="Calibri"/>
      <family val="2"/>
      <scheme val="minor"/>
    </font>
    <font>
      <b/>
      <sz val="20"/>
      <color theme="0"/>
      <name val="Calibri"/>
      <family val="2"/>
      <scheme val="minor"/>
    </font>
    <font>
      <b/>
      <sz val="12"/>
      <color theme="8" tint="-0.249977111117893"/>
      <name val="Calibri"/>
      <family val="2"/>
      <scheme val="minor"/>
    </font>
    <font>
      <b/>
      <sz val="12"/>
      <color rgb="FF7030A0"/>
      <name val="Calibri"/>
      <family val="2"/>
      <scheme val="minor"/>
    </font>
    <font>
      <sz val="10"/>
      <name val="Arial"/>
      <family val="2"/>
    </font>
    <font>
      <sz val="11"/>
      <name val="Calibri"/>
      <family val="2"/>
      <scheme val="minor"/>
    </font>
    <font>
      <sz val="12"/>
      <color theme="1"/>
      <name val="Arial"/>
      <family val="2"/>
    </font>
    <font>
      <sz val="9"/>
      <name val="Arial"/>
      <family val="2"/>
    </font>
    <font>
      <sz val="8"/>
      <name val="Arial"/>
      <family val="2"/>
    </font>
    <font>
      <sz val="9"/>
      <color theme="1"/>
      <name val="Arial"/>
      <family val="2"/>
    </font>
    <font>
      <sz val="8"/>
      <color theme="1"/>
      <name val="Arial"/>
      <family val="2"/>
    </font>
    <font>
      <sz val="9"/>
      <color theme="1"/>
      <name val="Calibri"/>
      <family val="2"/>
      <scheme val="minor"/>
    </font>
    <font>
      <b/>
      <sz val="9"/>
      <name val="Arial"/>
      <family val="2"/>
    </font>
    <font>
      <b/>
      <sz val="9"/>
      <color indexed="81"/>
      <name val="Tahoma"/>
      <family val="2"/>
    </font>
    <font>
      <sz val="9"/>
      <color indexed="81"/>
      <name val="Tahoma"/>
      <family val="2"/>
    </font>
    <font>
      <sz val="9"/>
      <color rgb="FFFF0000"/>
      <name val="Arial"/>
      <family val="2"/>
    </font>
    <font>
      <sz val="9"/>
      <name val="Calibri"/>
      <family val="2"/>
      <scheme val="minor"/>
    </font>
    <font>
      <sz val="10"/>
      <name val="Calibri"/>
      <family val="2"/>
      <scheme val="minor"/>
    </font>
    <font>
      <sz val="12"/>
      <color rgb="FFFF0000"/>
      <name val="Calibri"/>
      <family val="2"/>
      <scheme val="minor"/>
    </font>
    <font>
      <sz val="9"/>
      <color rgb="FFFF0000"/>
      <name val="Calibri"/>
      <family val="2"/>
      <scheme val="minor"/>
    </font>
    <font>
      <sz val="12"/>
      <color theme="1"/>
      <name val="Calibri"/>
      <family val="2"/>
      <scheme val="minor"/>
    </font>
    <font>
      <sz val="9"/>
      <name val="Calibri"/>
      <family val="2"/>
    </font>
    <font>
      <sz val="8"/>
      <name val="Calibri"/>
      <family val="2"/>
      <scheme val="minor"/>
    </font>
    <font>
      <b/>
      <sz val="8"/>
      <name val="Calibri"/>
      <family val="2"/>
      <scheme val="minor"/>
    </font>
    <font>
      <b/>
      <sz val="11"/>
      <name val="Calibri"/>
      <family val="2"/>
      <scheme val="minor"/>
    </font>
    <font>
      <b/>
      <sz val="14"/>
      <color theme="1"/>
      <name val="Calibri"/>
      <family val="2"/>
      <scheme val="minor"/>
    </font>
    <font>
      <b/>
      <sz val="8"/>
      <name val="Arial"/>
      <family val="2"/>
    </font>
    <font>
      <sz val="12"/>
      <color rgb="FF000000"/>
      <name val="Calibri"/>
      <family val="2"/>
      <scheme val="minor"/>
    </font>
    <font>
      <b/>
      <i/>
      <u/>
      <sz val="9"/>
      <name val="Arial"/>
      <family val="2"/>
    </font>
    <font>
      <sz val="11"/>
      <color rgb="FFFF0000"/>
      <name val="Calibri"/>
      <family val="2"/>
      <scheme val="minor"/>
    </font>
    <font>
      <u/>
      <sz val="11"/>
      <name val="Calibri"/>
      <family val="2"/>
      <scheme val="minor"/>
    </font>
    <font>
      <sz val="10"/>
      <color rgb="FFFF0000"/>
      <name val="Calibri"/>
      <family val="2"/>
      <scheme val="minor"/>
    </font>
    <font>
      <sz val="10"/>
      <name val="Arial"/>
      <family val="2"/>
    </font>
    <font>
      <sz val="11"/>
      <name val="Calibri"/>
      <family val="2"/>
    </font>
    <font>
      <sz val="9"/>
      <color rgb="FFFF66CC"/>
      <name val="Arial"/>
      <family val="2"/>
    </font>
    <font>
      <b/>
      <sz val="10"/>
      <name val="Arial"/>
      <family val="2"/>
    </font>
    <font>
      <u/>
      <sz val="12"/>
      <name val="Calibri"/>
      <family val="2"/>
      <scheme val="minor"/>
    </font>
    <font>
      <b/>
      <i/>
      <sz val="9"/>
      <name val="Arial"/>
      <family val="2"/>
    </font>
    <font>
      <b/>
      <sz val="9"/>
      <name val="Calibri"/>
      <family val="2"/>
      <scheme val="minor"/>
    </font>
    <font>
      <b/>
      <sz val="10"/>
      <name val="Calibri"/>
      <family val="2"/>
      <scheme val="minor"/>
    </font>
    <font>
      <u/>
      <sz val="10"/>
      <color theme="10"/>
      <name val="Arial"/>
      <family val="2"/>
    </font>
    <font>
      <b/>
      <sz val="11"/>
      <name val="Arial"/>
      <family val="2"/>
    </font>
    <font>
      <sz val="10"/>
      <name val="Calibri"/>
      <family val="2"/>
    </font>
    <font>
      <i/>
      <sz val="10"/>
      <name val="Calibri"/>
      <family val="2"/>
      <scheme val="minor"/>
    </font>
    <font>
      <b/>
      <u/>
      <sz val="9"/>
      <name val="Calibri"/>
      <family val="2"/>
      <scheme val="minor"/>
    </font>
    <font>
      <sz val="12"/>
      <color rgb="FF000000"/>
      <name val="Calibri"/>
      <family val="2"/>
    </font>
    <font>
      <sz val="10"/>
      <color rgb="FFFF0000"/>
      <name val="Arial"/>
      <family val="2"/>
    </font>
    <font>
      <b/>
      <i/>
      <u/>
      <sz val="10"/>
      <name val="Arial"/>
      <family val="2"/>
    </font>
    <font>
      <u/>
      <sz val="9"/>
      <color theme="4"/>
      <name val="Arial"/>
      <family val="2"/>
    </font>
    <font>
      <sz val="12"/>
      <color rgb="FFFFFF00"/>
      <name val="Calibri"/>
      <family val="2"/>
      <scheme val="minor"/>
    </font>
    <font>
      <b/>
      <sz val="9"/>
      <color indexed="81"/>
      <name val="Tahoma"/>
      <charset val="1"/>
    </font>
    <font>
      <sz val="9"/>
      <color indexed="81"/>
      <name val="Tahoma"/>
      <charset val="1"/>
    </font>
    <font>
      <u/>
      <sz val="12"/>
      <name val="Calibri"/>
      <family val="2"/>
    </font>
    <font>
      <sz val="12"/>
      <name val="Arial"/>
      <family val="2"/>
    </font>
    <font>
      <i/>
      <sz val="9"/>
      <name val="Arial"/>
      <family val="2"/>
    </font>
    <font>
      <sz val="9"/>
      <color rgb="FF000000"/>
      <name val="Arial"/>
      <family val="2"/>
    </font>
    <font>
      <b/>
      <sz val="9"/>
      <color rgb="FF000000"/>
      <name val="Arial"/>
      <family val="2"/>
    </font>
    <font>
      <sz val="11"/>
      <color rgb="FF000000"/>
      <name val="Arial"/>
      <family val="2"/>
    </font>
    <font>
      <b/>
      <sz val="9"/>
      <color rgb="FFFF0000"/>
      <name val="Arial"/>
      <family val="2"/>
    </font>
    <font>
      <u/>
      <sz val="9"/>
      <color theme="4"/>
      <name val="Calibri"/>
      <family val="2"/>
      <scheme val="minor"/>
    </font>
  </fonts>
  <fills count="29">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CFF"/>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6" tint="0.79998168889431442"/>
        <bgColor indexed="64"/>
      </patternFill>
    </fill>
    <fill>
      <patternFill patternType="solid">
        <fgColor rgb="FFFFC000"/>
        <bgColor indexed="64"/>
      </patternFill>
    </fill>
    <fill>
      <patternFill patternType="solid">
        <fgColor theme="8" tint="0.59999389629810485"/>
        <bgColor indexed="64"/>
      </patternFill>
    </fill>
    <fill>
      <patternFill patternType="solid">
        <fgColor rgb="FFFFFFFF"/>
        <bgColor rgb="FF000000"/>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rgb="FF92D050"/>
        <bgColor indexed="64"/>
      </patternFill>
    </fill>
    <fill>
      <patternFill patternType="solid">
        <fgColor theme="5" tint="0.59999389629810485"/>
        <bgColor indexed="64"/>
      </patternFill>
    </fill>
    <fill>
      <patternFill patternType="solid">
        <fgColor theme="9" tint="0.59999389629810485"/>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right style="medium">
        <color theme="7" tint="-0.24994659260841701"/>
      </right>
      <top style="medium">
        <color theme="7" tint="-0.24994659260841701"/>
      </top>
      <bottom style="thin">
        <color indexed="64"/>
      </bottom>
      <diagonal/>
    </border>
    <border>
      <left style="medium">
        <color theme="7" tint="-0.24994659260841701"/>
      </left>
      <right/>
      <top style="medium">
        <color theme="7" tint="-0.24994659260841701"/>
      </top>
      <bottom style="thin">
        <color indexed="64"/>
      </bottom>
      <diagonal/>
    </border>
    <border>
      <left/>
      <right/>
      <top style="medium">
        <color theme="7" tint="-0.24994659260841701"/>
      </top>
      <bottom style="thin">
        <color indexed="64"/>
      </bottom>
      <diagonal/>
    </border>
    <border>
      <left style="thin">
        <color indexed="64"/>
      </left>
      <right/>
      <top style="thin">
        <color indexed="64"/>
      </top>
      <bottom/>
      <diagonal/>
    </border>
    <border>
      <left style="medium">
        <color rgb="FF008080"/>
      </left>
      <right/>
      <top style="medium">
        <color rgb="FF008080"/>
      </top>
      <bottom/>
      <diagonal/>
    </border>
    <border>
      <left/>
      <right/>
      <top style="medium">
        <color rgb="FF008080"/>
      </top>
      <bottom/>
      <diagonal/>
    </border>
    <border>
      <left/>
      <right style="medium">
        <color rgb="FF008080"/>
      </right>
      <top style="medium">
        <color rgb="FF008080"/>
      </top>
      <bottom/>
      <diagonal/>
    </border>
    <border>
      <left style="medium">
        <color rgb="FF008080"/>
      </left>
      <right/>
      <top style="medium">
        <color indexed="64"/>
      </top>
      <bottom style="thin">
        <color indexed="64"/>
      </bottom>
      <diagonal/>
    </border>
    <border>
      <left style="medium">
        <color rgb="FF008080"/>
      </left>
      <right/>
      <top style="medium">
        <color theme="7" tint="-0.24994659260841701"/>
      </top>
      <bottom/>
      <diagonal/>
    </border>
    <border>
      <left/>
      <right/>
      <top style="medium">
        <color theme="7" tint="-0.24994659260841701"/>
      </top>
      <bottom/>
      <diagonal/>
    </border>
    <border>
      <left/>
      <right style="thin">
        <color indexed="64"/>
      </right>
      <top style="medium">
        <color theme="7" tint="-0.24994659260841701"/>
      </top>
      <bottom/>
      <diagonal/>
    </border>
    <border>
      <left style="thin">
        <color indexed="64"/>
      </left>
      <right/>
      <top style="medium">
        <color theme="7" tint="-0.24994659260841701"/>
      </top>
      <bottom/>
      <diagonal/>
    </border>
    <border>
      <left style="medium">
        <color theme="8" tint="-0.24994659260841701"/>
      </left>
      <right style="thin">
        <color theme="8" tint="-0.24994659260841701"/>
      </right>
      <top style="medium">
        <color theme="8" tint="-0.24994659260841701"/>
      </top>
      <bottom style="thin">
        <color theme="8" tint="-0.24994659260841701"/>
      </bottom>
      <diagonal/>
    </border>
    <border>
      <left style="thin">
        <color theme="8" tint="-0.24994659260841701"/>
      </left>
      <right style="thin">
        <color theme="8" tint="-0.24994659260841701"/>
      </right>
      <top style="medium">
        <color theme="8" tint="-0.24994659260841701"/>
      </top>
      <bottom style="thin">
        <color theme="8" tint="-0.24994659260841701"/>
      </bottom>
      <diagonal/>
    </border>
    <border>
      <left style="thin">
        <color theme="8" tint="-0.24994659260841701"/>
      </left>
      <right style="medium">
        <color rgb="FF008080"/>
      </right>
      <top style="medium">
        <color theme="8" tint="-0.24994659260841701"/>
      </top>
      <bottom style="thin">
        <color theme="8" tint="-0.24994659260841701"/>
      </bottom>
      <diagonal/>
    </border>
    <border>
      <left style="medium">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medium">
        <color rgb="FF008080"/>
      </right>
      <top style="thin">
        <color theme="8" tint="-0.24994659260841701"/>
      </top>
      <bottom style="thin">
        <color theme="8" tint="-0.24994659260841701"/>
      </bottom>
      <diagonal/>
    </border>
    <border>
      <left style="thin">
        <color theme="8" tint="-0.24994659260841701"/>
      </left>
      <right/>
      <top style="medium">
        <color theme="8" tint="-0.24994659260841701"/>
      </top>
      <bottom style="thin">
        <color theme="8" tint="-0.24994659260841701"/>
      </bottom>
      <diagonal/>
    </border>
    <border>
      <left style="thin">
        <color theme="8" tint="-0.24994659260841701"/>
      </left>
      <right/>
      <top style="thin">
        <color theme="8" tint="-0.24994659260841701"/>
      </top>
      <bottom style="thin">
        <color theme="8" tint="-0.24994659260841701"/>
      </bottom>
      <diagonal/>
    </border>
    <border>
      <left/>
      <right style="thin">
        <color theme="8" tint="-0.24994659260841701"/>
      </right>
      <top style="medium">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style="thin">
        <color theme="8" tint="-0.24994659260841701"/>
      </left>
      <right style="medium">
        <color theme="8" tint="-0.24994659260841701"/>
      </right>
      <top style="medium">
        <color theme="8" tint="-0.24994659260841701"/>
      </top>
      <bottom style="thin">
        <color theme="8" tint="-0.24994659260841701"/>
      </bottom>
      <diagonal/>
    </border>
    <border>
      <left style="thin">
        <color theme="8" tint="-0.24994659260841701"/>
      </left>
      <right style="medium">
        <color theme="8" tint="-0.24994659260841701"/>
      </right>
      <top style="thin">
        <color theme="8" tint="-0.24994659260841701"/>
      </top>
      <bottom style="thin">
        <color theme="8" tint="-0.24994659260841701"/>
      </bottom>
      <diagonal/>
    </border>
    <border>
      <left style="medium">
        <color theme="8" tint="-0.24994659260841701"/>
      </left>
      <right/>
      <top style="medium">
        <color theme="8" tint="-0.24994659260841701"/>
      </top>
      <bottom style="thin">
        <color theme="8" tint="-0.24994659260841701"/>
      </bottom>
      <diagonal/>
    </border>
    <border>
      <left style="medium">
        <color theme="8" tint="-0.24994659260841701"/>
      </left>
      <right/>
      <top style="thin">
        <color theme="8" tint="-0.24994659260841701"/>
      </top>
      <bottom style="thin">
        <color theme="8" tint="-0.24994659260841701"/>
      </bottom>
      <diagonal/>
    </border>
    <border>
      <left style="medium">
        <color theme="8" tint="-0.24994659260841701"/>
      </left>
      <right style="medium">
        <color theme="8" tint="-0.24994659260841701"/>
      </right>
      <top style="medium">
        <color theme="8" tint="-0.24994659260841701"/>
      </top>
      <bottom style="thin">
        <color theme="8" tint="-0.24994659260841701"/>
      </bottom>
      <diagonal/>
    </border>
    <border>
      <left style="medium">
        <color theme="8" tint="-0.24994659260841701"/>
      </left>
      <right style="medium">
        <color theme="8" tint="-0.24994659260841701"/>
      </right>
      <top style="thin">
        <color theme="8" tint="-0.24994659260841701"/>
      </top>
      <bottom style="thin">
        <color theme="8" tint="-0.24994659260841701"/>
      </bottom>
      <diagonal/>
    </border>
    <border>
      <left style="thin">
        <color indexed="64"/>
      </left>
      <right/>
      <top/>
      <bottom/>
      <diagonal/>
    </border>
    <border>
      <left style="thin">
        <color indexed="64"/>
      </left>
      <right style="thin">
        <color indexed="64"/>
      </right>
      <top style="thin">
        <color indexed="64"/>
      </top>
      <bottom style="medium">
        <color theme="7" tint="-0.24994659260841701"/>
      </bottom>
      <diagonal/>
    </border>
    <border>
      <left/>
      <right/>
      <top style="medium">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medium">
        <color theme="8" tint="-0.24994659260841701"/>
      </right>
      <top style="medium">
        <color theme="8" tint="-0.24994659260841701"/>
      </top>
      <bottom style="thin">
        <color theme="8" tint="-0.24994659260841701"/>
      </bottom>
      <diagonal/>
    </border>
    <border>
      <left style="medium">
        <color rgb="FF008080"/>
      </left>
      <right/>
      <top style="medium">
        <color theme="7" tint="-0.24994659260841701"/>
      </top>
      <bottom style="medium">
        <color theme="7" tint="-0.24994659260841701"/>
      </bottom>
      <diagonal/>
    </border>
    <border>
      <left/>
      <right/>
      <top style="medium">
        <color theme="7" tint="-0.24994659260841701"/>
      </top>
      <bottom style="medium">
        <color theme="7" tint="-0.24994659260841701"/>
      </bottom>
      <diagonal/>
    </border>
    <border>
      <left/>
      <right style="medium">
        <color theme="7" tint="-0.24994659260841701"/>
      </right>
      <top style="medium">
        <color theme="7" tint="-0.24994659260841701"/>
      </top>
      <bottom style="medium">
        <color theme="7" tint="-0.24994659260841701"/>
      </bottom>
      <diagonal/>
    </border>
    <border>
      <left style="medium">
        <color theme="8" tint="-0.24994659260841701"/>
      </left>
      <right style="medium">
        <color theme="8" tint="-0.24994659260841701"/>
      </right>
      <top style="thin">
        <color theme="8" tint="-0.24994659260841701"/>
      </top>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top style="thin">
        <color theme="8" tint="-0.24994659260841701"/>
      </top>
      <bottom/>
      <diagonal/>
    </border>
    <border>
      <left style="medium">
        <color theme="8" tint="-0.24994659260841701"/>
      </left>
      <right/>
      <top style="thin">
        <color theme="8" tint="-0.24994659260841701"/>
      </top>
      <bottom/>
      <diagonal/>
    </border>
    <border>
      <left style="medium">
        <color theme="8" tint="-0.24994659260841701"/>
      </left>
      <right style="thin">
        <color theme="8" tint="-0.24994659260841701"/>
      </right>
      <top style="thin">
        <color theme="8" tint="-0.24994659260841701"/>
      </top>
      <bottom/>
      <diagonal/>
    </border>
    <border>
      <left style="thin">
        <color theme="8" tint="-0.24994659260841701"/>
      </left>
      <right style="medium">
        <color theme="8" tint="-0.24994659260841701"/>
      </right>
      <top style="thin">
        <color theme="8" tint="-0.24994659260841701"/>
      </top>
      <bottom/>
      <diagonal/>
    </border>
    <border>
      <left/>
      <right style="thin">
        <color theme="8" tint="-0.24994659260841701"/>
      </right>
      <top style="thin">
        <color theme="8" tint="-0.24994659260841701"/>
      </top>
      <bottom/>
      <diagonal/>
    </border>
    <border>
      <left/>
      <right/>
      <top style="thin">
        <color theme="8" tint="-0.24994659260841701"/>
      </top>
      <bottom/>
      <diagonal/>
    </border>
    <border>
      <left style="medium">
        <color theme="8" tint="-0.24994659260841701"/>
      </left>
      <right style="medium">
        <color theme="8" tint="-0.24994659260841701"/>
      </right>
      <top/>
      <bottom/>
      <diagonal/>
    </border>
    <border>
      <left style="thin">
        <color theme="8" tint="-0.24994659260841701"/>
      </left>
      <right style="medium">
        <color rgb="FF008080"/>
      </right>
      <top style="thin">
        <color theme="8" tint="-0.24994659260841701"/>
      </top>
      <bottom/>
      <diagonal/>
    </border>
    <border>
      <left style="hair">
        <color indexed="64"/>
      </left>
      <right style="hair">
        <color indexed="64"/>
      </right>
      <top style="hair">
        <color indexed="64"/>
      </top>
      <bottom style="hair">
        <color indexed="64"/>
      </bottom>
      <diagonal/>
    </border>
    <border>
      <left style="medium">
        <color rgb="FF008080"/>
      </left>
      <right style="hair">
        <color theme="8" tint="-0.24994659260841701"/>
      </right>
      <top style="thin">
        <color indexed="64"/>
      </top>
      <bottom/>
      <diagonal/>
    </border>
    <border>
      <left style="hair">
        <color theme="8" tint="-0.24994659260841701"/>
      </left>
      <right style="medium">
        <color theme="7" tint="-0.24994659260841701"/>
      </right>
      <top style="thin">
        <color indexed="64"/>
      </top>
      <bottom/>
      <diagonal/>
    </border>
    <border>
      <left style="medium">
        <color theme="7" tint="-0.24994659260841701"/>
      </left>
      <right style="hair">
        <color theme="8" tint="-0.24994659260841701"/>
      </right>
      <top style="thin">
        <color indexed="64"/>
      </top>
      <bottom/>
      <diagonal/>
    </border>
    <border>
      <left style="hair">
        <color theme="8" tint="-0.24994659260841701"/>
      </left>
      <right/>
      <top style="thin">
        <color indexed="64"/>
      </top>
      <bottom/>
      <diagonal/>
    </border>
    <border>
      <left style="hair">
        <color theme="8" tint="-0.24994659260841701"/>
      </left>
      <right style="hair">
        <color theme="8" tint="-0.24994659260841701"/>
      </right>
      <top style="thin">
        <color indexed="64"/>
      </top>
      <bottom/>
      <diagonal/>
    </border>
    <border>
      <left style="thin">
        <color indexed="64"/>
      </left>
      <right style="thin">
        <color indexed="64"/>
      </right>
      <top/>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medium">
        <color theme="8" tint="-0.24994659260841701"/>
      </left>
      <right style="hair">
        <color theme="8" tint="-0.24994659260841701"/>
      </right>
      <top style="hair">
        <color theme="8" tint="-0.24994659260841701"/>
      </top>
      <bottom style="hair">
        <color theme="8" tint="-0.24994659260841701"/>
      </bottom>
      <diagonal/>
    </border>
    <border>
      <left style="hair">
        <color theme="8" tint="-0.24994659260841701"/>
      </left>
      <right style="hair">
        <color theme="8" tint="-0.24994659260841701"/>
      </right>
      <top/>
      <bottom style="hair">
        <color theme="8" tint="-0.24994659260841701"/>
      </bottom>
      <diagonal/>
    </border>
    <border>
      <left style="hair">
        <color auto="1"/>
      </left>
      <right style="hair">
        <color auto="1"/>
      </right>
      <top/>
      <bottom style="hair">
        <color auto="1"/>
      </bottom>
      <diagonal/>
    </border>
    <border>
      <left style="hair">
        <color indexed="64"/>
      </left>
      <right/>
      <top style="hair">
        <color indexed="64"/>
      </top>
      <bottom style="hair">
        <color indexed="64"/>
      </bottom>
      <diagonal/>
    </border>
    <border>
      <left style="hair">
        <color theme="8" tint="-0.24994659260841701"/>
      </left>
      <right style="medium">
        <color rgb="FF008080"/>
      </right>
      <top/>
      <bottom style="hair">
        <color theme="8" tint="-0.2499465926084170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hair">
        <color auto="1"/>
      </left>
      <right style="hair">
        <color auto="1"/>
      </right>
      <top style="dotted">
        <color indexed="64"/>
      </top>
      <bottom style="hair">
        <color auto="1"/>
      </bottom>
      <diagonal/>
    </border>
    <border>
      <left/>
      <right style="hair">
        <color indexed="64"/>
      </right>
      <top style="hair">
        <color indexed="64"/>
      </top>
      <bottom/>
      <diagonal/>
    </border>
    <border>
      <left/>
      <right style="medium">
        <color indexed="64"/>
      </right>
      <top/>
      <bottom style="medium">
        <color indexed="64"/>
      </bottom>
      <diagonal/>
    </border>
    <border>
      <left style="medium">
        <color rgb="FF008080"/>
      </left>
      <right style="medium">
        <color rgb="FF008080"/>
      </right>
      <top style="thin">
        <color theme="8" tint="-0.24994659260841701"/>
      </top>
      <bottom/>
      <diagonal/>
    </border>
    <border>
      <left style="medium">
        <color rgb="FF008080"/>
      </left>
      <right style="medium">
        <color rgb="FF008080"/>
      </right>
      <top/>
      <bottom style="hair">
        <color indexed="64"/>
      </bottom>
      <diagonal/>
    </border>
  </borders>
  <cellStyleXfs count="17838">
    <xf numFmtId="0" fontId="0" fillId="0" borderId="0"/>
    <xf numFmtId="170" fontId="12" fillId="0" borderId="0" applyFont="0" applyFill="0" applyBorder="0" applyAlignment="0" applyProtection="0"/>
    <xf numFmtId="169" fontId="12" fillId="0" borderId="0" applyFont="0" applyFill="0" applyBorder="0" applyAlignment="0" applyProtection="0"/>
    <xf numFmtId="0" fontId="11" fillId="0" borderId="0"/>
    <xf numFmtId="9" fontId="12" fillId="0" borderId="0" applyFont="0" applyFill="0" applyBorder="0" applyAlignment="0" applyProtection="0"/>
    <xf numFmtId="9" fontId="11" fillId="0" borderId="0" applyFont="0" applyFill="0" applyBorder="0" applyAlignment="0" applyProtection="0"/>
    <xf numFmtId="0" fontId="11" fillId="0" borderId="0"/>
    <xf numFmtId="9" fontId="30" fillId="0" borderId="0" applyFont="0" applyFill="0" applyBorder="0" applyAlignment="0" applyProtection="0"/>
    <xf numFmtId="43" fontId="30" fillId="0" borderId="0" applyFont="0" applyFill="0" applyBorder="0" applyAlignment="0" applyProtection="0"/>
    <xf numFmtId="0" fontId="32" fillId="0" borderId="0"/>
    <xf numFmtId="168" fontId="32" fillId="0" borderId="0" applyFont="0" applyFill="0" applyBorder="0" applyAlignment="0" applyProtection="0"/>
    <xf numFmtId="0" fontId="11" fillId="0" borderId="0"/>
    <xf numFmtId="9"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4" fontId="11" fillId="0" borderId="0" applyFont="0" applyFill="0" applyBorder="0" applyAlignment="0" applyProtection="0"/>
    <xf numFmtId="168" fontId="10" fillId="0" borderId="0" applyFont="0" applyFill="0" applyBorder="0" applyAlignment="0" applyProtection="0"/>
    <xf numFmtId="0" fontId="11" fillId="0" borderId="0"/>
    <xf numFmtId="165" fontId="10"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165" fontId="9"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165" fontId="8"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69" fontId="11" fillId="0" borderId="0" applyFont="0" applyFill="0" applyBorder="0" applyAlignment="0" applyProtection="0"/>
    <xf numFmtId="167" fontId="11" fillId="0" borderId="0" applyFont="0" applyFill="0" applyBorder="0" applyAlignment="0" applyProtection="0"/>
    <xf numFmtId="9"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165" fontId="8"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7"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165" fontId="6"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65" fontId="5"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65" fontId="5"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65" fontId="5"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65" fontId="5"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65" fontId="5"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65" fontId="5"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65" fontId="5"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65" fontId="5"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65" fontId="5"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66"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65" fontId="4"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65" fontId="3"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0" borderId="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cellStyleXfs>
  <cellXfs count="1639">
    <xf numFmtId="0" fontId="0" fillId="0" borderId="0" xfId="0"/>
    <xf numFmtId="0" fontId="11" fillId="0" borderId="0" xfId="0" applyFont="1"/>
    <xf numFmtId="0" fontId="11" fillId="4" borderId="0" xfId="0" applyFont="1" applyFill="1"/>
    <xf numFmtId="0" fontId="14" fillId="0" borderId="0" xfId="0" applyFont="1" applyBorder="1" applyAlignment="1">
      <alignment horizontal="left" vertical="center" wrapText="1"/>
    </xf>
    <xf numFmtId="0" fontId="13" fillId="0" borderId="0" xfId="0" applyFont="1" applyBorder="1" applyAlignment="1">
      <alignment horizontal="center" vertical="center" wrapText="1"/>
    </xf>
    <xf numFmtId="0" fontId="16" fillId="0" borderId="0" xfId="0" applyFont="1" applyBorder="1" applyAlignment="1">
      <alignment vertical="center" wrapText="1"/>
    </xf>
    <xf numFmtId="0" fontId="17" fillId="0" borderId="0" xfId="0" applyFont="1" applyBorder="1" applyAlignment="1">
      <alignment horizontal="left" vertical="center" wrapText="1"/>
    </xf>
    <xf numFmtId="0" fontId="17" fillId="4" borderId="0" xfId="0" applyFont="1" applyFill="1"/>
    <xf numFmtId="0" fontId="17" fillId="0" borderId="0" xfId="0" applyFont="1"/>
    <xf numFmtId="0" fontId="17" fillId="0" borderId="0" xfId="0" applyFont="1" applyBorder="1"/>
    <xf numFmtId="0" fontId="17" fillId="4" borderId="0" xfId="0" applyFont="1" applyFill="1" applyBorder="1"/>
    <xf numFmtId="0" fontId="16" fillId="4" borderId="0"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19" fillId="0" borderId="0" xfId="0" applyFont="1" applyBorder="1" applyAlignment="1">
      <alignment vertical="center" wrapText="1"/>
    </xf>
    <xf numFmtId="0" fontId="20" fillId="0" borderId="0" xfId="0" applyFont="1" applyAlignment="1">
      <alignment horizontal="left" vertical="center"/>
    </xf>
    <xf numFmtId="0" fontId="21" fillId="0" borderId="0" xfId="0" applyFont="1" applyBorder="1" applyAlignment="1">
      <alignment horizontal="left" vertical="center" wrapText="1"/>
    </xf>
    <xf numFmtId="0" fontId="21" fillId="4" borderId="0" xfId="0" applyFont="1" applyFill="1"/>
    <xf numFmtId="0" fontId="21" fillId="0" borderId="0" xfId="0" applyFont="1"/>
    <xf numFmtId="0" fontId="22" fillId="0" borderId="0" xfId="0" applyFont="1" applyAlignment="1">
      <alignment horizontal="left" vertical="center"/>
    </xf>
    <xf numFmtId="0" fontId="17" fillId="0" borderId="0" xfId="0" applyFont="1" applyAlignment="1">
      <alignment vertical="center"/>
    </xf>
    <xf numFmtId="0" fontId="24" fillId="4" borderId="0" xfId="0" applyFont="1" applyFill="1"/>
    <xf numFmtId="0" fontId="25" fillId="0" borderId="0" xfId="0" applyFont="1" applyAlignment="1">
      <alignment vertical="center"/>
    </xf>
    <xf numFmtId="0" fontId="21" fillId="0" borderId="15" xfId="0" applyFont="1" applyBorder="1" applyAlignment="1">
      <alignment vertical="center" wrapText="1"/>
    </xf>
    <xf numFmtId="0" fontId="21" fillId="0" borderId="0" xfId="0" applyFont="1" applyBorder="1" applyAlignment="1">
      <alignment vertical="center" wrapText="1"/>
    </xf>
    <xf numFmtId="0" fontId="17" fillId="4" borderId="9" xfId="0" applyFont="1" applyFill="1" applyBorder="1" applyAlignment="1">
      <alignment vertical="center" wrapText="1"/>
    </xf>
    <xf numFmtId="0" fontId="17" fillId="4" borderId="11" xfId="0" applyFont="1" applyFill="1" applyBorder="1" applyAlignment="1">
      <alignment vertical="center" wrapText="1"/>
    </xf>
    <xf numFmtId="0" fontId="17" fillId="4" borderId="11" xfId="0" applyFont="1" applyFill="1" applyBorder="1" applyAlignment="1">
      <alignment horizontal="center" vertical="center" wrapText="1"/>
    </xf>
    <xf numFmtId="0" fontId="17" fillId="4" borderId="9" xfId="0" applyFont="1" applyFill="1" applyBorder="1" applyAlignment="1">
      <alignment vertical="center"/>
    </xf>
    <xf numFmtId="0" fontId="17" fillId="4" borderId="0" xfId="0" applyFont="1" applyFill="1" applyBorder="1" applyAlignment="1"/>
    <xf numFmtId="0" fontId="17" fillId="4" borderId="14" xfId="0" applyFont="1" applyFill="1" applyBorder="1" applyAlignment="1">
      <alignment horizontal="center" vertical="center" wrapText="1"/>
    </xf>
    <xf numFmtId="0" fontId="17" fillId="4" borderId="18" xfId="0" applyFont="1" applyFill="1" applyBorder="1" applyAlignment="1">
      <alignment horizontal="center" vertical="center" wrapText="1"/>
    </xf>
    <xf numFmtId="0" fontId="29" fillId="4" borderId="0" xfId="0" applyFont="1" applyFill="1" applyBorder="1" applyAlignment="1">
      <alignment wrapText="1"/>
    </xf>
    <xf numFmtId="0" fontId="17" fillId="4" borderId="2" xfId="0" applyFont="1" applyFill="1" applyBorder="1"/>
    <xf numFmtId="0" fontId="17" fillId="4" borderId="14" xfId="0" applyFont="1" applyFill="1" applyBorder="1"/>
    <xf numFmtId="0" fontId="17" fillId="4" borderId="18" xfId="0" applyFont="1" applyFill="1" applyBorder="1"/>
    <xf numFmtId="0" fontId="16" fillId="4" borderId="0" xfId="0" applyFont="1" applyFill="1" applyBorder="1" applyAlignment="1">
      <alignment horizontal="justify" vertical="center" wrapText="1"/>
    </xf>
    <xf numFmtId="0" fontId="17" fillId="4" borderId="0" xfId="0" applyFont="1" applyFill="1" applyBorder="1" applyAlignment="1">
      <alignment horizontal="justify" vertical="center" wrapText="1"/>
    </xf>
    <xf numFmtId="0" fontId="17" fillId="4" borderId="11" xfId="0" applyFont="1" applyFill="1" applyBorder="1" applyAlignment="1">
      <alignment horizontal="justify" vertical="center" wrapText="1"/>
    </xf>
    <xf numFmtId="0" fontId="17" fillId="4" borderId="14" xfId="0" applyFont="1" applyFill="1" applyBorder="1" applyAlignment="1">
      <alignment horizontal="justify" vertical="center" wrapText="1"/>
    </xf>
    <xf numFmtId="0" fontId="17" fillId="4" borderId="18" xfId="0" applyFont="1" applyFill="1" applyBorder="1" applyAlignment="1">
      <alignment horizontal="justify" vertical="center" wrapText="1"/>
    </xf>
    <xf numFmtId="0" fontId="17" fillId="4" borderId="48" xfId="0" applyFont="1" applyFill="1" applyBorder="1" applyAlignment="1">
      <alignment horizontal="justify" vertical="center" wrapText="1"/>
    </xf>
    <xf numFmtId="0" fontId="17" fillId="4" borderId="1" xfId="0" applyFont="1" applyFill="1" applyBorder="1" applyAlignment="1">
      <alignment horizontal="justify" vertical="center" wrapText="1"/>
    </xf>
    <xf numFmtId="0" fontId="23" fillId="10" borderId="28" xfId="0" applyFont="1" applyFill="1" applyBorder="1" applyAlignment="1"/>
    <xf numFmtId="0" fontId="17" fillId="0" borderId="0" xfId="0" applyFont="1" applyBorder="1" applyAlignment="1">
      <alignment horizontal="left" vertical="center" wrapText="1"/>
    </xf>
    <xf numFmtId="14" fontId="16" fillId="0" borderId="0" xfId="0" applyNumberFormat="1" applyFont="1" applyBorder="1" applyAlignment="1">
      <alignment vertical="center" wrapText="1"/>
    </xf>
    <xf numFmtId="14" fontId="18" fillId="4" borderId="0" xfId="0" applyNumberFormat="1" applyFont="1" applyFill="1" applyBorder="1" applyAlignment="1">
      <alignment horizontal="center" vertical="center" wrapText="1"/>
    </xf>
    <xf numFmtId="14" fontId="17" fillId="0" borderId="0" xfId="0" applyNumberFormat="1" applyFont="1"/>
    <xf numFmtId="1" fontId="19" fillId="0" borderId="0" xfId="0" applyNumberFormat="1" applyFont="1" applyBorder="1" applyAlignment="1">
      <alignment vertical="center" wrapText="1"/>
    </xf>
    <xf numFmtId="1" fontId="16" fillId="0" borderId="0" xfId="0" applyNumberFormat="1" applyFont="1" applyBorder="1" applyAlignment="1">
      <alignment vertical="center" wrapText="1"/>
    </xf>
    <xf numFmtId="1" fontId="18" fillId="4" borderId="0" xfId="0" applyNumberFormat="1" applyFont="1" applyFill="1" applyBorder="1" applyAlignment="1">
      <alignment horizontal="center" vertical="center" wrapText="1"/>
    </xf>
    <xf numFmtId="1" fontId="17" fillId="0" borderId="0" xfId="0" applyNumberFormat="1" applyFont="1"/>
    <xf numFmtId="9" fontId="31" fillId="13" borderId="0" xfId="7" applyFont="1" applyFill="1" applyBorder="1" applyAlignment="1">
      <alignment vertical="center"/>
    </xf>
    <xf numFmtId="0" fontId="31" fillId="0" borderId="0" xfId="0" applyFont="1" applyBorder="1" applyAlignment="1">
      <alignment vertical="center"/>
    </xf>
    <xf numFmtId="9" fontId="31" fillId="0" borderId="0" xfId="7" applyFont="1" applyBorder="1" applyAlignment="1">
      <alignment vertical="center"/>
    </xf>
    <xf numFmtId="9" fontId="31" fillId="0" borderId="0" xfId="7" applyFont="1" applyFill="1" applyBorder="1" applyAlignment="1">
      <alignment vertical="center"/>
    </xf>
    <xf numFmtId="9" fontId="31" fillId="0" borderId="0" xfId="7" applyFont="1" applyBorder="1"/>
    <xf numFmtId="0" fontId="31" fillId="4" borderId="0" xfId="0" applyFont="1" applyFill="1" applyBorder="1"/>
    <xf numFmtId="9" fontId="31" fillId="4" borderId="0" xfId="7" applyFont="1" applyFill="1" applyBorder="1" applyAlignment="1">
      <alignment vertical="center"/>
    </xf>
    <xf numFmtId="9" fontId="31" fillId="4" borderId="0" xfId="7" applyFont="1" applyFill="1" applyBorder="1"/>
    <xf numFmtId="9" fontId="31" fillId="0" borderId="0" xfId="0" applyNumberFormat="1" applyFont="1" applyBorder="1" applyAlignment="1">
      <alignment vertical="center"/>
    </xf>
    <xf numFmtId="0" fontId="31" fillId="13" borderId="0" xfId="0" applyFont="1" applyFill="1" applyBorder="1" applyAlignment="1">
      <alignment horizontal="center" vertical="center"/>
    </xf>
    <xf numFmtId="0" fontId="31" fillId="0" borderId="0" xfId="0" applyFont="1" applyBorder="1"/>
    <xf numFmtId="0" fontId="31" fillId="13" borderId="0" xfId="0" applyFont="1" applyFill="1" applyBorder="1" applyAlignment="1">
      <alignment vertical="center"/>
    </xf>
    <xf numFmtId="0" fontId="31" fillId="0" borderId="0" xfId="0" applyFont="1" applyBorder="1" applyAlignment="1">
      <alignment horizontal="center"/>
    </xf>
    <xf numFmtId="0" fontId="23" fillId="9" borderId="0" xfId="0" applyFont="1" applyFill="1" applyBorder="1" applyAlignment="1">
      <alignment horizontal="center" vertical="center"/>
    </xf>
    <xf numFmtId="0" fontId="27" fillId="11" borderId="0" xfId="0" applyFont="1" applyFill="1" applyBorder="1" applyAlignment="1">
      <alignment horizontal="center" vertical="center"/>
    </xf>
    <xf numFmtId="173" fontId="31" fillId="0" borderId="0" xfId="8" applyNumberFormat="1" applyFont="1" applyBorder="1" applyAlignment="1">
      <alignment horizontal="center"/>
    </xf>
    <xf numFmtId="14" fontId="31" fillId="0" borderId="0" xfId="0" applyNumberFormat="1" applyFont="1" applyBorder="1" applyAlignment="1">
      <alignment vertical="center"/>
    </xf>
    <xf numFmtId="2" fontId="31" fillId="0" borderId="0" xfId="0" applyNumberFormat="1" applyFont="1" applyBorder="1" applyAlignment="1">
      <alignment vertical="center"/>
    </xf>
    <xf numFmtId="0" fontId="31" fillId="13" borderId="0" xfId="0" applyFont="1" applyFill="1" applyBorder="1" applyAlignment="1">
      <alignment horizontal="center" vertical="center" wrapText="1"/>
    </xf>
    <xf numFmtId="2" fontId="31" fillId="0" borderId="0" xfId="0" applyNumberFormat="1" applyFont="1" applyBorder="1" applyAlignment="1">
      <alignment horizontal="center" vertical="center"/>
    </xf>
    <xf numFmtId="0" fontId="31" fillId="0" borderId="22" xfId="0" applyFont="1" applyBorder="1" applyAlignment="1">
      <alignment horizontal="center" vertical="center"/>
    </xf>
    <xf numFmtId="0" fontId="31" fillId="0" borderId="15" xfId="0" applyFont="1" applyBorder="1" applyAlignment="1">
      <alignment vertical="center"/>
    </xf>
    <xf numFmtId="14" fontId="31" fillId="0" borderId="15" xfId="0" applyNumberFormat="1" applyFont="1" applyBorder="1" applyAlignment="1">
      <alignment vertical="center"/>
    </xf>
    <xf numFmtId="2" fontId="31" fillId="0" borderId="15" xfId="0" applyNumberFormat="1" applyFont="1" applyBorder="1" applyAlignment="1">
      <alignment vertical="center"/>
    </xf>
    <xf numFmtId="2" fontId="31" fillId="0" borderId="15" xfId="0" applyNumberFormat="1" applyFont="1" applyBorder="1" applyAlignment="1">
      <alignment horizontal="center" vertical="center"/>
    </xf>
    <xf numFmtId="9" fontId="31" fillId="0" borderId="15" xfId="7" applyFont="1" applyBorder="1" applyAlignment="1">
      <alignment vertical="center"/>
    </xf>
    <xf numFmtId="9" fontId="31" fillId="0" borderId="14" xfId="7" applyFont="1" applyBorder="1" applyAlignment="1">
      <alignment vertical="center"/>
    </xf>
    <xf numFmtId="0" fontId="31" fillId="0" borderId="47" xfId="0" applyFont="1" applyBorder="1" applyAlignment="1">
      <alignment horizontal="center" vertical="center"/>
    </xf>
    <xf numFmtId="9" fontId="31" fillId="4" borderId="7" xfId="7" applyFont="1" applyFill="1" applyBorder="1" applyAlignment="1">
      <alignment vertical="center"/>
    </xf>
    <xf numFmtId="9" fontId="31" fillId="0" borderId="7" xfId="7" applyFont="1" applyBorder="1" applyAlignment="1">
      <alignment vertical="center"/>
    </xf>
    <xf numFmtId="0" fontId="31" fillId="14" borderId="13" xfId="0" applyFont="1" applyFill="1" applyBorder="1" applyAlignment="1">
      <alignment horizontal="center" vertical="center"/>
    </xf>
    <xf numFmtId="0" fontId="31" fillId="14" borderId="2" xfId="0" applyFont="1" applyFill="1" applyBorder="1" applyAlignment="1">
      <alignment vertical="center"/>
    </xf>
    <xf numFmtId="14" fontId="31" fillId="14" borderId="2" xfId="0" applyNumberFormat="1" applyFont="1" applyFill="1" applyBorder="1" applyAlignment="1">
      <alignment vertical="center"/>
    </xf>
    <xf numFmtId="2" fontId="31" fillId="14" borderId="2" xfId="0" applyNumberFormat="1" applyFont="1" applyFill="1" applyBorder="1" applyAlignment="1">
      <alignment vertical="center"/>
    </xf>
    <xf numFmtId="2" fontId="31" fillId="14" borderId="2" xfId="0" applyNumberFormat="1" applyFont="1" applyFill="1" applyBorder="1" applyAlignment="1">
      <alignment horizontal="center" vertical="center"/>
    </xf>
    <xf numFmtId="9" fontId="31" fillId="14" borderId="2" xfId="7" applyFont="1" applyFill="1" applyBorder="1" applyAlignment="1">
      <alignment vertical="center"/>
    </xf>
    <xf numFmtId="9" fontId="31" fillId="14" borderId="18" xfId="7" applyFont="1" applyFill="1" applyBorder="1" applyAlignment="1">
      <alignment vertical="center"/>
    </xf>
    <xf numFmtId="9" fontId="31" fillId="0" borderId="15" xfId="7" applyFont="1" applyBorder="1"/>
    <xf numFmtId="9" fontId="31" fillId="14" borderId="2" xfId="7" applyFont="1" applyFill="1" applyBorder="1"/>
    <xf numFmtId="0" fontId="31" fillId="0" borderId="22" xfId="0" applyFont="1" applyBorder="1" applyAlignment="1">
      <alignment horizontal="center"/>
    </xf>
    <xf numFmtId="0" fontId="31" fillId="0" borderId="15" xfId="0" applyFont="1" applyBorder="1"/>
    <xf numFmtId="9" fontId="31" fillId="0" borderId="14" xfId="7" applyFont="1" applyBorder="1"/>
    <xf numFmtId="0" fontId="31" fillId="0" borderId="47" xfId="0" applyFont="1" applyBorder="1" applyAlignment="1">
      <alignment horizontal="center"/>
    </xf>
    <xf numFmtId="9" fontId="31" fillId="4" borderId="7" xfId="7" applyFont="1" applyFill="1" applyBorder="1"/>
    <xf numFmtId="9" fontId="31" fillId="0" borderId="7" xfId="7" applyFont="1" applyBorder="1"/>
    <xf numFmtId="0" fontId="31" fillId="14" borderId="13" xfId="0" applyFont="1" applyFill="1" applyBorder="1" applyAlignment="1">
      <alignment horizontal="center"/>
    </xf>
    <xf numFmtId="0" fontId="31" fillId="14" borderId="2" xfId="0" applyFont="1" applyFill="1" applyBorder="1"/>
    <xf numFmtId="9" fontId="31" fillId="14" borderId="18" xfId="7" applyFont="1" applyFill="1" applyBorder="1"/>
    <xf numFmtId="0" fontId="31" fillId="14" borderId="9" xfId="0" applyFont="1" applyFill="1" applyBorder="1" applyAlignment="1">
      <alignment horizontal="center"/>
    </xf>
    <xf numFmtId="0" fontId="31" fillId="14" borderId="10" xfId="0" applyFont="1" applyFill="1" applyBorder="1"/>
    <xf numFmtId="0" fontId="31" fillId="14" borderId="10" xfId="0" applyFont="1" applyFill="1" applyBorder="1" applyAlignment="1">
      <alignment vertical="center"/>
    </xf>
    <xf numFmtId="14" fontId="31" fillId="14" borderId="10" xfId="0" applyNumberFormat="1" applyFont="1" applyFill="1" applyBorder="1" applyAlignment="1">
      <alignment vertical="center"/>
    </xf>
    <xf numFmtId="2" fontId="31" fillId="14" borderId="10" xfId="0" applyNumberFormat="1" applyFont="1" applyFill="1" applyBorder="1" applyAlignment="1">
      <alignment vertical="center"/>
    </xf>
    <xf numFmtId="2" fontId="31" fillId="14" borderId="10" xfId="0" applyNumberFormat="1" applyFont="1" applyFill="1" applyBorder="1" applyAlignment="1">
      <alignment horizontal="center" vertical="center"/>
    </xf>
    <xf numFmtId="9" fontId="31" fillId="14" borderId="10" xfId="7" applyFont="1" applyFill="1" applyBorder="1" applyAlignment="1">
      <alignment vertical="center"/>
    </xf>
    <xf numFmtId="9" fontId="31" fillId="14" borderId="10" xfId="7" applyFont="1" applyFill="1" applyBorder="1"/>
    <xf numFmtId="9" fontId="31" fillId="14" borderId="11" xfId="7" applyFont="1" applyFill="1" applyBorder="1" applyAlignment="1">
      <alignment vertical="center"/>
    </xf>
    <xf numFmtId="0" fontId="33" fillId="0" borderId="65" xfId="11" applyFont="1" applyFill="1" applyBorder="1" applyAlignment="1">
      <alignment horizontal="center" vertical="center" wrapText="1"/>
    </xf>
    <xf numFmtId="0" fontId="33" fillId="4" borderId="65" xfId="0" applyFont="1" applyFill="1" applyBorder="1" applyAlignment="1" applyProtection="1">
      <alignment horizontal="center" vertical="center" wrapText="1"/>
      <protection locked="0"/>
    </xf>
    <xf numFmtId="0" fontId="33" fillId="0" borderId="65" xfId="3" applyFont="1" applyFill="1" applyBorder="1" applyAlignment="1" applyProtection="1">
      <alignment horizontal="center" vertical="center" wrapText="1"/>
      <protection locked="0"/>
    </xf>
    <xf numFmtId="172" fontId="33" fillId="0" borderId="65" xfId="3" applyNumberFormat="1" applyFont="1" applyFill="1" applyBorder="1" applyAlignment="1">
      <alignment horizontal="center" vertical="center" wrapText="1"/>
    </xf>
    <xf numFmtId="172" fontId="17" fillId="4" borderId="65" xfId="0" applyNumberFormat="1" applyFont="1" applyFill="1" applyBorder="1" applyAlignment="1">
      <alignment horizontal="center" vertical="center"/>
    </xf>
    <xf numFmtId="0" fontId="17" fillId="4" borderId="65" xfId="0" applyFont="1" applyFill="1" applyBorder="1" applyAlignment="1">
      <alignment horizontal="center" vertical="center" wrapText="1"/>
    </xf>
    <xf numFmtId="171" fontId="17" fillId="4" borderId="65" xfId="0" applyNumberFormat="1" applyFont="1" applyFill="1" applyBorder="1" applyAlignment="1">
      <alignment horizontal="center" vertical="center" wrapText="1"/>
    </xf>
    <xf numFmtId="0" fontId="33" fillId="4" borderId="65" xfId="11" applyFont="1" applyFill="1" applyBorder="1" applyAlignment="1">
      <alignment vertical="center" wrapText="1"/>
    </xf>
    <xf numFmtId="9" fontId="33" fillId="4" borderId="65" xfId="11" applyNumberFormat="1" applyFont="1" applyFill="1" applyBorder="1" applyAlignment="1">
      <alignment horizontal="center" vertical="center" wrapText="1"/>
    </xf>
    <xf numFmtId="0" fontId="33" fillId="4" borderId="65" xfId="11" applyNumberFormat="1" applyFont="1" applyFill="1" applyBorder="1" applyAlignment="1">
      <alignment horizontal="center" vertical="center" wrapText="1"/>
    </xf>
    <xf numFmtId="172" fontId="17" fillId="0" borderId="65" xfId="0" applyNumberFormat="1" applyFont="1" applyFill="1" applyBorder="1" applyAlignment="1">
      <alignment horizontal="center" vertical="center"/>
    </xf>
    <xf numFmtId="171" fontId="17" fillId="0" borderId="65" xfId="0" applyNumberFormat="1" applyFont="1" applyFill="1" applyBorder="1" applyAlignment="1">
      <alignment horizontal="center" vertical="center" wrapText="1"/>
    </xf>
    <xf numFmtId="1" fontId="33" fillId="0" borderId="65" xfId="11" applyNumberFormat="1" applyFont="1" applyFill="1" applyBorder="1" applyAlignment="1">
      <alignment horizontal="center" vertical="center" wrapText="1"/>
    </xf>
    <xf numFmtId="9" fontId="33" fillId="0" borderId="65" xfId="11" applyNumberFormat="1" applyFont="1" applyFill="1" applyBorder="1" applyAlignment="1">
      <alignment horizontal="center" vertical="center" wrapText="1"/>
    </xf>
    <xf numFmtId="9" fontId="33" fillId="4" borderId="65" xfId="12" applyFont="1" applyFill="1" applyBorder="1" applyAlignment="1">
      <alignment horizontal="center" vertical="center" wrapText="1"/>
    </xf>
    <xf numFmtId="9" fontId="34" fillId="4" borderId="65" xfId="12" applyFont="1" applyFill="1" applyBorder="1" applyAlignment="1" applyProtection="1">
      <alignment horizontal="center" vertical="center"/>
      <protection locked="0"/>
    </xf>
    <xf numFmtId="9" fontId="34" fillId="4" borderId="65" xfId="12" applyFont="1" applyFill="1" applyBorder="1" applyAlignment="1" applyProtection="1">
      <alignment horizontal="center" vertical="center" wrapText="1"/>
      <protection locked="0"/>
    </xf>
    <xf numFmtId="0" fontId="11" fillId="0" borderId="65" xfId="11" applyBorder="1" applyAlignment="1">
      <alignment horizontal="center"/>
    </xf>
    <xf numFmtId="0" fontId="33" fillId="0" borderId="65" xfId="11" applyFont="1" applyFill="1" applyBorder="1" applyAlignment="1">
      <alignment vertical="center" wrapText="1"/>
    </xf>
    <xf numFmtId="0" fontId="33" fillId="0" borderId="65" xfId="11" applyFont="1" applyFill="1" applyBorder="1" applyAlignment="1">
      <alignment horizontal="center" vertical="center"/>
    </xf>
    <xf numFmtId="0" fontId="17" fillId="0" borderId="0" xfId="0" applyFont="1" applyFill="1"/>
    <xf numFmtId="0" fontId="17" fillId="8" borderId="66" xfId="0" applyFont="1" applyFill="1" applyBorder="1" applyAlignment="1">
      <alignment horizontal="center" vertical="center" wrapText="1"/>
    </xf>
    <xf numFmtId="0" fontId="17" fillId="8" borderId="67" xfId="0" applyFont="1" applyFill="1" applyBorder="1" applyAlignment="1">
      <alignment horizontal="center" vertical="center" wrapText="1"/>
    </xf>
    <xf numFmtId="0" fontId="17" fillId="8" borderId="68" xfId="0" applyFont="1" applyFill="1" applyBorder="1" applyAlignment="1">
      <alignment horizontal="center" vertical="center" wrapText="1"/>
    </xf>
    <xf numFmtId="0" fontId="17" fillId="8" borderId="69" xfId="0" applyFont="1" applyFill="1" applyBorder="1" applyAlignment="1">
      <alignment horizontal="center" vertical="center" wrapText="1"/>
    </xf>
    <xf numFmtId="0" fontId="17" fillId="8" borderId="70" xfId="0" applyFont="1" applyFill="1" applyBorder="1" applyAlignment="1">
      <alignment horizontal="center" vertical="center" wrapText="1"/>
    </xf>
    <xf numFmtId="14" fontId="33" fillId="0" borderId="65" xfId="3" applyNumberFormat="1" applyFont="1" applyFill="1" applyBorder="1" applyAlignment="1">
      <alignment horizontal="center" vertical="center"/>
    </xf>
    <xf numFmtId="175" fontId="33" fillId="0" borderId="65" xfId="13" applyNumberFormat="1" applyFont="1" applyFill="1" applyBorder="1" applyAlignment="1">
      <alignment horizontal="center" vertical="center" wrapText="1"/>
    </xf>
    <xf numFmtId="171" fontId="33" fillId="0" borderId="65" xfId="3" applyNumberFormat="1" applyFont="1" applyFill="1" applyBorder="1" applyAlignment="1">
      <alignment horizontal="left" vertical="center" wrapText="1"/>
    </xf>
    <xf numFmtId="1" fontId="33" fillId="4" borderId="65" xfId="11" applyNumberFormat="1" applyFont="1" applyFill="1" applyBorder="1" applyAlignment="1">
      <alignment horizontal="center" vertical="center" wrapText="1"/>
    </xf>
    <xf numFmtId="0" fontId="17" fillId="0" borderId="65" xfId="0" applyNumberFormat="1" applyFont="1" applyFill="1" applyBorder="1" applyAlignment="1">
      <alignment horizontal="center" vertical="center" wrapText="1"/>
    </xf>
    <xf numFmtId="171" fontId="17" fillId="0" borderId="65" xfId="0" applyNumberFormat="1" applyFont="1" applyFill="1" applyBorder="1" applyAlignment="1">
      <alignment vertical="center" wrapText="1"/>
    </xf>
    <xf numFmtId="171" fontId="33" fillId="0" borderId="65" xfId="3" applyNumberFormat="1" applyFont="1" applyFill="1" applyBorder="1" applyAlignment="1">
      <alignment vertical="center" wrapText="1"/>
    </xf>
    <xf numFmtId="0" fontId="33" fillId="0" borderId="65" xfId="3" applyFont="1" applyFill="1" applyBorder="1" applyAlignment="1">
      <alignment horizontal="center" vertical="center"/>
    </xf>
    <xf numFmtId="0" fontId="17" fillId="0" borderId="65" xfId="0" applyFont="1" applyFill="1" applyBorder="1" applyAlignment="1">
      <alignment horizontal="center" vertical="center" wrapText="1"/>
    </xf>
    <xf numFmtId="9" fontId="17" fillId="0" borderId="65" xfId="0" applyNumberFormat="1" applyFont="1" applyFill="1" applyBorder="1" applyAlignment="1">
      <alignment horizontal="center" vertical="center"/>
    </xf>
    <xf numFmtId="0" fontId="17" fillId="0" borderId="65" xfId="0" applyFont="1" applyBorder="1"/>
    <xf numFmtId="0" fontId="17" fillId="0" borderId="65" xfId="0" applyFont="1" applyBorder="1" applyAlignment="1">
      <alignment vertical="center"/>
    </xf>
    <xf numFmtId="0" fontId="33" fillId="0" borderId="65" xfId="3" applyFont="1" applyFill="1" applyBorder="1" applyAlignment="1">
      <alignment horizontal="left" vertical="center"/>
    </xf>
    <xf numFmtId="171" fontId="33" fillId="0" borderId="65" xfId="3" applyNumberFormat="1" applyFont="1" applyFill="1" applyBorder="1" applyAlignment="1">
      <alignment horizontal="left" vertical="center"/>
    </xf>
    <xf numFmtId="0" fontId="19" fillId="0" borderId="0" xfId="0" applyFont="1" applyBorder="1" applyAlignment="1">
      <alignment horizontal="center" vertical="center" wrapText="1"/>
    </xf>
    <xf numFmtId="0" fontId="16" fillId="0" borderId="0" xfId="0" applyFont="1" applyBorder="1" applyAlignment="1">
      <alignment horizontal="center" vertical="center" wrapText="1"/>
    </xf>
    <xf numFmtId="0" fontId="17" fillId="0" borderId="0" xfId="0" applyFont="1" applyAlignment="1">
      <alignment horizontal="center" vertical="center"/>
    </xf>
    <xf numFmtId="0" fontId="35" fillId="0" borderId="1" xfId="0" applyFont="1" applyFill="1" applyBorder="1" applyAlignment="1">
      <alignment horizontal="center" vertical="center" wrapText="1"/>
    </xf>
    <xf numFmtId="171" fontId="33" fillId="0" borderId="1" xfId="3" applyNumberFormat="1" applyFont="1" applyFill="1" applyBorder="1" applyAlignment="1">
      <alignment horizontal="center" vertical="center" wrapText="1"/>
    </xf>
    <xf numFmtId="179" fontId="34" fillId="0" borderId="1" xfId="3" applyNumberFormat="1" applyFont="1" applyFill="1" applyBorder="1" applyAlignment="1">
      <alignment vertical="center" wrapText="1"/>
    </xf>
    <xf numFmtId="171" fontId="34" fillId="0" borderId="1" xfId="3" applyNumberFormat="1" applyFont="1" applyFill="1" applyBorder="1" applyAlignment="1">
      <alignment vertical="center" wrapText="1"/>
    </xf>
    <xf numFmtId="179" fontId="34" fillId="0" borderId="1" xfId="3" applyNumberFormat="1" applyFont="1" applyFill="1" applyBorder="1" applyAlignment="1">
      <alignment horizontal="center" vertical="center" wrapText="1"/>
    </xf>
    <xf numFmtId="171" fontId="34" fillId="0" borderId="1" xfId="3" applyNumberFormat="1" applyFont="1" applyFill="1" applyBorder="1" applyAlignment="1">
      <alignment horizontal="left" vertical="center" wrapText="1"/>
    </xf>
    <xf numFmtId="171" fontId="36" fillId="0" borderId="1" xfId="3" applyNumberFormat="1" applyFont="1" applyFill="1" applyBorder="1" applyAlignment="1">
      <alignment vertical="center" wrapText="1"/>
    </xf>
    <xf numFmtId="171" fontId="34" fillId="0" borderId="1" xfId="3" applyNumberFormat="1" applyFont="1" applyFill="1" applyBorder="1" applyAlignment="1">
      <alignment horizontal="center" vertical="center" wrapText="1"/>
    </xf>
    <xf numFmtId="171" fontId="33" fillId="0" borderId="12" xfId="3" applyNumberFormat="1" applyFont="1" applyFill="1" applyBorder="1" applyAlignment="1">
      <alignment vertical="center" wrapText="1"/>
    </xf>
    <xf numFmtId="3" fontId="37" fillId="0" borderId="12" xfId="19" applyNumberFormat="1" applyFont="1" applyFill="1" applyBorder="1" applyAlignment="1">
      <alignment vertical="center" wrapText="1"/>
    </xf>
    <xf numFmtId="3" fontId="37" fillId="0" borderId="1" xfId="19" applyNumberFormat="1" applyFont="1" applyFill="1" applyBorder="1" applyAlignment="1">
      <alignment horizontal="center" vertical="center" wrapText="1"/>
    </xf>
    <xf numFmtId="0" fontId="33" fillId="0" borderId="12" xfId="3" applyFont="1" applyFill="1" applyBorder="1" applyAlignment="1">
      <alignment vertical="center" wrapText="1"/>
    </xf>
    <xf numFmtId="0" fontId="33" fillId="0" borderId="71" xfId="3" applyFont="1" applyFill="1" applyBorder="1" applyAlignment="1">
      <alignment vertical="center" wrapText="1"/>
    </xf>
    <xf numFmtId="9" fontId="33" fillId="0" borderId="65" xfId="3" applyNumberFormat="1" applyFont="1" applyFill="1" applyBorder="1" applyAlignment="1">
      <alignment horizontal="center" vertical="center"/>
    </xf>
    <xf numFmtId="0" fontId="17" fillId="0" borderId="65" xfId="0" applyFont="1" applyBorder="1" applyAlignment="1">
      <alignment vertical="center" wrapText="1"/>
    </xf>
    <xf numFmtId="0" fontId="33" fillId="0" borderId="65" xfId="11" quotePrefix="1" applyFont="1" applyFill="1" applyBorder="1" applyAlignment="1">
      <alignment horizontal="center" vertical="center" wrapText="1"/>
    </xf>
    <xf numFmtId="176" fontId="33" fillId="0" borderId="65" xfId="19" applyNumberFormat="1" applyFont="1" applyFill="1" applyBorder="1" applyAlignment="1">
      <alignment vertical="center" wrapText="1"/>
    </xf>
    <xf numFmtId="177" fontId="33" fillId="0" borderId="65" xfId="13" applyNumberFormat="1" applyFont="1" applyFill="1" applyBorder="1" applyAlignment="1">
      <alignment horizontal="center" vertical="center" wrapText="1"/>
    </xf>
    <xf numFmtId="177" fontId="33" fillId="0" borderId="65" xfId="13" applyNumberFormat="1" applyFont="1" applyFill="1" applyBorder="1" applyAlignment="1">
      <alignment horizontal="left" vertical="center" wrapText="1"/>
    </xf>
    <xf numFmtId="9" fontId="33" fillId="0" borderId="65" xfId="12" applyFont="1" applyFill="1" applyBorder="1" applyAlignment="1">
      <alignment horizontal="center" vertical="center" wrapText="1"/>
    </xf>
    <xf numFmtId="9" fontId="33" fillId="0" borderId="65" xfId="12" applyFont="1" applyFill="1" applyBorder="1" applyAlignment="1">
      <alignment horizontal="center" vertical="center"/>
    </xf>
    <xf numFmtId="177" fontId="33" fillId="0" borderId="65" xfId="13" applyNumberFormat="1" applyFont="1" applyFill="1" applyBorder="1" applyAlignment="1">
      <alignment vertical="center" wrapText="1"/>
    </xf>
    <xf numFmtId="9" fontId="11" fillId="0" borderId="65" xfId="12" applyFont="1" applyBorder="1" applyAlignment="1">
      <alignment horizontal="center" wrapText="1"/>
    </xf>
    <xf numFmtId="9" fontId="33" fillId="0" borderId="65" xfId="12" applyFont="1" applyFill="1" applyBorder="1" applyAlignment="1">
      <alignment vertical="center" wrapText="1"/>
    </xf>
    <xf numFmtId="178" fontId="33" fillId="0" borderId="65" xfId="19" applyNumberFormat="1" applyFont="1" applyFill="1" applyBorder="1" applyAlignment="1">
      <alignment horizontal="center" vertical="center" wrapText="1"/>
    </xf>
    <xf numFmtId="177" fontId="33" fillId="0" borderId="65" xfId="13" applyNumberFormat="1" applyFont="1" applyFill="1" applyBorder="1" applyAlignment="1">
      <alignment horizontal="center" vertical="center"/>
    </xf>
    <xf numFmtId="177" fontId="33" fillId="0" borderId="65" xfId="13" applyNumberFormat="1" applyFont="1" applyFill="1" applyBorder="1" applyAlignment="1">
      <alignment horizontal="left" vertical="center"/>
    </xf>
    <xf numFmtId="0" fontId="33" fillId="4" borderId="65" xfId="11" applyFont="1" applyFill="1" applyBorder="1" applyAlignment="1" applyProtection="1">
      <alignment horizontal="center" vertical="center" wrapText="1"/>
      <protection locked="0"/>
    </xf>
    <xf numFmtId="14" fontId="33" fillId="0" borderId="65" xfId="3" applyNumberFormat="1" applyFont="1" applyFill="1" applyBorder="1" applyAlignment="1">
      <alignment horizontal="center" vertical="center" wrapText="1"/>
    </xf>
    <xf numFmtId="177" fontId="33" fillId="0" borderId="65" xfId="13" applyNumberFormat="1" applyFont="1" applyFill="1" applyBorder="1"/>
    <xf numFmtId="171" fontId="33" fillId="0" borderId="65" xfId="3" applyNumberFormat="1" applyFont="1" applyFill="1" applyBorder="1" applyAlignment="1">
      <alignment horizontal="center" vertical="center" wrapText="1"/>
    </xf>
    <xf numFmtId="0" fontId="33" fillId="4" borderId="65" xfId="0" applyFont="1" applyFill="1" applyBorder="1" applyAlignment="1">
      <alignment horizontal="center" vertical="center" wrapText="1"/>
    </xf>
    <xf numFmtId="14" fontId="33" fillId="4" borderId="65" xfId="11" applyNumberFormat="1" applyFont="1" applyFill="1" applyBorder="1" applyAlignment="1">
      <alignment horizontal="center" vertical="center" wrapText="1"/>
    </xf>
    <xf numFmtId="0" fontId="33" fillId="0" borderId="65" xfId="0" applyFont="1" applyFill="1" applyBorder="1" applyAlignment="1">
      <alignment horizontal="center" vertical="center" wrapText="1"/>
    </xf>
    <xf numFmtId="0" fontId="33" fillId="0" borderId="65" xfId="11" applyFont="1" applyFill="1" applyBorder="1" applyAlignment="1" applyProtection="1">
      <alignment horizontal="center" vertical="center" wrapText="1"/>
      <protection locked="0"/>
    </xf>
    <xf numFmtId="172" fontId="33" fillId="0" borderId="65" xfId="11" applyNumberFormat="1" applyFont="1" applyFill="1" applyBorder="1" applyAlignment="1">
      <alignment horizontal="center" vertical="center" wrapText="1"/>
    </xf>
    <xf numFmtId="9" fontId="33" fillId="0" borderId="65" xfId="11" applyNumberFormat="1" applyFont="1" applyFill="1" applyBorder="1" applyAlignment="1">
      <alignment horizontal="center" vertical="center"/>
    </xf>
    <xf numFmtId="14" fontId="33" fillId="0" borderId="65" xfId="11" applyNumberFormat="1" applyFont="1" applyFill="1" applyBorder="1" applyAlignment="1">
      <alignment horizontal="center" vertical="center" wrapText="1"/>
    </xf>
    <xf numFmtId="14" fontId="33" fillId="4" borderId="72" xfId="11" applyNumberFormat="1" applyFont="1" applyFill="1" applyBorder="1" applyAlignment="1">
      <alignment horizontal="center" vertical="center" wrapText="1"/>
    </xf>
    <xf numFmtId="172" fontId="33" fillId="0" borderId="76" xfId="0" applyNumberFormat="1" applyFont="1" applyFill="1" applyBorder="1" applyAlignment="1">
      <alignment horizontal="center" vertical="center" wrapText="1"/>
    </xf>
    <xf numFmtId="0" fontId="33" fillId="0" borderId="65" xfId="11" applyFont="1" applyFill="1" applyBorder="1"/>
    <xf numFmtId="2" fontId="33" fillId="0" borderId="65" xfId="11" applyNumberFormat="1" applyFont="1" applyFill="1" applyBorder="1" applyAlignment="1">
      <alignment horizontal="center" vertical="center" wrapText="1"/>
    </xf>
    <xf numFmtId="9" fontId="34" fillId="0" borderId="65" xfId="12" applyFont="1" applyFill="1" applyBorder="1" applyAlignment="1" applyProtection="1">
      <alignment horizontal="center" vertical="center" wrapText="1"/>
      <protection locked="0"/>
    </xf>
    <xf numFmtId="0" fontId="34" fillId="4" borderId="65" xfId="11" applyFont="1" applyFill="1" applyBorder="1" applyAlignment="1" applyProtection="1">
      <alignment horizontal="center" vertical="center" wrapText="1"/>
      <protection locked="0"/>
    </xf>
    <xf numFmtId="0" fontId="33" fillId="4" borderId="73" xfId="11" applyFont="1" applyFill="1" applyBorder="1" applyAlignment="1">
      <alignment vertical="center" wrapText="1"/>
    </xf>
    <xf numFmtId="0" fontId="33" fillId="0" borderId="65" xfId="11" applyFont="1" applyFill="1" applyBorder="1" applyAlignment="1">
      <alignment horizontal="justify" vertical="center" wrapText="1"/>
    </xf>
    <xf numFmtId="172" fontId="33" fillId="0" borderId="65" xfId="11" applyNumberFormat="1" applyFont="1" applyFill="1" applyBorder="1" applyAlignment="1">
      <alignment horizontal="left" vertical="center" wrapText="1"/>
    </xf>
    <xf numFmtId="0" fontId="33" fillId="0" borderId="65" xfId="11" applyFont="1" applyFill="1" applyBorder="1" applyAlignment="1">
      <alignment horizontal="justify" vertical="center"/>
    </xf>
    <xf numFmtId="175" fontId="33" fillId="0" borderId="65" xfId="13" applyNumberFormat="1" applyFont="1" applyFill="1" applyBorder="1" applyAlignment="1">
      <alignment vertical="center" wrapText="1"/>
    </xf>
    <xf numFmtId="0" fontId="33" fillId="0" borderId="65" xfId="0" applyFont="1" applyFill="1" applyBorder="1" applyAlignment="1" applyProtection="1">
      <alignment horizontal="center" vertical="center" wrapText="1"/>
      <protection locked="0"/>
    </xf>
    <xf numFmtId="179" fontId="17" fillId="0" borderId="77" xfId="0" applyNumberFormat="1" applyFont="1" applyFill="1" applyBorder="1" applyAlignment="1">
      <alignment horizontal="center" vertical="center" wrapText="1"/>
    </xf>
    <xf numFmtId="0" fontId="17" fillId="0" borderId="65" xfId="0" applyFont="1" applyBorder="1" applyAlignment="1">
      <alignment horizontal="center"/>
    </xf>
    <xf numFmtId="0" fontId="17" fillId="0" borderId="65" xfId="0" applyFont="1" applyFill="1" applyBorder="1" applyAlignment="1">
      <alignment horizontal="center"/>
    </xf>
    <xf numFmtId="0" fontId="17" fillId="0" borderId="0" xfId="0" applyFont="1" applyAlignment="1">
      <alignment horizontal="center"/>
    </xf>
    <xf numFmtId="9" fontId="17" fillId="4" borderId="65" xfId="0" applyNumberFormat="1" applyFont="1" applyFill="1" applyBorder="1" applyAlignment="1">
      <alignment horizontal="center" vertical="center"/>
    </xf>
    <xf numFmtId="0" fontId="17" fillId="0" borderId="65" xfId="0" applyFont="1" applyBorder="1" applyAlignment="1">
      <alignment horizontal="center" vertical="center"/>
    </xf>
    <xf numFmtId="10" fontId="17" fillId="4" borderId="65" xfId="0" applyNumberFormat="1" applyFont="1" applyFill="1" applyBorder="1" applyAlignment="1">
      <alignment horizontal="center" vertical="center"/>
    </xf>
    <xf numFmtId="14" fontId="41" fillId="0" borderId="65" xfId="3" applyNumberFormat="1" applyFont="1" applyFill="1" applyBorder="1" applyAlignment="1">
      <alignment horizontal="center" vertical="center"/>
    </xf>
    <xf numFmtId="177" fontId="41" fillId="0" borderId="65" xfId="13" applyNumberFormat="1" applyFont="1" applyFill="1" applyBorder="1" applyAlignment="1">
      <alignment horizontal="center" vertical="center" wrapText="1"/>
    </xf>
    <xf numFmtId="0" fontId="17" fillId="4" borderId="0" xfId="0" applyFont="1" applyFill="1" applyBorder="1" applyAlignment="1">
      <alignment vertical="center"/>
    </xf>
    <xf numFmtId="0" fontId="17" fillId="4" borderId="0" xfId="0" applyFont="1" applyFill="1" applyBorder="1" applyAlignment="1">
      <alignment vertical="center" wrapText="1"/>
    </xf>
    <xf numFmtId="0" fontId="28" fillId="4" borderId="0" xfId="0" applyFont="1" applyFill="1" applyBorder="1" applyAlignment="1">
      <alignment vertical="center" wrapText="1"/>
    </xf>
    <xf numFmtId="9" fontId="34" fillId="0" borderId="65" xfId="12" applyFont="1" applyFill="1" applyBorder="1" applyAlignment="1" applyProtection="1">
      <alignment horizontal="right" vertical="center" wrapText="1"/>
      <protection locked="0"/>
    </xf>
    <xf numFmtId="172" fontId="17" fillId="0" borderId="65" xfId="0" applyNumberFormat="1" applyFont="1" applyFill="1" applyBorder="1" applyAlignment="1">
      <alignment horizontal="center" vertical="center" wrapText="1"/>
    </xf>
    <xf numFmtId="0" fontId="11" fillId="0" borderId="65" xfId="11" applyBorder="1" applyAlignment="1">
      <alignment horizontal="center" vertical="center"/>
    </xf>
    <xf numFmtId="0" fontId="33" fillId="0" borderId="65" xfId="3" applyFont="1" applyFill="1" applyBorder="1" applyAlignment="1">
      <alignment horizontal="center" vertical="center" wrapText="1"/>
    </xf>
    <xf numFmtId="0" fontId="33" fillId="0" borderId="65" xfId="3" applyFont="1" applyFill="1" applyBorder="1" applyAlignment="1">
      <alignment vertical="center" wrapText="1"/>
    </xf>
    <xf numFmtId="14" fontId="41" fillId="4" borderId="65" xfId="11" applyNumberFormat="1" applyFont="1" applyFill="1" applyBorder="1" applyAlignment="1">
      <alignment horizontal="center" vertical="center" wrapText="1"/>
    </xf>
    <xf numFmtId="172" fontId="42" fillId="0" borderId="65" xfId="3" applyNumberFormat="1" applyFont="1" applyFill="1" applyBorder="1" applyAlignment="1">
      <alignment horizontal="center" vertical="center" wrapText="1"/>
    </xf>
    <xf numFmtId="172" fontId="42" fillId="4" borderId="65" xfId="3" applyNumberFormat="1" applyFont="1" applyFill="1" applyBorder="1" applyAlignment="1">
      <alignment horizontal="center" vertical="center" wrapText="1"/>
    </xf>
    <xf numFmtId="0" fontId="33" fillId="4" borderId="65" xfId="11" applyFont="1" applyFill="1" applyBorder="1" applyAlignment="1">
      <alignment horizontal="center" vertical="center" wrapText="1"/>
    </xf>
    <xf numFmtId="9" fontId="17" fillId="0" borderId="65" xfId="0" applyNumberFormat="1" applyFont="1" applyFill="1" applyBorder="1" applyAlignment="1">
      <alignment horizontal="center" vertical="center" wrapText="1"/>
    </xf>
    <xf numFmtId="0" fontId="17" fillId="0" borderId="65" xfId="0" applyFont="1" applyBorder="1" applyAlignment="1">
      <alignment wrapText="1"/>
    </xf>
    <xf numFmtId="172" fontId="17" fillId="0" borderId="65" xfId="12" applyNumberFormat="1" applyFont="1" applyFill="1" applyBorder="1" applyAlignment="1">
      <alignment horizontal="right" vertical="center" wrapText="1"/>
    </xf>
    <xf numFmtId="10" fontId="17" fillId="0" borderId="65" xfId="12" applyNumberFormat="1" applyFont="1" applyFill="1" applyBorder="1" applyAlignment="1">
      <alignment horizontal="right" vertical="center" wrapText="1"/>
    </xf>
    <xf numFmtId="9" fontId="17" fillId="0" borderId="65" xfId="12" applyFont="1" applyFill="1" applyBorder="1" applyAlignment="1">
      <alignment horizontal="right" vertical="center" wrapText="1"/>
    </xf>
    <xf numFmtId="0" fontId="17" fillId="0" borderId="65" xfId="0" applyFont="1" applyFill="1" applyBorder="1" applyAlignment="1">
      <alignment horizontal="right" vertical="center" wrapText="1"/>
    </xf>
    <xf numFmtId="10" fontId="17" fillId="0" borderId="65" xfId="12" applyNumberFormat="1" applyFont="1" applyFill="1" applyBorder="1" applyAlignment="1">
      <alignment vertical="center"/>
    </xf>
    <xf numFmtId="0" fontId="17" fillId="0" borderId="65" xfId="0" applyFont="1" applyBorder="1" applyAlignment="1">
      <alignment horizontal="justify" vertical="center" wrapText="1"/>
    </xf>
    <xf numFmtId="177" fontId="33" fillId="0" borderId="65" xfId="13" applyNumberFormat="1" applyFont="1" applyFill="1" applyBorder="1" applyAlignment="1">
      <alignment vertical="center"/>
    </xf>
    <xf numFmtId="172" fontId="33" fillId="4" borderId="65" xfId="11" applyNumberFormat="1" applyFont="1" applyFill="1" applyBorder="1" applyAlignment="1">
      <alignment horizontal="center" vertical="center" wrapText="1"/>
    </xf>
    <xf numFmtId="179" fontId="33" fillId="0" borderId="65" xfId="11" applyNumberFormat="1" applyFont="1" applyFill="1" applyBorder="1" applyAlignment="1">
      <alignment horizontal="center" vertical="center" wrapText="1"/>
    </xf>
    <xf numFmtId="177" fontId="33" fillId="0" borderId="65" xfId="304" applyNumberFormat="1" applyFont="1" applyFill="1" applyBorder="1"/>
    <xf numFmtId="0" fontId="33" fillId="0" borderId="65" xfId="11" applyFont="1" applyFill="1" applyBorder="1" applyAlignment="1">
      <alignment horizontal="center" vertical="center" wrapText="1"/>
    </xf>
    <xf numFmtId="171" fontId="33" fillId="0" borderId="65" xfId="11" applyNumberFormat="1" applyFont="1" applyFill="1" applyBorder="1" applyAlignment="1">
      <alignment horizontal="center" vertical="center" wrapText="1"/>
    </xf>
    <xf numFmtId="9" fontId="17" fillId="0" borderId="65" xfId="12" applyFont="1" applyFill="1" applyBorder="1" applyAlignment="1">
      <alignment horizontal="right" vertical="center"/>
    </xf>
    <xf numFmtId="0" fontId="17" fillId="0" borderId="65" xfId="12" applyNumberFormat="1" applyFont="1" applyFill="1" applyBorder="1" applyAlignment="1">
      <alignment horizontal="right" vertical="center"/>
    </xf>
    <xf numFmtId="171" fontId="17" fillId="0" borderId="65" xfId="3" applyNumberFormat="1" applyFont="1" applyFill="1" applyBorder="1" applyAlignment="1">
      <alignment horizontal="center" vertical="center" wrapText="1"/>
    </xf>
    <xf numFmtId="0" fontId="17" fillId="0" borderId="65" xfId="3" applyNumberFormat="1" applyFont="1" applyFill="1" applyBorder="1" applyAlignment="1">
      <alignment horizontal="center" vertical="center" wrapText="1"/>
    </xf>
    <xf numFmtId="10" fontId="42" fillId="0" borderId="65" xfId="12" applyNumberFormat="1" applyFont="1" applyFill="1" applyBorder="1" applyAlignment="1">
      <alignment horizontal="center" vertical="center" wrapText="1"/>
    </xf>
    <xf numFmtId="171" fontId="42" fillId="0" borderId="65" xfId="3" applyNumberFormat="1" applyFont="1" applyFill="1" applyBorder="1" applyAlignment="1">
      <alignment horizontal="left" vertical="top" wrapText="1"/>
    </xf>
    <xf numFmtId="171" fontId="42" fillId="0" borderId="65" xfId="3" applyNumberFormat="1" applyFont="1" applyFill="1" applyBorder="1" applyAlignment="1">
      <alignment horizontal="left" vertical="center" wrapText="1"/>
    </xf>
    <xf numFmtId="9" fontId="41" fillId="0" borderId="65" xfId="12" applyFont="1" applyFill="1" applyBorder="1" applyAlignment="1">
      <alignment vertical="center" wrapText="1"/>
    </xf>
    <xf numFmtId="171" fontId="42" fillId="0" borderId="65" xfId="3" applyNumberFormat="1" applyFont="1" applyFill="1" applyBorder="1" applyAlignment="1">
      <alignment horizontal="center" vertical="center" wrapText="1"/>
    </xf>
    <xf numFmtId="176" fontId="33" fillId="0" borderId="65" xfId="41" applyNumberFormat="1" applyFont="1" applyFill="1" applyBorder="1" applyAlignment="1">
      <alignment vertical="center" wrapText="1"/>
    </xf>
    <xf numFmtId="0" fontId="33" fillId="0" borderId="65" xfId="41" applyNumberFormat="1" applyFont="1" applyFill="1" applyBorder="1" applyAlignment="1">
      <alignment horizontal="left" vertical="top" wrapText="1"/>
    </xf>
    <xf numFmtId="172" fontId="17" fillId="4" borderId="65" xfId="0" applyNumberFormat="1" applyFont="1" applyFill="1" applyBorder="1" applyAlignment="1">
      <alignment horizontal="center" vertical="center" wrapText="1"/>
    </xf>
    <xf numFmtId="172" fontId="33" fillId="4" borderId="65" xfId="0" applyNumberFormat="1" applyFont="1" applyFill="1" applyBorder="1" applyAlignment="1">
      <alignment horizontal="center" vertical="center" wrapText="1"/>
    </xf>
    <xf numFmtId="172" fontId="33" fillId="0" borderId="65" xfId="0" applyNumberFormat="1" applyFont="1" applyFill="1" applyBorder="1" applyAlignment="1">
      <alignment horizontal="center" vertical="center" wrapText="1"/>
    </xf>
    <xf numFmtId="0" fontId="33" fillId="0" borderId="65" xfId="0" applyNumberFormat="1" applyFont="1" applyFill="1" applyBorder="1" applyAlignment="1">
      <alignment horizontal="center" vertical="center" wrapText="1"/>
    </xf>
    <xf numFmtId="171" fontId="33" fillId="0" borderId="65" xfId="0" applyNumberFormat="1" applyFont="1" applyFill="1" applyBorder="1" applyAlignment="1">
      <alignment horizontal="center" vertical="center" wrapText="1"/>
    </xf>
    <xf numFmtId="172" fontId="42" fillId="4" borderId="65" xfId="0" applyNumberFormat="1" applyFont="1" applyFill="1" applyBorder="1" applyAlignment="1">
      <alignment horizontal="left" vertical="center" wrapText="1"/>
    </xf>
    <xf numFmtId="0" fontId="42" fillId="0" borderId="65" xfId="3" applyFont="1" applyFill="1" applyBorder="1" applyAlignment="1">
      <alignment horizontal="justify" vertical="center" wrapText="1"/>
    </xf>
    <xf numFmtId="172" fontId="17" fillId="4" borderId="65" xfId="0" applyNumberFormat="1" applyFont="1" applyFill="1" applyBorder="1" applyAlignment="1">
      <alignment horizontal="justify" vertical="center" wrapText="1"/>
    </xf>
    <xf numFmtId="3" fontId="33" fillId="0" borderId="65" xfId="3" applyNumberFormat="1" applyFont="1" applyFill="1" applyBorder="1" applyAlignment="1">
      <alignment horizontal="right" vertical="center" wrapText="1"/>
    </xf>
    <xf numFmtId="1" fontId="42" fillId="4" borderId="65" xfId="3" applyNumberFormat="1" applyFont="1" applyFill="1" applyBorder="1" applyAlignment="1">
      <alignment horizontal="center" vertical="center"/>
    </xf>
    <xf numFmtId="172" fontId="42" fillId="4" borderId="65" xfId="3" applyNumberFormat="1" applyFont="1" applyFill="1" applyBorder="1" applyAlignment="1">
      <alignment horizontal="left" vertical="center" wrapText="1" indent="1"/>
    </xf>
    <xf numFmtId="0" fontId="17" fillId="0" borderId="65" xfId="0" applyFont="1" applyFill="1" applyBorder="1" applyAlignment="1">
      <alignment horizontal="left" vertical="center" wrapText="1"/>
    </xf>
    <xf numFmtId="0" fontId="17" fillId="0" borderId="65" xfId="0" applyFont="1" applyFill="1" applyBorder="1" applyAlignment="1">
      <alignment vertical="center" wrapText="1"/>
    </xf>
    <xf numFmtId="9" fontId="17" fillId="0" borderId="65" xfId="12" applyFont="1" applyFill="1" applyBorder="1" applyAlignment="1">
      <alignment horizontal="center" vertical="center"/>
    </xf>
    <xf numFmtId="172" fontId="14" fillId="4" borderId="65" xfId="0" applyNumberFormat="1" applyFont="1" applyFill="1" applyBorder="1" applyAlignment="1">
      <alignment horizontal="center" vertical="center" wrapText="1"/>
    </xf>
    <xf numFmtId="172" fontId="14" fillId="0" borderId="65" xfId="0" applyNumberFormat="1" applyFont="1" applyFill="1" applyBorder="1" applyAlignment="1">
      <alignment horizontal="center" vertical="center" wrapText="1"/>
    </xf>
    <xf numFmtId="171" fontId="14" fillId="0" borderId="65" xfId="0" applyNumberFormat="1" applyFont="1" applyFill="1" applyBorder="1" applyAlignment="1">
      <alignment horizontal="center" vertical="center" wrapText="1"/>
    </xf>
    <xf numFmtId="0" fontId="14" fillId="0" borderId="65" xfId="3" applyFont="1" applyFill="1" applyBorder="1" applyAlignment="1">
      <alignment horizontal="center" vertical="center" wrapText="1"/>
    </xf>
    <xf numFmtId="171" fontId="14" fillId="0" borderId="65" xfId="3" applyNumberFormat="1" applyFont="1" applyFill="1" applyBorder="1" applyAlignment="1">
      <alignment horizontal="left" vertical="center" wrapText="1"/>
    </xf>
    <xf numFmtId="9" fontId="14" fillId="0" borderId="65" xfId="12" applyFont="1" applyFill="1" applyBorder="1" applyAlignment="1">
      <alignment horizontal="center" vertical="center" wrapText="1"/>
    </xf>
    <xf numFmtId="9" fontId="14" fillId="0" borderId="65" xfId="12" applyNumberFormat="1" applyFont="1" applyFill="1" applyBorder="1" applyAlignment="1">
      <alignment horizontal="center" vertical="center" wrapText="1"/>
    </xf>
    <xf numFmtId="9" fontId="17" fillId="0" borderId="65" xfId="12" applyNumberFormat="1" applyFont="1" applyFill="1" applyBorder="1" applyAlignment="1">
      <alignment horizontal="center" vertical="center" wrapText="1"/>
    </xf>
    <xf numFmtId="9" fontId="17" fillId="0" borderId="65" xfId="12" applyFont="1" applyFill="1" applyBorder="1" applyAlignment="1">
      <alignment horizontal="right"/>
    </xf>
    <xf numFmtId="9" fontId="17" fillId="0" borderId="65" xfId="0" applyNumberFormat="1" applyFont="1" applyFill="1" applyBorder="1" applyAlignment="1">
      <alignment horizontal="right" vertical="center"/>
    </xf>
    <xf numFmtId="9" fontId="17" fillId="0" borderId="65" xfId="0" applyNumberFormat="1" applyFont="1" applyFill="1" applyBorder="1"/>
    <xf numFmtId="9" fontId="17" fillId="0" borderId="65" xfId="0" applyNumberFormat="1" applyFont="1" applyFill="1" applyBorder="1" applyAlignment="1">
      <alignment vertical="center"/>
    </xf>
    <xf numFmtId="176" fontId="33" fillId="0" borderId="65" xfId="19" applyNumberFormat="1" applyFont="1" applyFill="1" applyBorder="1" applyAlignment="1">
      <alignment horizontal="center" vertical="center" wrapText="1"/>
    </xf>
    <xf numFmtId="9" fontId="42" fillId="0" borderId="65" xfId="12" applyFont="1" applyFill="1" applyBorder="1" applyAlignment="1">
      <alignment vertical="center"/>
    </xf>
    <xf numFmtId="172" fontId="33" fillId="4" borderId="65" xfId="3" applyNumberFormat="1" applyFont="1" applyFill="1" applyBorder="1" applyAlignment="1">
      <alignment horizontal="center" vertical="center" wrapText="1"/>
    </xf>
    <xf numFmtId="0" fontId="17" fillId="0" borderId="65" xfId="0" applyFont="1" applyFill="1" applyBorder="1" applyAlignment="1">
      <alignment horizontal="center" vertical="center"/>
    </xf>
    <xf numFmtId="0" fontId="33" fillId="0" borderId="65" xfId="11" applyFont="1" applyFill="1" applyBorder="1" applyAlignment="1" applyProtection="1">
      <alignment horizontal="center" vertical="center"/>
      <protection locked="0"/>
    </xf>
    <xf numFmtId="9" fontId="14" fillId="0" borderId="65" xfId="12" applyFont="1" applyFill="1" applyBorder="1" applyAlignment="1">
      <alignment vertical="center" wrapText="1"/>
    </xf>
    <xf numFmtId="0" fontId="17" fillId="0" borderId="65" xfId="0" applyFont="1" applyFill="1" applyBorder="1"/>
    <xf numFmtId="0" fontId="17" fillId="0" borderId="65" xfId="0" applyFont="1" applyFill="1" applyBorder="1" applyAlignment="1">
      <alignment horizontal="justify" vertical="center"/>
    </xf>
    <xf numFmtId="9" fontId="17" fillId="0" borderId="65" xfId="12" applyFont="1" applyFill="1" applyBorder="1" applyAlignment="1">
      <alignment vertical="center"/>
    </xf>
    <xf numFmtId="9" fontId="42" fillId="0" borderId="65" xfId="12" applyFont="1" applyFill="1" applyBorder="1" applyAlignment="1">
      <alignment vertical="center" wrapText="1"/>
    </xf>
    <xf numFmtId="9" fontId="17" fillId="0" borderId="65" xfId="12" applyFont="1" applyFill="1" applyBorder="1" applyAlignment="1">
      <alignment horizontal="center" vertical="center" wrapText="1"/>
    </xf>
    <xf numFmtId="9" fontId="42" fillId="0" borderId="65" xfId="12" applyFont="1" applyFill="1" applyBorder="1" applyAlignment="1">
      <alignment horizontal="justify" vertical="center" wrapText="1"/>
    </xf>
    <xf numFmtId="171" fontId="42" fillId="0" borderId="65" xfId="0" applyNumberFormat="1" applyFont="1" applyFill="1" applyBorder="1" applyAlignment="1">
      <alignment horizontal="center" vertical="center" wrapText="1"/>
    </xf>
    <xf numFmtId="0" fontId="17" fillId="0" borderId="65" xfId="0" applyFont="1" applyFill="1" applyBorder="1" applyAlignment="1">
      <alignment wrapText="1"/>
    </xf>
    <xf numFmtId="0" fontId="17" fillId="0" borderId="65" xfId="0" applyFont="1" applyFill="1" applyBorder="1" applyAlignment="1">
      <alignment horizontal="justify" vertical="justify"/>
    </xf>
    <xf numFmtId="171" fontId="33" fillId="0" borderId="65" xfId="11" applyNumberFormat="1" applyFont="1" applyFill="1" applyBorder="1" applyAlignment="1">
      <alignment vertical="center" wrapText="1"/>
    </xf>
    <xf numFmtId="9" fontId="33" fillId="0" borderId="65" xfId="12" applyFont="1" applyFill="1" applyBorder="1" applyAlignment="1">
      <alignment vertical="center"/>
    </xf>
    <xf numFmtId="9" fontId="42" fillId="0" borderId="65" xfId="12" applyFont="1" applyFill="1" applyBorder="1" applyAlignment="1">
      <alignment horizontal="center" vertical="center"/>
    </xf>
    <xf numFmtId="172" fontId="17" fillId="0" borderId="65" xfId="12" applyNumberFormat="1" applyFont="1" applyFill="1" applyBorder="1" applyAlignment="1">
      <alignment horizontal="center" vertical="center" wrapText="1"/>
    </xf>
    <xf numFmtId="49" fontId="17" fillId="0" borderId="65" xfId="0" applyNumberFormat="1" applyFont="1" applyFill="1" applyBorder="1" applyAlignment="1">
      <alignment vertical="center" wrapText="1"/>
    </xf>
    <xf numFmtId="9" fontId="17" fillId="0" borderId="78" xfId="12" applyFont="1" applyFill="1" applyBorder="1" applyAlignment="1">
      <alignment horizontal="center" vertical="center"/>
    </xf>
    <xf numFmtId="0" fontId="17" fillId="0" borderId="78" xfId="0" applyFont="1" applyFill="1" applyBorder="1" applyAlignment="1">
      <alignment horizontal="center" vertical="center" wrapText="1"/>
    </xf>
    <xf numFmtId="9" fontId="46" fillId="0" borderId="65" xfId="0" applyNumberFormat="1" applyFont="1" applyFill="1" applyBorder="1" applyAlignment="1">
      <alignment horizontal="center" vertical="center"/>
    </xf>
    <xf numFmtId="0" fontId="33" fillId="0" borderId="65" xfId="3" applyFont="1" applyFill="1" applyBorder="1" applyAlignment="1">
      <alignment horizontal="left" vertical="center" wrapText="1"/>
    </xf>
    <xf numFmtId="14" fontId="17" fillId="0" borderId="0" xfId="0" applyNumberFormat="1" applyFont="1" applyFill="1"/>
    <xf numFmtId="1" fontId="17" fillId="0" borderId="0" xfId="0" applyNumberFormat="1" applyFont="1" applyFill="1"/>
    <xf numFmtId="0" fontId="33" fillId="0" borderId="72" xfId="0" applyFont="1" applyBorder="1" applyAlignment="1" applyProtection="1">
      <alignment horizontal="center" vertical="center"/>
      <protection locked="0"/>
    </xf>
    <xf numFmtId="0" fontId="33" fillId="0" borderId="65" xfId="3" applyFont="1" applyFill="1" applyBorder="1" applyAlignment="1" applyProtection="1">
      <alignment vertical="center" wrapText="1"/>
      <protection locked="0"/>
    </xf>
    <xf numFmtId="172" fontId="33" fillId="0" borderId="65" xfId="3" applyNumberFormat="1" applyFont="1" applyFill="1" applyBorder="1" applyAlignment="1" applyProtection="1">
      <alignment horizontal="center" vertical="center" wrapText="1"/>
      <protection locked="0"/>
    </xf>
    <xf numFmtId="0" fontId="17" fillId="4" borderId="65" xfId="0" applyFont="1" applyFill="1" applyBorder="1" applyAlignment="1" applyProtection="1">
      <alignment horizontal="center" vertical="center" wrapText="1"/>
      <protection locked="0"/>
    </xf>
    <xf numFmtId="14" fontId="33" fillId="0" borderId="65" xfId="3" applyNumberFormat="1" applyFont="1" applyFill="1" applyBorder="1" applyAlignment="1" applyProtection="1">
      <alignment horizontal="center" vertical="center"/>
      <protection locked="0"/>
    </xf>
    <xf numFmtId="171" fontId="33" fillId="0" borderId="65" xfId="3" applyNumberFormat="1" applyFont="1" applyFill="1" applyBorder="1" applyAlignment="1" applyProtection="1">
      <alignment horizontal="left" vertical="center" wrapText="1"/>
      <protection locked="0"/>
    </xf>
    <xf numFmtId="171" fontId="17" fillId="0" borderId="65" xfId="0" applyNumberFormat="1" applyFont="1" applyFill="1" applyBorder="1" applyAlignment="1" applyProtection="1">
      <alignment horizontal="center" vertical="center" wrapText="1"/>
      <protection locked="0"/>
    </xf>
    <xf numFmtId="171" fontId="17" fillId="4" borderId="65" xfId="0" applyNumberFormat="1" applyFont="1" applyFill="1" applyBorder="1" applyAlignment="1" applyProtection="1">
      <alignment horizontal="center" vertical="center" wrapText="1"/>
      <protection locked="0"/>
    </xf>
    <xf numFmtId="0" fontId="17" fillId="0" borderId="65" xfId="0" applyFont="1" applyFill="1" applyBorder="1" applyProtection="1">
      <protection locked="0"/>
    </xf>
    <xf numFmtId="175" fontId="33" fillId="0" borderId="65" xfId="13" applyNumberFormat="1" applyFont="1" applyFill="1" applyBorder="1" applyAlignment="1" applyProtection="1">
      <alignment horizontal="center" vertical="center" wrapText="1"/>
      <protection locked="0"/>
    </xf>
    <xf numFmtId="9" fontId="33" fillId="4" borderId="65" xfId="11" applyNumberFormat="1" applyFont="1" applyFill="1" applyBorder="1" applyAlignment="1" applyProtection="1">
      <alignment horizontal="center" vertical="center" wrapText="1"/>
      <protection locked="0"/>
    </xf>
    <xf numFmtId="176" fontId="33" fillId="0" borderId="65" xfId="41" applyNumberFormat="1" applyFont="1" applyFill="1" applyBorder="1" applyAlignment="1" applyProtection="1">
      <alignment vertical="center" wrapText="1"/>
      <protection locked="0"/>
    </xf>
    <xf numFmtId="0" fontId="33" fillId="0" borderId="65" xfId="41" applyNumberFormat="1" applyFont="1" applyFill="1" applyBorder="1" applyAlignment="1" applyProtection="1">
      <alignment horizontal="left" vertical="top" wrapText="1"/>
      <protection locked="0"/>
    </xf>
    <xf numFmtId="9" fontId="43" fillId="0" borderId="65" xfId="12" applyFont="1" applyFill="1" applyBorder="1" applyAlignment="1" applyProtection="1">
      <alignment vertical="center" wrapText="1"/>
      <protection locked="0"/>
    </xf>
    <xf numFmtId="0" fontId="33" fillId="4" borderId="65" xfId="11" applyNumberFormat="1" applyFont="1" applyFill="1" applyBorder="1" applyAlignment="1" applyProtection="1">
      <alignment horizontal="center" vertical="center" wrapText="1"/>
      <protection locked="0"/>
    </xf>
    <xf numFmtId="1" fontId="33" fillId="4" borderId="65" xfId="11" applyNumberFormat="1" applyFont="1" applyFill="1" applyBorder="1" applyAlignment="1" applyProtection="1">
      <alignment horizontal="center" vertical="center" wrapText="1"/>
      <protection locked="0"/>
    </xf>
    <xf numFmtId="9" fontId="33" fillId="0" borderId="65" xfId="11" applyNumberFormat="1" applyFont="1" applyFill="1" applyBorder="1" applyAlignment="1" applyProtection="1">
      <alignment horizontal="center" vertical="center" wrapText="1"/>
      <protection locked="0"/>
    </xf>
    <xf numFmtId="0" fontId="17" fillId="0" borderId="65" xfId="0" applyNumberFormat="1" applyFont="1" applyFill="1" applyBorder="1" applyAlignment="1" applyProtection="1">
      <alignment horizontal="center" vertical="center" wrapText="1"/>
      <protection locked="0"/>
    </xf>
    <xf numFmtId="171" fontId="17" fillId="0" borderId="65" xfId="0" applyNumberFormat="1" applyFont="1" applyFill="1" applyBorder="1" applyAlignment="1" applyProtection="1">
      <alignment vertical="center" wrapText="1"/>
      <protection locked="0"/>
    </xf>
    <xf numFmtId="171" fontId="33" fillId="0" borderId="65" xfId="3" applyNumberFormat="1" applyFont="1" applyFill="1" applyBorder="1" applyAlignment="1" applyProtection="1">
      <alignment vertical="center" wrapText="1"/>
      <protection locked="0"/>
    </xf>
    <xf numFmtId="9" fontId="33" fillId="4" borderId="65" xfId="12" applyFont="1" applyFill="1" applyBorder="1" applyAlignment="1" applyProtection="1">
      <alignment horizontal="center" vertical="center" wrapText="1"/>
      <protection locked="0"/>
    </xf>
    <xf numFmtId="1" fontId="33" fillId="0" borderId="65" xfId="11" applyNumberFormat="1" applyFont="1" applyFill="1" applyBorder="1" applyAlignment="1" applyProtection="1">
      <alignment horizontal="center" vertical="center" wrapText="1"/>
      <protection locked="0"/>
    </xf>
    <xf numFmtId="0" fontId="17" fillId="0" borderId="65" xfId="0" applyFont="1" applyFill="1" applyBorder="1" applyAlignment="1" applyProtection="1">
      <alignment horizontal="center" vertical="center" wrapText="1"/>
      <protection locked="0"/>
    </xf>
    <xf numFmtId="0" fontId="17" fillId="0" borderId="65" xfId="0" applyFont="1" applyBorder="1" applyAlignment="1" applyProtection="1">
      <alignment horizontal="center"/>
      <protection locked="0"/>
    </xf>
    <xf numFmtId="0" fontId="17" fillId="0" borderId="65" xfId="0" applyFont="1" applyBorder="1" applyProtection="1">
      <protection locked="0"/>
    </xf>
    <xf numFmtId="0" fontId="17" fillId="0" borderId="65" xfId="0" applyFont="1" applyBorder="1" applyAlignment="1" applyProtection="1">
      <alignment vertical="center"/>
      <protection locked="0"/>
    </xf>
    <xf numFmtId="0" fontId="33" fillId="0" borderId="65" xfId="3" applyFont="1" applyFill="1" applyBorder="1" applyAlignment="1" applyProtection="1">
      <alignment horizontal="left" vertical="center"/>
      <protection locked="0"/>
    </xf>
    <xf numFmtId="0" fontId="33" fillId="0" borderId="65" xfId="3" applyFont="1" applyFill="1" applyBorder="1" applyAlignment="1" applyProtection="1">
      <alignment horizontal="center" vertical="center"/>
      <protection locked="0"/>
    </xf>
    <xf numFmtId="9" fontId="33" fillId="0" borderId="65" xfId="12" applyFont="1" applyFill="1" applyBorder="1" applyAlignment="1" applyProtection="1">
      <alignment vertical="center" wrapText="1"/>
      <protection locked="0"/>
    </xf>
    <xf numFmtId="171" fontId="33" fillId="0" borderId="65" xfId="3" applyNumberFormat="1" applyFont="1" applyFill="1" applyBorder="1" applyAlignment="1" applyProtection="1">
      <alignment horizontal="left" vertical="center"/>
      <protection locked="0"/>
    </xf>
    <xf numFmtId="0" fontId="17" fillId="0" borderId="65" xfId="0" applyFont="1" applyFill="1" applyBorder="1" applyAlignment="1" applyProtection="1">
      <alignment vertical="center"/>
      <protection locked="0"/>
    </xf>
    <xf numFmtId="0" fontId="33" fillId="0" borderId="65" xfId="3" applyFont="1" applyFill="1" applyBorder="1" applyAlignment="1" applyProtection="1">
      <alignment horizontal="left" vertical="center" wrapText="1"/>
      <protection locked="0"/>
    </xf>
    <xf numFmtId="0" fontId="33" fillId="0" borderId="65" xfId="3" applyFont="1" applyFill="1" applyBorder="1" applyAlignment="1" applyProtection="1">
      <alignment horizontal="left" vertical="center" wrapText="1"/>
      <protection locked="0"/>
    </xf>
    <xf numFmtId="177" fontId="33" fillId="0" borderId="65" xfId="47" applyNumberFormat="1" applyFont="1" applyFill="1" applyBorder="1" applyAlignment="1" applyProtection="1">
      <alignment horizontal="center" vertical="center" wrapText="1"/>
      <protection locked="0"/>
    </xf>
    <xf numFmtId="177" fontId="33" fillId="0" borderId="65" xfId="47" applyNumberFormat="1" applyFont="1" applyFill="1" applyBorder="1" applyAlignment="1" applyProtection="1">
      <alignment horizontal="left" vertical="center" wrapText="1"/>
      <protection locked="0"/>
    </xf>
    <xf numFmtId="9" fontId="43" fillId="4" borderId="65" xfId="12" applyFont="1" applyFill="1" applyBorder="1" applyAlignment="1" applyProtection="1">
      <alignment horizontal="left" vertical="top" wrapText="1"/>
      <protection locked="0"/>
    </xf>
    <xf numFmtId="9" fontId="17" fillId="4" borderId="65" xfId="12" applyFont="1" applyFill="1" applyBorder="1" applyAlignment="1" applyProtection="1">
      <alignment vertical="center"/>
      <protection locked="0"/>
    </xf>
    <xf numFmtId="9" fontId="17" fillId="4" borderId="65" xfId="12" applyFont="1" applyFill="1" applyBorder="1" applyAlignment="1" applyProtection="1">
      <alignment horizontal="center" vertical="center"/>
      <protection locked="0"/>
    </xf>
    <xf numFmtId="9" fontId="43" fillId="4" borderId="65" xfId="12" applyFont="1" applyFill="1" applyBorder="1" applyAlignment="1" applyProtection="1">
      <alignment vertical="top" wrapText="1"/>
      <protection locked="0"/>
    </xf>
    <xf numFmtId="0" fontId="17" fillId="4" borderId="65" xfId="0" applyFont="1" applyFill="1" applyBorder="1" applyProtection="1">
      <protection locked="0"/>
    </xf>
    <xf numFmtId="9" fontId="43" fillId="4" borderId="65" xfId="12" applyFont="1" applyFill="1" applyBorder="1" applyAlignment="1" applyProtection="1">
      <alignment vertical="center" wrapText="1"/>
      <protection locked="0"/>
    </xf>
    <xf numFmtId="177" fontId="33" fillId="0" borderId="65" xfId="47" applyNumberFormat="1" applyFont="1" applyFill="1" applyBorder="1" applyAlignment="1" applyProtection="1">
      <alignment vertical="center" wrapText="1"/>
      <protection locked="0"/>
    </xf>
    <xf numFmtId="174" fontId="17" fillId="16" borderId="65" xfId="0" applyNumberFormat="1" applyFont="1" applyFill="1" applyBorder="1" applyAlignment="1" applyProtection="1">
      <alignment horizontal="left" vertical="center" wrapText="1" indent="2"/>
      <protection locked="0"/>
    </xf>
    <xf numFmtId="1" fontId="17" fillId="16" borderId="65" xfId="0" applyNumberFormat="1" applyFont="1" applyFill="1" applyBorder="1" applyAlignment="1" applyProtection="1">
      <alignment horizontal="center" vertical="center"/>
      <protection locked="0"/>
    </xf>
    <xf numFmtId="1" fontId="33" fillId="4" borderId="65" xfId="0" applyNumberFormat="1" applyFont="1" applyFill="1" applyBorder="1" applyAlignment="1" applyProtection="1">
      <alignment horizontal="center" vertical="center"/>
      <protection locked="0"/>
    </xf>
    <xf numFmtId="178" fontId="33" fillId="0" borderId="65" xfId="41" applyNumberFormat="1" applyFont="1" applyFill="1" applyBorder="1" applyAlignment="1" applyProtection="1">
      <alignment horizontal="center" vertical="center" wrapText="1"/>
      <protection locked="0"/>
    </xf>
    <xf numFmtId="9" fontId="17" fillId="0" borderId="65" xfId="12" applyFont="1" applyFill="1" applyBorder="1" applyAlignment="1" applyProtection="1">
      <alignment vertical="center"/>
      <protection locked="0"/>
    </xf>
    <xf numFmtId="177" fontId="33" fillId="0" borderId="65" xfId="47" applyNumberFormat="1" applyFont="1" applyFill="1" applyBorder="1" applyAlignment="1" applyProtection="1">
      <alignment horizontal="center" vertical="center"/>
      <protection locked="0"/>
    </xf>
    <xf numFmtId="177" fontId="33" fillId="0" borderId="65" xfId="47" applyNumberFormat="1" applyFont="1" applyFill="1" applyBorder="1" applyAlignment="1" applyProtection="1">
      <alignment horizontal="left" vertical="center"/>
      <protection locked="0"/>
    </xf>
    <xf numFmtId="0" fontId="33" fillId="0" borderId="65" xfId="3" applyFont="1" applyFill="1" applyBorder="1" applyAlignment="1" applyProtection="1">
      <alignment horizontal="left" vertical="center" wrapText="1"/>
      <protection locked="0"/>
    </xf>
    <xf numFmtId="1" fontId="33" fillId="4" borderId="65" xfId="0" applyNumberFormat="1" applyFont="1" applyFill="1" applyBorder="1" applyAlignment="1">
      <alignment horizontal="center" vertical="center"/>
    </xf>
    <xf numFmtId="177" fontId="33" fillId="0" borderId="65" xfId="47" applyNumberFormat="1" applyFont="1" applyFill="1" applyBorder="1" applyAlignment="1">
      <alignment horizontal="center" vertical="center" wrapText="1"/>
    </xf>
    <xf numFmtId="9" fontId="43" fillId="4" borderId="65" xfId="12" applyFont="1" applyFill="1" applyBorder="1" applyAlignment="1">
      <alignment horizontal="left" vertical="top" wrapText="1"/>
    </xf>
    <xf numFmtId="9" fontId="17" fillId="4" borderId="65" xfId="12" applyFont="1" applyFill="1" applyBorder="1" applyAlignment="1">
      <alignment horizontal="center" vertical="center"/>
    </xf>
    <xf numFmtId="9" fontId="43" fillId="4" borderId="65" xfId="12" applyFont="1" applyFill="1" applyBorder="1" applyAlignment="1">
      <alignment vertical="top" wrapText="1"/>
    </xf>
    <xf numFmtId="9" fontId="17" fillId="4" borderId="65" xfId="12" applyFont="1" applyFill="1" applyBorder="1" applyAlignment="1">
      <alignment vertical="center"/>
    </xf>
    <xf numFmtId="0" fontId="17" fillId="4" borderId="65" xfId="0" applyFont="1" applyFill="1" applyBorder="1"/>
    <xf numFmtId="177" fontId="34" fillId="0" borderId="12" xfId="47" applyNumberFormat="1" applyFont="1" applyFill="1" applyBorder="1" applyAlignment="1">
      <alignment vertical="center" wrapText="1"/>
    </xf>
    <xf numFmtId="179" fontId="33" fillId="4" borderId="12" xfId="3" applyNumberFormat="1" applyFont="1" applyFill="1" applyBorder="1" applyAlignment="1">
      <alignment vertical="center" wrapText="1"/>
    </xf>
    <xf numFmtId="171" fontId="33" fillId="4" borderId="12" xfId="3" applyNumberFormat="1" applyFont="1" applyFill="1" applyBorder="1" applyAlignment="1">
      <alignment vertical="center" wrapText="1"/>
    </xf>
    <xf numFmtId="179" fontId="33" fillId="4" borderId="1" xfId="3" applyNumberFormat="1" applyFont="1" applyFill="1" applyBorder="1" applyAlignment="1">
      <alignment horizontal="center" vertical="center" wrapText="1"/>
    </xf>
    <xf numFmtId="171" fontId="33" fillId="4" borderId="1" xfId="3" applyNumberFormat="1" applyFont="1" applyFill="1" applyBorder="1" applyAlignment="1">
      <alignment horizontal="center" vertical="center" wrapText="1"/>
    </xf>
    <xf numFmtId="177" fontId="33" fillId="0" borderId="12" xfId="47" applyNumberFormat="1" applyFont="1" applyFill="1" applyBorder="1" applyAlignment="1">
      <alignment vertical="center" wrapText="1"/>
    </xf>
    <xf numFmtId="171" fontId="33" fillId="4" borderId="1" xfId="3" applyNumberFormat="1" applyFont="1" applyFill="1" applyBorder="1" applyAlignment="1">
      <alignment vertical="center" wrapText="1"/>
    </xf>
    <xf numFmtId="179" fontId="33" fillId="4" borderId="1" xfId="3" applyNumberFormat="1" applyFont="1" applyFill="1" applyBorder="1" applyAlignment="1">
      <alignment vertical="center" wrapText="1"/>
    </xf>
    <xf numFmtId="166" fontId="33" fillId="0" borderId="1" xfId="3" applyNumberFormat="1" applyFont="1" applyBorder="1" applyAlignment="1">
      <alignment vertical="center"/>
    </xf>
    <xf numFmtId="0" fontId="33" fillId="0" borderId="1" xfId="3" applyFont="1" applyBorder="1" applyAlignment="1">
      <alignment vertical="center"/>
    </xf>
    <xf numFmtId="164" fontId="33" fillId="0" borderId="1" xfId="15" applyFont="1" applyBorder="1" applyAlignment="1">
      <alignment vertical="center"/>
    </xf>
    <xf numFmtId="0" fontId="33" fillId="0" borderId="12" xfId="3" applyFont="1" applyBorder="1" applyAlignment="1">
      <alignment vertical="center"/>
    </xf>
    <xf numFmtId="0" fontId="0" fillId="0" borderId="1" xfId="0" applyBorder="1" applyAlignment="1">
      <alignment horizontal="center" wrapText="1"/>
    </xf>
    <xf numFmtId="177" fontId="35" fillId="0" borderId="1" xfId="47" applyNumberFormat="1" applyFont="1" applyFill="1" applyBorder="1" applyAlignment="1">
      <alignment horizontal="center" vertical="center" wrapText="1"/>
    </xf>
    <xf numFmtId="9" fontId="43" fillId="4" borderId="65" xfId="12" applyFont="1" applyFill="1" applyBorder="1" applyAlignment="1">
      <alignment vertical="center" wrapText="1"/>
    </xf>
    <xf numFmtId="171" fontId="14" fillId="4" borderId="65" xfId="0" applyNumberFormat="1" applyFont="1" applyFill="1" applyBorder="1" applyAlignment="1">
      <alignment horizontal="center" vertical="center" wrapText="1"/>
    </xf>
    <xf numFmtId="9" fontId="14" fillId="4" borderId="65" xfId="12" applyNumberFormat="1" applyFont="1" applyFill="1" applyBorder="1" applyAlignment="1">
      <alignment horizontal="center" vertical="center" wrapText="1"/>
    </xf>
    <xf numFmtId="9" fontId="14" fillId="4" borderId="65" xfId="12" applyFont="1" applyFill="1" applyBorder="1" applyAlignment="1">
      <alignment vertical="center" wrapText="1"/>
    </xf>
    <xf numFmtId="171" fontId="14" fillId="4" borderId="65" xfId="3" applyNumberFormat="1" applyFont="1" applyFill="1" applyBorder="1" applyAlignment="1">
      <alignment horizontal="center" vertical="center" wrapText="1"/>
    </xf>
    <xf numFmtId="0" fontId="17" fillId="17" borderId="65" xfId="0" applyFont="1" applyFill="1" applyBorder="1"/>
    <xf numFmtId="0" fontId="17" fillId="4" borderId="65" xfId="0" applyFont="1" applyFill="1" applyBorder="1" applyAlignment="1">
      <alignment vertical="center" wrapText="1"/>
    </xf>
    <xf numFmtId="9" fontId="17" fillId="4" borderId="65" xfId="0" applyNumberFormat="1" applyFont="1" applyFill="1" applyBorder="1" applyAlignment="1">
      <alignment vertical="center"/>
    </xf>
    <xf numFmtId="0" fontId="17" fillId="0" borderId="65" xfId="0" applyFont="1" applyBorder="1" applyAlignment="1">
      <alignment horizontal="justify" vertical="center"/>
    </xf>
    <xf numFmtId="0" fontId="17" fillId="0" borderId="65" xfId="0" applyFont="1" applyBorder="1" applyAlignment="1">
      <alignment horizontal="right" vertical="center"/>
    </xf>
    <xf numFmtId="0" fontId="17" fillId="0" borderId="65" xfId="0" applyFont="1" applyBorder="1" applyAlignment="1">
      <alignment horizontal="justify" vertical="justify"/>
    </xf>
    <xf numFmtId="14" fontId="33" fillId="0" borderId="65" xfId="11" applyNumberFormat="1" applyFont="1" applyFill="1" applyBorder="1" applyAlignment="1">
      <alignment horizontal="center" vertical="center"/>
    </xf>
    <xf numFmtId="0" fontId="17" fillId="0" borderId="65" xfId="0" applyFont="1" applyBorder="1" applyAlignment="1">
      <alignment horizontal="left" vertical="top" wrapText="1"/>
    </xf>
    <xf numFmtId="0" fontId="44" fillId="4" borderId="65" xfId="0" applyFont="1" applyFill="1" applyBorder="1" applyAlignment="1">
      <alignment horizontal="center" vertical="center" wrapText="1"/>
    </xf>
    <xf numFmtId="9" fontId="33" fillId="4" borderId="65" xfId="11" applyNumberFormat="1" applyFont="1" applyFill="1" applyBorder="1" applyAlignment="1">
      <alignment horizontal="center" vertical="center"/>
    </xf>
    <xf numFmtId="171" fontId="33" fillId="4" borderId="65" xfId="11" applyNumberFormat="1" applyFont="1" applyFill="1" applyBorder="1" applyAlignment="1">
      <alignment horizontal="center" vertical="center" wrapText="1"/>
    </xf>
    <xf numFmtId="171" fontId="42" fillId="4" borderId="65" xfId="3" applyNumberFormat="1" applyFont="1" applyFill="1" applyBorder="1" applyAlignment="1">
      <alignment horizontal="center" vertical="center" wrapText="1"/>
    </xf>
    <xf numFmtId="171" fontId="42" fillId="4" borderId="65" xfId="3" applyNumberFormat="1" applyFont="1" applyFill="1" applyBorder="1" applyAlignment="1">
      <alignment horizontal="left" vertical="top" wrapText="1"/>
    </xf>
    <xf numFmtId="171" fontId="42" fillId="4" borderId="65" xfId="3" applyNumberFormat="1" applyFont="1" applyFill="1" applyBorder="1" applyAlignment="1">
      <alignment horizontal="left" vertical="center" wrapText="1"/>
    </xf>
    <xf numFmtId="179" fontId="33" fillId="4" borderId="65" xfId="11" applyNumberFormat="1" applyFont="1" applyFill="1" applyBorder="1" applyAlignment="1">
      <alignment horizontal="center" vertical="center" wrapText="1"/>
    </xf>
    <xf numFmtId="10" fontId="42" fillId="4" borderId="65" xfId="12" applyNumberFormat="1" applyFont="1" applyFill="1" applyBorder="1" applyAlignment="1">
      <alignment vertical="center"/>
    </xf>
    <xf numFmtId="171" fontId="17" fillId="4" borderId="65" xfId="3" applyNumberFormat="1" applyFont="1" applyFill="1" applyBorder="1" applyAlignment="1">
      <alignment horizontal="center" vertical="center" wrapText="1"/>
    </xf>
    <xf numFmtId="9" fontId="17" fillId="4" borderId="65" xfId="12" applyFont="1" applyFill="1" applyBorder="1" applyAlignment="1">
      <alignment horizontal="right" vertical="center"/>
    </xf>
    <xf numFmtId="9" fontId="42" fillId="4" borderId="65" xfId="12" applyFont="1" applyFill="1" applyBorder="1" applyAlignment="1">
      <alignment vertical="center" wrapText="1"/>
    </xf>
    <xf numFmtId="0" fontId="33" fillId="4" borderId="65" xfId="11" applyFont="1" applyFill="1" applyBorder="1" applyAlignment="1" applyProtection="1">
      <alignment horizontal="center" vertical="center"/>
      <protection locked="0"/>
    </xf>
    <xf numFmtId="171" fontId="33" fillId="4" borderId="65" xfId="11" applyNumberFormat="1" applyFont="1" applyFill="1" applyBorder="1" applyAlignment="1">
      <alignment vertical="center" wrapText="1"/>
    </xf>
    <xf numFmtId="0" fontId="11" fillId="0" borderId="65" xfId="11" applyFont="1" applyBorder="1" applyAlignment="1">
      <alignment horizontal="center" vertical="center"/>
    </xf>
    <xf numFmtId="0" fontId="34" fillId="4" borderId="65" xfId="11" applyFont="1" applyFill="1" applyBorder="1" applyAlignment="1" applyProtection="1">
      <alignment horizontal="center" vertical="center"/>
      <protection locked="0"/>
    </xf>
    <xf numFmtId="171" fontId="17" fillId="4" borderId="77" xfId="0" applyNumberFormat="1" applyFont="1" applyFill="1" applyBorder="1" applyAlignment="1">
      <alignment horizontal="left" vertical="top" wrapText="1"/>
    </xf>
    <xf numFmtId="171" fontId="17" fillId="0" borderId="80" xfId="0" applyNumberFormat="1" applyFont="1" applyFill="1" applyBorder="1" applyAlignment="1">
      <alignment horizontal="center" vertical="center" wrapText="1"/>
    </xf>
    <xf numFmtId="9" fontId="17" fillId="4" borderId="65" xfId="12" applyFont="1" applyFill="1" applyBorder="1" applyAlignment="1">
      <alignment vertical="center" wrapText="1"/>
    </xf>
    <xf numFmtId="41" fontId="17" fillId="0" borderId="65" xfId="14" applyFont="1" applyFill="1" applyBorder="1" applyAlignment="1">
      <alignment horizontal="center" vertical="center" wrapText="1"/>
    </xf>
    <xf numFmtId="41" fontId="17" fillId="4" borderId="65" xfId="14" applyFont="1" applyFill="1" applyBorder="1" applyAlignment="1">
      <alignment vertical="center"/>
    </xf>
    <xf numFmtId="9" fontId="17" fillId="4" borderId="65" xfId="12" applyNumberFormat="1" applyFont="1" applyFill="1" applyBorder="1" applyAlignment="1">
      <alignment vertical="center"/>
    </xf>
    <xf numFmtId="10" fontId="17" fillId="4" borderId="65" xfId="12" applyNumberFormat="1" applyFont="1" applyFill="1" applyBorder="1" applyAlignment="1">
      <alignment vertical="center"/>
    </xf>
    <xf numFmtId="9" fontId="17" fillId="0" borderId="65" xfId="12" applyFont="1" applyBorder="1"/>
    <xf numFmtId="0" fontId="17" fillId="4" borderId="65" xfId="0" applyFont="1" applyFill="1" applyBorder="1" applyAlignment="1">
      <alignment wrapText="1"/>
    </xf>
    <xf numFmtId="180" fontId="17" fillId="4" borderId="65" xfId="12" applyNumberFormat="1" applyFont="1" applyFill="1" applyBorder="1" applyAlignment="1">
      <alignment vertical="center"/>
    </xf>
    <xf numFmtId="0" fontId="43" fillId="4" borderId="65" xfId="0" applyFont="1" applyFill="1" applyBorder="1" applyAlignment="1">
      <alignment wrapText="1"/>
    </xf>
    <xf numFmtId="0" fontId="17" fillId="4" borderId="65" xfId="0" applyFont="1" applyFill="1" applyBorder="1" applyAlignment="1">
      <alignment vertical="center"/>
    </xf>
    <xf numFmtId="172" fontId="44" fillId="4" borderId="65" xfId="0" applyNumberFormat="1" applyFont="1" applyFill="1" applyBorder="1" applyAlignment="1">
      <alignment horizontal="right" vertical="center"/>
    </xf>
    <xf numFmtId="9" fontId="44" fillId="4" borderId="65" xfId="0" applyNumberFormat="1" applyFont="1" applyFill="1" applyBorder="1" applyAlignment="1">
      <alignment horizontal="right" vertical="center"/>
    </xf>
    <xf numFmtId="9" fontId="17" fillId="4" borderId="65" xfId="0" applyNumberFormat="1" applyFont="1" applyFill="1" applyBorder="1" applyAlignment="1">
      <alignment horizontal="right" vertical="center"/>
    </xf>
    <xf numFmtId="0" fontId="17" fillId="0" borderId="65" xfId="0" applyFont="1" applyBorder="1" applyAlignment="1">
      <alignment horizontal="center" vertical="center" wrapText="1"/>
    </xf>
    <xf numFmtId="9" fontId="42" fillId="4" borderId="65" xfId="12" applyFont="1" applyFill="1" applyBorder="1" applyAlignment="1">
      <alignment horizontal="right" vertical="center" wrapText="1" indent="4"/>
    </xf>
    <xf numFmtId="0" fontId="47" fillId="0" borderId="0" xfId="3" applyFont="1" applyAlignment="1">
      <alignment horizontal="justify" vertical="center"/>
    </xf>
    <xf numFmtId="9" fontId="42" fillId="4" borderId="65" xfId="12" applyFont="1" applyFill="1" applyBorder="1" applyAlignment="1">
      <alignment vertical="center"/>
    </xf>
    <xf numFmtId="41" fontId="42" fillId="4" borderId="65" xfId="38" applyFont="1" applyFill="1" applyBorder="1" applyAlignment="1">
      <alignment horizontal="center" vertical="center" wrapText="1"/>
    </xf>
    <xf numFmtId="0" fontId="35" fillId="0" borderId="0" xfId="3" applyFont="1" applyAlignment="1">
      <alignment horizontal="justify" vertical="justify"/>
    </xf>
    <xf numFmtId="0" fontId="35" fillId="0" borderId="0" xfId="3" applyFont="1" applyAlignment="1">
      <alignment horizontal="justify" vertical="justify" wrapText="1"/>
    </xf>
    <xf numFmtId="0" fontId="33" fillId="0" borderId="0" xfId="532" applyFont="1" applyAlignment="1">
      <alignment wrapText="1"/>
    </xf>
    <xf numFmtId="0" fontId="37" fillId="0" borderId="0" xfId="532" applyFont="1" applyAlignment="1">
      <alignment horizontal="justify" vertical="justify" wrapText="1"/>
    </xf>
    <xf numFmtId="9" fontId="42" fillId="4" borderId="65" xfId="12" applyFont="1" applyFill="1" applyBorder="1" applyAlignment="1">
      <alignment horizontal="left" vertical="center" wrapText="1"/>
    </xf>
    <xf numFmtId="9" fontId="33" fillId="4" borderId="65" xfId="12" applyFont="1" applyFill="1" applyBorder="1" applyAlignment="1">
      <alignment vertical="center" wrapText="1"/>
    </xf>
    <xf numFmtId="9" fontId="44" fillId="4" borderId="65" xfId="12" applyFont="1" applyFill="1" applyBorder="1" applyAlignment="1">
      <alignment vertical="center"/>
    </xf>
    <xf numFmtId="171" fontId="33" fillId="4" borderId="65" xfId="0" applyNumberFormat="1" applyFont="1" applyFill="1" applyBorder="1" applyAlignment="1">
      <alignment horizontal="justify" vertical="center" wrapText="1"/>
    </xf>
    <xf numFmtId="9" fontId="42" fillId="4" borderId="65" xfId="12" applyFont="1" applyFill="1" applyBorder="1" applyAlignment="1">
      <alignment horizontal="center" vertical="center" wrapText="1"/>
    </xf>
    <xf numFmtId="0" fontId="42" fillId="4" borderId="0" xfId="0" applyFont="1" applyFill="1" applyAlignment="1">
      <alignment wrapText="1"/>
    </xf>
    <xf numFmtId="0" fontId="33" fillId="4" borderId="78" xfId="0" applyFont="1" applyFill="1" applyBorder="1" applyAlignment="1">
      <alignment horizontal="center" vertical="center" wrapText="1"/>
    </xf>
    <xf numFmtId="171" fontId="33" fillId="4" borderId="65" xfId="0" applyNumberFormat="1" applyFont="1" applyFill="1" applyBorder="1" applyAlignment="1">
      <alignment horizontal="center" vertical="center" wrapText="1"/>
    </xf>
    <xf numFmtId="171" fontId="33" fillId="0" borderId="78" xfId="0" applyNumberFormat="1" applyFont="1" applyFill="1" applyBorder="1" applyAlignment="1">
      <alignment horizontal="center" vertical="center" wrapText="1"/>
    </xf>
    <xf numFmtId="9" fontId="33" fillId="4" borderId="65" xfId="12" applyFont="1" applyFill="1" applyBorder="1" applyAlignment="1">
      <alignment vertical="center"/>
    </xf>
    <xf numFmtId="9" fontId="17" fillId="4" borderId="65" xfId="12" applyFont="1" applyFill="1" applyBorder="1" applyAlignment="1">
      <alignment horizontal="center" vertical="center" wrapText="1"/>
    </xf>
    <xf numFmtId="171" fontId="42" fillId="4" borderId="65" xfId="0" applyNumberFormat="1" applyFont="1" applyFill="1" applyBorder="1" applyAlignment="1">
      <alignment horizontal="center" vertical="center" wrapText="1"/>
    </xf>
    <xf numFmtId="9" fontId="33" fillId="4" borderId="65" xfId="12" applyFont="1" applyFill="1" applyBorder="1" applyAlignment="1">
      <alignment horizontal="justify" vertical="center" wrapText="1"/>
    </xf>
    <xf numFmtId="172" fontId="42" fillId="4" borderId="65" xfId="0" applyNumberFormat="1" applyFont="1" applyFill="1" applyBorder="1" applyAlignment="1">
      <alignment horizontal="center" vertical="center" wrapText="1"/>
    </xf>
    <xf numFmtId="177" fontId="33" fillId="0" borderId="65" xfId="47" applyNumberFormat="1" applyFont="1" applyFill="1" applyBorder="1" applyAlignment="1">
      <alignment horizontal="left" vertical="center" wrapText="1"/>
    </xf>
    <xf numFmtId="0" fontId="33" fillId="0" borderId="65" xfId="0" applyFont="1" applyFill="1" applyBorder="1"/>
    <xf numFmtId="0" fontId="17" fillId="4" borderId="65" xfId="0" applyNumberFormat="1" applyFont="1" applyFill="1" applyBorder="1" applyAlignment="1">
      <alignment horizontal="center" vertical="center" wrapText="1"/>
    </xf>
    <xf numFmtId="171" fontId="17" fillId="4" borderId="65" xfId="0" applyNumberFormat="1" applyFont="1" applyFill="1" applyBorder="1" applyAlignment="1">
      <alignment horizontal="justify" vertical="center" wrapText="1"/>
    </xf>
    <xf numFmtId="171" fontId="17" fillId="4" borderId="65" xfId="0" applyNumberFormat="1" applyFont="1" applyFill="1" applyBorder="1" applyAlignment="1">
      <alignment horizontal="justify" vertical="top" wrapText="1"/>
    </xf>
    <xf numFmtId="9" fontId="17" fillId="4" borderId="65" xfId="12" applyFont="1" applyFill="1" applyBorder="1" applyAlignment="1">
      <alignment horizontal="justify" vertical="center"/>
    </xf>
    <xf numFmtId="9" fontId="17" fillId="4" borderId="65" xfId="12" applyFont="1" applyFill="1" applyBorder="1" applyAlignment="1">
      <alignment horizontal="justify" vertical="center" wrapText="1"/>
    </xf>
    <xf numFmtId="3" fontId="17" fillId="0" borderId="65" xfId="0" applyNumberFormat="1" applyFont="1" applyBorder="1" applyAlignment="1">
      <alignment vertical="center"/>
    </xf>
    <xf numFmtId="3" fontId="17" fillId="4" borderId="65" xfId="0" applyNumberFormat="1" applyFont="1" applyFill="1" applyBorder="1" applyAlignment="1">
      <alignment horizontal="center" vertical="center" wrapText="1"/>
    </xf>
    <xf numFmtId="9" fontId="17" fillId="17" borderId="65" xfId="12" applyFont="1" applyFill="1" applyBorder="1" applyAlignment="1">
      <alignment horizontal="center" vertical="center" wrapText="1"/>
    </xf>
    <xf numFmtId="9" fontId="17" fillId="4" borderId="65" xfId="0" applyNumberFormat="1" applyFont="1" applyFill="1" applyBorder="1" applyAlignment="1">
      <alignment horizontal="center" vertical="center" wrapText="1"/>
    </xf>
    <xf numFmtId="171" fontId="42" fillId="4" borderId="65" xfId="0" applyNumberFormat="1" applyFont="1" applyFill="1" applyBorder="1" applyAlignment="1">
      <alignment horizontal="justify" vertical="center" wrapText="1"/>
    </xf>
    <xf numFmtId="9" fontId="42" fillId="4" borderId="65" xfId="0" applyNumberFormat="1" applyFont="1" applyFill="1" applyBorder="1" applyAlignment="1">
      <alignment horizontal="center" vertical="center" wrapText="1"/>
    </xf>
    <xf numFmtId="9" fontId="42" fillId="4" borderId="65" xfId="12" applyFont="1" applyFill="1" applyBorder="1" applyAlignment="1">
      <alignment horizontal="center" vertical="center"/>
    </xf>
    <xf numFmtId="171" fontId="42" fillId="4" borderId="65" xfId="0" applyNumberFormat="1" applyFont="1" applyFill="1" applyBorder="1" applyAlignment="1">
      <alignment horizontal="justify" vertical="top" wrapText="1"/>
    </xf>
    <xf numFmtId="10" fontId="17" fillId="4" borderId="65" xfId="0" applyNumberFormat="1" applyFont="1" applyFill="1" applyBorder="1" applyAlignment="1">
      <alignment horizontal="center" vertical="center" wrapText="1"/>
    </xf>
    <xf numFmtId="9" fontId="45" fillId="4" borderId="65" xfId="0" applyNumberFormat="1" applyFont="1" applyFill="1" applyBorder="1" applyAlignment="1">
      <alignment horizontal="center" vertical="center" wrapText="1"/>
    </xf>
    <xf numFmtId="171" fontId="42" fillId="4" borderId="65" xfId="0" applyNumberFormat="1" applyFont="1" applyFill="1" applyBorder="1" applyAlignment="1">
      <alignment horizontal="left" vertical="top" wrapText="1"/>
    </xf>
    <xf numFmtId="171" fontId="42" fillId="4" borderId="65" xfId="0" applyNumberFormat="1" applyFont="1" applyFill="1" applyBorder="1" applyAlignment="1">
      <alignment horizontal="left" vertical="center" wrapText="1"/>
    </xf>
    <xf numFmtId="14" fontId="17" fillId="4" borderId="72" xfId="0" applyNumberFormat="1" applyFont="1" applyFill="1" applyBorder="1" applyAlignment="1">
      <alignment horizontal="center" vertical="center" wrapText="1"/>
    </xf>
    <xf numFmtId="9" fontId="33" fillId="4" borderId="65" xfId="12" applyNumberFormat="1" applyFont="1" applyFill="1" applyBorder="1" applyAlignment="1">
      <alignment horizontal="center" vertical="center" wrapText="1"/>
    </xf>
    <xf numFmtId="171" fontId="33" fillId="4" borderId="65" xfId="0" applyNumberFormat="1" applyFont="1" applyFill="1" applyBorder="1" applyAlignment="1">
      <alignment horizontal="left" vertical="center" wrapText="1"/>
    </xf>
    <xf numFmtId="9" fontId="33" fillId="4" borderId="65" xfId="0" applyNumberFormat="1" applyFont="1" applyFill="1" applyBorder="1" applyAlignment="1">
      <alignment horizontal="center" vertical="center" wrapText="1"/>
    </xf>
    <xf numFmtId="9" fontId="33" fillId="4" borderId="65" xfId="12" applyFont="1" applyFill="1" applyBorder="1" applyAlignment="1">
      <alignment vertical="top" wrapText="1"/>
    </xf>
    <xf numFmtId="9" fontId="17" fillId="4" borderId="65" xfId="0" applyNumberFormat="1" applyFont="1" applyFill="1" applyBorder="1" applyAlignment="1">
      <alignment horizontal="right" vertical="center" wrapText="1"/>
    </xf>
    <xf numFmtId="171" fontId="17" fillId="4" borderId="65" xfId="0" applyNumberFormat="1" applyFont="1" applyFill="1" applyBorder="1" applyAlignment="1">
      <alignment horizontal="left" vertical="center" wrapText="1"/>
    </xf>
    <xf numFmtId="171" fontId="17" fillId="4" borderId="65" xfId="0" applyNumberFormat="1" applyFont="1" applyFill="1" applyBorder="1" applyAlignment="1">
      <alignment horizontal="right" vertical="center" wrapText="1"/>
    </xf>
    <xf numFmtId="14" fontId="11" fillId="0" borderId="65" xfId="11" applyNumberFormat="1" applyBorder="1" applyAlignment="1">
      <alignment horizontal="center" vertical="center"/>
    </xf>
    <xf numFmtId="0" fontId="33" fillId="0" borderId="65" xfId="3" applyFont="1" applyFill="1" applyBorder="1" applyAlignment="1" applyProtection="1">
      <alignment horizontal="left" vertical="center" wrapText="1"/>
      <protection locked="0"/>
    </xf>
    <xf numFmtId="0" fontId="17" fillId="7" borderId="65" xfId="0" applyFont="1" applyFill="1" applyBorder="1"/>
    <xf numFmtId="9" fontId="17" fillId="15" borderId="65" xfId="12" applyFont="1" applyFill="1" applyBorder="1" applyAlignment="1">
      <alignment horizontal="center" vertical="center"/>
    </xf>
    <xf numFmtId="9" fontId="17" fillId="15" borderId="65" xfId="12" applyFont="1" applyFill="1" applyBorder="1" applyAlignment="1">
      <alignment vertical="center"/>
    </xf>
    <xf numFmtId="9" fontId="14" fillId="15" borderId="65" xfId="12" applyFont="1" applyFill="1" applyBorder="1" applyAlignment="1">
      <alignment vertical="center" wrapText="1"/>
    </xf>
    <xf numFmtId="9" fontId="31" fillId="4" borderId="65" xfId="12" applyFont="1" applyFill="1" applyBorder="1" applyAlignment="1">
      <alignment vertical="center"/>
    </xf>
    <xf numFmtId="9" fontId="17" fillId="7" borderId="65" xfId="12" applyFont="1" applyFill="1" applyBorder="1" applyAlignment="1">
      <alignment vertical="center"/>
    </xf>
    <xf numFmtId="0" fontId="41" fillId="4" borderId="65" xfId="11" applyFont="1" applyFill="1" applyBorder="1" applyAlignment="1">
      <alignment horizontal="center" vertical="center" wrapText="1"/>
    </xf>
    <xf numFmtId="0" fontId="31" fillId="0" borderId="65" xfId="0" applyFont="1" applyBorder="1" applyAlignment="1">
      <alignment wrapText="1"/>
    </xf>
    <xf numFmtId="9" fontId="31" fillId="15" borderId="65" xfId="12" applyFont="1" applyFill="1" applyBorder="1" applyAlignment="1">
      <alignment vertical="center"/>
    </xf>
    <xf numFmtId="0" fontId="31" fillId="15" borderId="65" xfId="0" applyFont="1" applyFill="1" applyBorder="1" applyAlignment="1">
      <alignment wrapText="1"/>
    </xf>
    <xf numFmtId="0" fontId="31" fillId="15" borderId="65" xfId="0" applyFont="1" applyFill="1" applyBorder="1" applyAlignment="1">
      <alignment vertical="center" wrapText="1"/>
    </xf>
    <xf numFmtId="9" fontId="31" fillId="4" borderId="65" xfId="0" applyNumberFormat="1" applyFont="1" applyFill="1" applyBorder="1" applyAlignment="1">
      <alignment wrapText="1"/>
    </xf>
    <xf numFmtId="9" fontId="31" fillId="15" borderId="65" xfId="0" applyNumberFormat="1" applyFont="1" applyFill="1" applyBorder="1" applyAlignment="1">
      <alignment wrapText="1"/>
    </xf>
    <xf numFmtId="9" fontId="31" fillId="18" borderId="65" xfId="0" applyNumberFormat="1" applyFont="1" applyFill="1" applyBorder="1" applyAlignment="1">
      <alignment vertical="center" wrapText="1"/>
    </xf>
    <xf numFmtId="0" fontId="31" fillId="15" borderId="65" xfId="0" applyFont="1" applyFill="1" applyBorder="1" applyAlignment="1">
      <alignment horizontal="justify" vertical="center" wrapText="1"/>
    </xf>
    <xf numFmtId="9" fontId="31" fillId="0" borderId="65" xfId="0" applyNumberFormat="1" applyFont="1" applyBorder="1" applyAlignment="1">
      <alignment vertical="center"/>
    </xf>
    <xf numFmtId="0" fontId="31" fillId="0" borderId="65" xfId="0" applyFont="1" applyBorder="1" applyAlignment="1">
      <alignment horizontal="justify" vertical="center" wrapText="1"/>
    </xf>
    <xf numFmtId="9" fontId="31" fillId="15" borderId="65" xfId="0" applyNumberFormat="1" applyFont="1" applyFill="1" applyBorder="1" applyAlignment="1">
      <alignment vertical="center"/>
    </xf>
    <xf numFmtId="171" fontId="14" fillId="4" borderId="65" xfId="3" applyNumberFormat="1" applyFont="1" applyFill="1" applyBorder="1" applyAlignment="1">
      <alignment horizontal="left" vertical="center" wrapText="1"/>
    </xf>
    <xf numFmtId="9" fontId="17" fillId="0" borderId="65" xfId="7" applyFont="1" applyFill="1" applyBorder="1" applyAlignment="1">
      <alignment vertical="center"/>
    </xf>
    <xf numFmtId="0" fontId="44" fillId="4" borderId="65" xfId="0" applyFont="1" applyFill="1" applyBorder="1" applyAlignment="1">
      <alignment vertical="center" wrapText="1"/>
    </xf>
    <xf numFmtId="0" fontId="17" fillId="15" borderId="65" xfId="0" applyFont="1" applyFill="1" applyBorder="1" applyAlignment="1">
      <alignment vertical="center" wrapText="1"/>
    </xf>
    <xf numFmtId="0" fontId="17" fillId="4" borderId="1" xfId="0" applyFont="1" applyFill="1" applyBorder="1" applyAlignment="1">
      <alignment horizontal="left" vertical="center" wrapText="1"/>
    </xf>
    <xf numFmtId="0" fontId="44" fillId="0" borderId="65" xfId="0" applyFont="1" applyBorder="1" applyAlignment="1" applyProtection="1">
      <alignment horizontal="center" vertical="center"/>
      <protection locked="0"/>
    </xf>
    <xf numFmtId="0" fontId="44" fillId="0" borderId="65" xfId="0" applyFont="1" applyBorder="1" applyAlignment="1">
      <alignment horizontal="center" vertical="center"/>
    </xf>
    <xf numFmtId="0" fontId="31" fillId="0" borderId="65" xfId="0" applyFont="1" applyBorder="1" applyAlignment="1">
      <alignment vertical="center" wrapText="1"/>
    </xf>
    <xf numFmtId="0" fontId="43" fillId="0" borderId="65" xfId="0" applyFont="1" applyBorder="1" applyAlignment="1">
      <alignment vertical="center" wrapText="1"/>
    </xf>
    <xf numFmtId="9" fontId="17" fillId="0" borderId="65" xfId="7" applyFont="1" applyBorder="1" applyAlignment="1">
      <alignment vertical="center"/>
    </xf>
    <xf numFmtId="9" fontId="31" fillId="0" borderId="65" xfId="7" applyFont="1" applyBorder="1" applyAlignment="1">
      <alignment vertical="center"/>
    </xf>
    <xf numFmtId="0" fontId="43" fillId="4" borderId="65" xfId="0" applyFont="1" applyFill="1" applyBorder="1" applyAlignment="1">
      <alignment vertical="center" wrapText="1"/>
    </xf>
    <xf numFmtId="0" fontId="31" fillId="0" borderId="65" xfId="0" applyFont="1" applyBorder="1" applyAlignment="1">
      <alignment vertical="center"/>
    </xf>
    <xf numFmtId="14" fontId="55" fillId="0" borderId="65" xfId="0" applyNumberFormat="1" applyFont="1" applyBorder="1" applyAlignment="1">
      <alignment horizontal="center" vertical="center"/>
    </xf>
    <xf numFmtId="0" fontId="55" fillId="0" borderId="65" xfId="0" applyFont="1" applyBorder="1" applyAlignment="1">
      <alignment horizontal="center" vertical="center"/>
    </xf>
    <xf numFmtId="0" fontId="44" fillId="4" borderId="65" xfId="0" applyFont="1" applyFill="1" applyBorder="1" applyAlignment="1">
      <alignment vertical="center"/>
    </xf>
    <xf numFmtId="0" fontId="55" fillId="0" borderId="65" xfId="0" applyFont="1" applyFill="1" applyBorder="1" applyAlignment="1">
      <alignment horizontal="center" vertical="center" wrapText="1"/>
    </xf>
    <xf numFmtId="14" fontId="55" fillId="0" borderId="65" xfId="0" applyNumberFormat="1" applyFont="1" applyFill="1" applyBorder="1" applyAlignment="1">
      <alignment horizontal="center" vertical="center" wrapText="1"/>
    </xf>
    <xf numFmtId="0" fontId="42" fillId="0" borderId="1" xfId="0" applyFont="1" applyBorder="1" applyAlignment="1">
      <alignment vertical="center" wrapText="1"/>
    </xf>
    <xf numFmtId="0" fontId="11" fillId="0" borderId="65" xfId="3" applyFont="1" applyFill="1" applyBorder="1" applyAlignment="1">
      <alignment horizontal="left" vertical="center" wrapText="1"/>
    </xf>
    <xf numFmtId="0" fontId="44" fillId="7" borderId="65" xfId="0" applyFont="1" applyFill="1" applyBorder="1" applyAlignment="1">
      <alignment vertical="center"/>
    </xf>
    <xf numFmtId="9" fontId="17" fillId="0" borderId="65" xfId="7" applyFont="1" applyFill="1" applyBorder="1" applyAlignment="1">
      <alignment horizontal="center" vertical="center" wrapText="1"/>
    </xf>
    <xf numFmtId="9" fontId="17" fillId="0" borderId="65" xfId="7" applyFont="1" applyFill="1" applyBorder="1" applyAlignment="1">
      <alignment horizontal="right" vertical="center" wrapText="1"/>
    </xf>
    <xf numFmtId="171" fontId="31" fillId="0" borderId="65" xfId="0" applyNumberFormat="1" applyFont="1" applyFill="1" applyBorder="1" applyAlignment="1">
      <alignment horizontal="center" vertical="center" wrapText="1"/>
    </xf>
    <xf numFmtId="0" fontId="31" fillId="4" borderId="65" xfId="0" applyFont="1" applyFill="1" applyBorder="1" applyAlignment="1">
      <alignment wrapText="1"/>
    </xf>
    <xf numFmtId="0" fontId="31" fillId="4" borderId="65" xfId="0" applyFont="1" applyFill="1" applyBorder="1" applyAlignment="1">
      <alignment vertical="center" wrapText="1"/>
    </xf>
    <xf numFmtId="9" fontId="17" fillId="4" borderId="65" xfId="7" applyFont="1" applyFill="1" applyBorder="1" applyAlignment="1">
      <alignment horizontal="right" vertical="center" wrapText="1"/>
    </xf>
    <xf numFmtId="0" fontId="17" fillId="4" borderId="65" xfId="0" applyFont="1" applyFill="1" applyBorder="1" applyAlignment="1">
      <alignment horizontal="center" wrapText="1"/>
    </xf>
    <xf numFmtId="171" fontId="43" fillId="0" borderId="65" xfId="0" applyNumberFormat="1" applyFont="1" applyFill="1" applyBorder="1" applyAlignment="1">
      <alignment horizontal="center" vertical="center" wrapText="1"/>
    </xf>
    <xf numFmtId="171" fontId="42" fillId="0" borderId="65" xfId="3" applyNumberFormat="1" applyFont="1" applyFill="1" applyBorder="1" applyAlignment="1">
      <alignment horizontal="justify" vertical="center" wrapText="1"/>
    </xf>
    <xf numFmtId="0" fontId="42" fillId="0" borderId="65" xfId="3" applyNumberFormat="1" applyFont="1" applyFill="1" applyBorder="1" applyAlignment="1">
      <alignment horizontal="center" vertical="center" wrapText="1"/>
    </xf>
    <xf numFmtId="171" fontId="42" fillId="0" borderId="65" xfId="0" applyNumberFormat="1" applyFont="1" applyFill="1" applyBorder="1" applyAlignment="1">
      <alignment horizontal="justify" vertical="center" wrapText="1"/>
    </xf>
    <xf numFmtId="9" fontId="42" fillId="0" borderId="65" xfId="12" applyFont="1" applyFill="1" applyBorder="1" applyAlignment="1">
      <alignment horizontal="center" vertical="center" wrapText="1"/>
    </xf>
    <xf numFmtId="171" fontId="33" fillId="0" borderId="65" xfId="11" applyNumberFormat="1" applyFont="1" applyFill="1" applyBorder="1" applyAlignment="1">
      <alignment horizontal="justify" vertical="center" wrapText="1"/>
    </xf>
    <xf numFmtId="10" fontId="42" fillId="0" borderId="65" xfId="12" applyNumberFormat="1" applyFont="1" applyFill="1" applyBorder="1" applyAlignment="1">
      <alignment horizontal="center" vertical="center"/>
    </xf>
    <xf numFmtId="0" fontId="42" fillId="4" borderId="65" xfId="0" applyFont="1" applyFill="1" applyBorder="1" applyAlignment="1">
      <alignment horizontal="center" vertical="center"/>
    </xf>
    <xf numFmtId="0" fontId="42" fillId="0" borderId="65" xfId="0" applyFont="1" applyFill="1" applyBorder="1"/>
    <xf numFmtId="9" fontId="33" fillId="4" borderId="65" xfId="12" applyFont="1" applyFill="1" applyBorder="1" applyAlignment="1">
      <alignment horizontal="center" vertical="center"/>
    </xf>
    <xf numFmtId="0" fontId="33" fillId="0" borderId="65" xfId="0" applyFont="1" applyBorder="1" applyAlignment="1">
      <alignment horizontal="justify" vertical="center" wrapText="1"/>
    </xf>
    <xf numFmtId="9" fontId="41" fillId="4" borderId="65" xfId="12" applyFont="1" applyFill="1" applyBorder="1" applyAlignment="1">
      <alignment horizontal="center" vertical="center"/>
    </xf>
    <xf numFmtId="0" fontId="42" fillId="4" borderId="65" xfId="0" applyFont="1" applyFill="1" applyBorder="1" applyAlignment="1">
      <alignment horizontal="center" vertical="center" wrapText="1"/>
    </xf>
    <xf numFmtId="9" fontId="42" fillId="4" borderId="65" xfId="12" applyFont="1" applyFill="1" applyBorder="1" applyAlignment="1" applyProtection="1">
      <alignment horizontal="center" vertical="center"/>
      <protection locked="0"/>
    </xf>
    <xf numFmtId="9" fontId="42" fillId="0" borderId="65" xfId="12" applyFont="1" applyFill="1" applyBorder="1" applyAlignment="1" applyProtection="1">
      <alignment horizontal="center" vertical="center" wrapText="1"/>
      <protection locked="0"/>
    </xf>
    <xf numFmtId="0" fontId="42" fillId="0" borderId="65" xfId="0" applyNumberFormat="1" applyFont="1" applyFill="1" applyBorder="1" applyAlignment="1">
      <alignment horizontal="center" vertical="center" wrapText="1"/>
    </xf>
    <xf numFmtId="0" fontId="42" fillId="0" borderId="65" xfId="0" applyFont="1" applyFill="1" applyBorder="1" applyAlignment="1">
      <alignment horizontal="left" vertical="top" wrapText="1"/>
    </xf>
    <xf numFmtId="171" fontId="42" fillId="4" borderId="65" xfId="3" applyNumberFormat="1" applyFont="1" applyFill="1" applyBorder="1" applyAlignment="1">
      <alignment horizontal="justify" vertical="center" wrapText="1"/>
    </xf>
    <xf numFmtId="9" fontId="42" fillId="0" borderId="65" xfId="12" applyFont="1" applyFill="1" applyBorder="1" applyAlignment="1">
      <alignment horizontal="justify" vertical="top" wrapText="1"/>
    </xf>
    <xf numFmtId="171" fontId="42" fillId="0" borderId="65" xfId="0" applyNumberFormat="1" applyFont="1" applyFill="1" applyBorder="1" applyAlignment="1">
      <alignment horizontal="left" vertical="top" wrapText="1"/>
    </xf>
    <xf numFmtId="171" fontId="42" fillId="0" borderId="65" xfId="0" applyNumberFormat="1" applyFont="1" applyFill="1" applyBorder="1" applyAlignment="1">
      <alignment horizontal="left" vertical="center" wrapText="1"/>
    </xf>
    <xf numFmtId="0" fontId="42" fillId="0" borderId="65" xfId="0" applyFont="1" applyBorder="1" applyAlignment="1">
      <alignment vertical="center" wrapText="1"/>
    </xf>
    <xf numFmtId="10" fontId="42" fillId="0" borderId="65" xfId="0" applyNumberFormat="1" applyFont="1" applyFill="1" applyBorder="1" applyAlignment="1">
      <alignment horizontal="center" vertical="center" wrapText="1"/>
    </xf>
    <xf numFmtId="10" fontId="42" fillId="4" borderId="65" xfId="0" applyNumberFormat="1" applyFont="1" applyFill="1" applyBorder="1" applyAlignment="1">
      <alignment horizontal="center" vertical="center"/>
    </xf>
    <xf numFmtId="0" fontId="42" fillId="4" borderId="65" xfId="0" applyFont="1" applyFill="1" applyBorder="1" applyAlignment="1">
      <alignment horizontal="center"/>
    </xf>
    <xf numFmtId="0" fontId="42" fillId="4" borderId="65" xfId="0" applyFont="1" applyFill="1" applyBorder="1"/>
    <xf numFmtId="9" fontId="42" fillId="4" borderId="65" xfId="12" applyFont="1" applyFill="1" applyBorder="1" applyAlignment="1">
      <alignment horizontal="left" vertical="center"/>
    </xf>
    <xf numFmtId="0" fontId="42" fillId="4" borderId="65" xfId="0" applyFont="1" applyFill="1" applyBorder="1" applyAlignment="1">
      <alignment vertical="center" wrapText="1"/>
    </xf>
    <xf numFmtId="9" fontId="17" fillId="0" borderId="65" xfId="0" applyNumberFormat="1" applyFont="1" applyBorder="1" applyAlignment="1">
      <alignment horizontal="center" vertical="center"/>
    </xf>
    <xf numFmtId="10" fontId="57" fillId="4" borderId="65" xfId="0" applyNumberFormat="1" applyFont="1" applyFill="1" applyBorder="1" applyAlignment="1">
      <alignment horizontal="center" vertical="center"/>
    </xf>
    <xf numFmtId="171" fontId="17" fillId="0" borderId="65" xfId="0" applyNumberFormat="1" applyFont="1" applyFill="1" applyBorder="1" applyAlignment="1" applyProtection="1">
      <alignment horizontal="justify" vertical="center" wrapText="1"/>
      <protection locked="0"/>
    </xf>
    <xf numFmtId="0" fontId="17" fillId="4" borderId="65" xfId="0" applyFont="1" applyFill="1" applyBorder="1" applyAlignment="1">
      <alignment horizontal="center" vertical="center"/>
    </xf>
    <xf numFmtId="9" fontId="17" fillId="4" borderId="65" xfId="12" applyNumberFormat="1" applyFont="1" applyFill="1" applyBorder="1" applyAlignment="1">
      <alignment horizontal="center" vertical="center"/>
    </xf>
    <xf numFmtId="171" fontId="17" fillId="7" borderId="65" xfId="0" applyNumberFormat="1" applyFont="1" applyFill="1" applyBorder="1" applyAlignment="1">
      <alignment horizontal="center" vertical="center" wrapText="1"/>
    </xf>
    <xf numFmtId="171" fontId="33" fillId="4" borderId="78" xfId="0" applyNumberFormat="1" applyFont="1" applyFill="1" applyBorder="1" applyAlignment="1">
      <alignment horizontal="center" vertical="center" wrapText="1"/>
    </xf>
    <xf numFmtId="171" fontId="33" fillId="4" borderId="73" xfId="0" applyNumberFormat="1" applyFont="1" applyFill="1" applyBorder="1" applyAlignment="1">
      <alignment horizontal="center" vertical="center" wrapText="1"/>
    </xf>
    <xf numFmtId="0" fontId="33" fillId="4" borderId="65" xfId="0" applyFont="1" applyFill="1" applyBorder="1" applyAlignment="1">
      <alignment vertical="center" wrapText="1"/>
    </xf>
    <xf numFmtId="0" fontId="33" fillId="4" borderId="65" xfId="0" applyFont="1" applyFill="1" applyBorder="1" applyAlignment="1">
      <alignment horizontal="left" vertical="center" wrapText="1"/>
    </xf>
    <xf numFmtId="9" fontId="33" fillId="0" borderId="65" xfId="0" applyNumberFormat="1" applyFont="1" applyFill="1" applyBorder="1" applyAlignment="1">
      <alignment horizontal="center" vertical="center"/>
    </xf>
    <xf numFmtId="0" fontId="33" fillId="0" borderId="65" xfId="0" applyFont="1" applyFill="1" applyBorder="1" applyAlignment="1">
      <alignment vertical="center" wrapText="1"/>
    </xf>
    <xf numFmtId="0" fontId="17" fillId="7" borderId="65" xfId="0" applyNumberFormat="1" applyFont="1" applyFill="1" applyBorder="1" applyAlignment="1">
      <alignment horizontal="center" vertical="center" wrapText="1"/>
    </xf>
    <xf numFmtId="0" fontId="17" fillId="0" borderId="65" xfId="0" applyFont="1" applyFill="1" applyBorder="1" applyAlignment="1">
      <alignment horizontal="justify" vertical="top" wrapText="1"/>
    </xf>
    <xf numFmtId="9" fontId="17" fillId="0" borderId="65" xfId="0" applyNumberFormat="1" applyFont="1" applyFill="1" applyBorder="1" applyAlignment="1">
      <alignment horizontal="right" vertical="center" wrapText="1"/>
    </xf>
    <xf numFmtId="9" fontId="17" fillId="0" borderId="65" xfId="12" applyFont="1" applyFill="1" applyBorder="1" applyAlignment="1">
      <alignment horizontal="justify" vertical="top" wrapText="1"/>
    </xf>
    <xf numFmtId="171" fontId="17" fillId="0" borderId="65" xfId="0" applyNumberFormat="1" applyFont="1" applyFill="1" applyBorder="1" applyAlignment="1">
      <alignment horizontal="justify" vertical="top" wrapText="1"/>
    </xf>
    <xf numFmtId="10" fontId="17" fillId="0" borderId="65" xfId="0" applyNumberFormat="1" applyFont="1" applyFill="1" applyBorder="1" applyAlignment="1">
      <alignment horizontal="right" vertical="center" wrapText="1"/>
    </xf>
    <xf numFmtId="9" fontId="17" fillId="0" borderId="65" xfId="12" applyFont="1" applyFill="1" applyBorder="1" applyAlignment="1">
      <alignment vertical="center" wrapText="1"/>
    </xf>
    <xf numFmtId="9" fontId="41" fillId="0" borderId="65" xfId="12" applyFont="1" applyFill="1" applyBorder="1" applyAlignment="1">
      <alignment horizontal="center" vertical="center"/>
    </xf>
    <xf numFmtId="9" fontId="33" fillId="4" borderId="65" xfId="12" quotePrefix="1" applyFont="1" applyFill="1" applyBorder="1" applyAlignment="1">
      <alignment vertical="center" wrapText="1"/>
    </xf>
    <xf numFmtId="9" fontId="17" fillId="18" borderId="65" xfId="12" applyFont="1" applyFill="1" applyBorder="1" applyAlignment="1">
      <alignment vertical="center"/>
    </xf>
    <xf numFmtId="0" fontId="17" fillId="0" borderId="65" xfId="0" applyFont="1" applyBorder="1" applyAlignment="1">
      <alignment horizontal="center" wrapText="1"/>
    </xf>
    <xf numFmtId="9" fontId="17" fillId="0" borderId="65" xfId="12" applyFont="1" applyBorder="1" applyAlignment="1">
      <alignment horizontal="right" vertical="center"/>
    </xf>
    <xf numFmtId="179" fontId="14" fillId="4" borderId="65" xfId="3" applyNumberFormat="1" applyFont="1" applyFill="1" applyBorder="1" applyAlignment="1">
      <alignment horizontal="left" vertical="center" wrapText="1"/>
    </xf>
    <xf numFmtId="0" fontId="14" fillId="4" borderId="65" xfId="3" applyFont="1" applyFill="1" applyBorder="1" applyAlignment="1">
      <alignment horizontal="left" vertical="center" wrapText="1"/>
    </xf>
    <xf numFmtId="9" fontId="31" fillId="4" borderId="65" xfId="0" applyNumberFormat="1" applyFont="1" applyFill="1" applyBorder="1" applyAlignment="1">
      <alignment vertical="center" wrapText="1"/>
    </xf>
    <xf numFmtId="0" fontId="31" fillId="4" borderId="65" xfId="0" applyFont="1" applyFill="1" applyBorder="1" applyAlignment="1">
      <alignment horizontal="justify" vertical="center" wrapText="1"/>
    </xf>
    <xf numFmtId="9" fontId="31" fillId="4" borderId="65" xfId="0" applyNumberFormat="1" applyFont="1" applyFill="1" applyBorder="1" applyAlignment="1">
      <alignment vertical="center"/>
    </xf>
    <xf numFmtId="9" fontId="17" fillId="0" borderId="65" xfId="12" applyFont="1" applyBorder="1" applyAlignment="1">
      <alignment horizontal="center" vertical="center"/>
    </xf>
    <xf numFmtId="0" fontId="17" fillId="0" borderId="65" xfId="0" applyFont="1" applyBorder="1" applyAlignment="1">
      <alignment horizontal="left" vertical="center" wrapText="1"/>
    </xf>
    <xf numFmtId="10" fontId="17" fillId="0" borderId="65" xfId="0" applyNumberFormat="1" applyFont="1" applyBorder="1" applyAlignment="1">
      <alignment horizontal="center" vertical="center"/>
    </xf>
    <xf numFmtId="10" fontId="17" fillId="4" borderId="65" xfId="12" applyNumberFormat="1" applyFont="1" applyFill="1" applyBorder="1" applyAlignment="1">
      <alignment horizontal="center" vertical="center"/>
    </xf>
    <xf numFmtId="172" fontId="41" fillId="0" borderId="65" xfId="3" applyNumberFormat="1" applyFont="1" applyFill="1" applyBorder="1" applyAlignment="1">
      <alignment horizontal="center" vertical="center" wrapText="1"/>
    </xf>
    <xf numFmtId="0" fontId="41" fillId="0" borderId="65" xfId="0" applyFont="1" applyBorder="1" applyAlignment="1">
      <alignment horizontal="justify" vertical="center" wrapText="1"/>
    </xf>
    <xf numFmtId="43" fontId="17" fillId="4" borderId="65" xfId="41" applyFont="1" applyFill="1" applyBorder="1" applyAlignment="1" applyProtection="1">
      <alignment horizontal="center" vertical="center" wrapText="1"/>
      <protection locked="0"/>
    </xf>
    <xf numFmtId="179" fontId="17" fillId="4" borderId="65" xfId="0" applyNumberFormat="1" applyFont="1" applyFill="1" applyBorder="1" applyAlignment="1" applyProtection="1">
      <alignment horizontal="center" vertical="center" wrapText="1"/>
      <protection locked="0"/>
    </xf>
    <xf numFmtId="49" fontId="43" fillId="4" borderId="65" xfId="12" applyNumberFormat="1" applyFont="1" applyFill="1" applyBorder="1" applyAlignment="1" applyProtection="1">
      <alignment vertical="top" wrapText="1"/>
      <protection locked="0"/>
    </xf>
    <xf numFmtId="172" fontId="17" fillId="4" borderId="65" xfId="12" applyNumberFormat="1" applyFont="1" applyFill="1" applyBorder="1" applyAlignment="1" applyProtection="1">
      <alignment horizontal="center" vertical="center"/>
      <protection locked="0"/>
    </xf>
    <xf numFmtId="172" fontId="17" fillId="4" borderId="65" xfId="12" applyNumberFormat="1" applyFont="1" applyFill="1" applyBorder="1" applyAlignment="1" applyProtection="1">
      <alignment horizontal="right" vertical="center"/>
      <protection locked="0"/>
    </xf>
    <xf numFmtId="49" fontId="43" fillId="4" borderId="65" xfId="12" applyNumberFormat="1" applyFont="1" applyFill="1" applyBorder="1" applyAlignment="1" applyProtection="1">
      <alignment vertical="center" wrapText="1"/>
      <protection locked="0"/>
    </xf>
    <xf numFmtId="9" fontId="17" fillId="4" borderId="65" xfId="12" applyNumberFormat="1" applyFont="1" applyFill="1" applyBorder="1" applyAlignment="1" applyProtection="1">
      <alignment horizontal="right" vertical="center"/>
      <protection locked="0"/>
    </xf>
    <xf numFmtId="172" fontId="17" fillId="4" borderId="65" xfId="0" applyNumberFormat="1" applyFont="1" applyFill="1" applyBorder="1" applyAlignment="1" applyProtection="1">
      <alignment horizontal="center" vertical="center" wrapText="1"/>
      <protection locked="0"/>
    </xf>
    <xf numFmtId="172" fontId="31" fillId="4" borderId="65" xfId="0" applyNumberFormat="1" applyFont="1" applyFill="1" applyBorder="1" applyAlignment="1" applyProtection="1">
      <alignment horizontal="center" vertical="center" wrapText="1"/>
      <protection locked="0"/>
    </xf>
    <xf numFmtId="43" fontId="33" fillId="0" borderId="65" xfId="41" applyFont="1" applyFill="1" applyBorder="1" applyAlignment="1" applyProtection="1">
      <alignment vertical="center" wrapText="1"/>
      <protection locked="0"/>
    </xf>
    <xf numFmtId="9" fontId="43" fillId="4" borderId="65" xfId="12" applyFont="1" applyFill="1" applyBorder="1" applyAlignment="1" applyProtection="1">
      <alignment horizontal="left" vertical="center" wrapText="1"/>
      <protection locked="0"/>
    </xf>
    <xf numFmtId="172" fontId="17" fillId="0" borderId="65" xfId="0" applyNumberFormat="1" applyFont="1" applyFill="1" applyBorder="1" applyAlignment="1" applyProtection="1">
      <alignment horizontal="center" vertical="center" wrapText="1"/>
      <protection locked="0"/>
    </xf>
    <xf numFmtId="43" fontId="17" fillId="0" borderId="65" xfId="41" applyFont="1" applyFill="1" applyBorder="1" applyAlignment="1" applyProtection="1">
      <alignment horizontal="center" vertical="center" wrapText="1"/>
      <protection locked="0"/>
    </xf>
    <xf numFmtId="179" fontId="17" fillId="0" borderId="65" xfId="0" applyNumberFormat="1" applyFont="1" applyFill="1" applyBorder="1" applyAlignment="1" applyProtection="1">
      <alignment horizontal="left" vertical="top" wrapText="1"/>
      <protection locked="0"/>
    </xf>
    <xf numFmtId="43" fontId="17" fillId="4" borderId="65" xfId="41" applyFont="1" applyFill="1" applyBorder="1" applyAlignment="1" applyProtection="1">
      <alignment horizontal="right" vertical="center" wrapText="1"/>
      <protection locked="0"/>
    </xf>
    <xf numFmtId="172" fontId="17" fillId="0" borderId="65" xfId="12" applyNumberFormat="1" applyFont="1" applyFill="1" applyBorder="1" applyAlignment="1" applyProtection="1">
      <alignment horizontal="center" vertical="center"/>
      <protection locked="0"/>
    </xf>
    <xf numFmtId="49" fontId="43" fillId="0" borderId="65" xfId="12" applyNumberFormat="1" applyFont="1" applyFill="1" applyBorder="1" applyAlignment="1" applyProtection="1">
      <alignment vertical="top" wrapText="1"/>
      <protection locked="0"/>
    </xf>
    <xf numFmtId="0" fontId="33" fillId="0" borderId="65" xfId="3" applyFont="1" applyFill="1" applyBorder="1" applyAlignment="1" applyProtection="1">
      <alignment horizontal="left" vertical="center" wrapText="1"/>
      <protection locked="0"/>
    </xf>
    <xf numFmtId="0" fontId="33" fillId="0" borderId="65" xfId="3" applyFont="1" applyFill="1" applyBorder="1" applyAlignment="1" applyProtection="1">
      <alignment horizontal="left" vertical="center" wrapText="1"/>
      <protection locked="0"/>
    </xf>
    <xf numFmtId="2" fontId="33" fillId="0" borderId="65" xfId="41" applyNumberFormat="1" applyFont="1" applyFill="1" applyBorder="1" applyAlignment="1" applyProtection="1">
      <alignment vertical="center" wrapText="1"/>
      <protection locked="0"/>
    </xf>
    <xf numFmtId="0" fontId="43" fillId="4" borderId="65" xfId="12" applyNumberFormat="1" applyFont="1" applyFill="1" applyBorder="1" applyAlignment="1" applyProtection="1">
      <alignment vertical="top" wrapText="1"/>
      <protection locked="0"/>
    </xf>
    <xf numFmtId="9" fontId="43" fillId="4" borderId="65" xfId="12" applyFont="1" applyFill="1" applyBorder="1" applyAlignment="1">
      <alignment horizontal="left" vertical="center" wrapText="1"/>
    </xf>
    <xf numFmtId="0" fontId="43" fillId="4" borderId="65" xfId="12" applyNumberFormat="1" applyFont="1" applyFill="1" applyBorder="1" applyAlignment="1" applyProtection="1">
      <alignment vertical="center" wrapText="1"/>
      <protection locked="0"/>
    </xf>
    <xf numFmtId="0" fontId="17" fillId="0" borderId="65" xfId="0" applyFont="1" applyFill="1" applyBorder="1" applyAlignment="1">
      <alignment horizontal="justify" vertical="center" wrapText="1"/>
    </xf>
    <xf numFmtId="9" fontId="17" fillId="0" borderId="65" xfId="12" applyFont="1" applyFill="1" applyBorder="1" applyAlignment="1">
      <alignment horizontal="justify" vertical="center"/>
    </xf>
    <xf numFmtId="9" fontId="17" fillId="0" borderId="65" xfId="12" applyFont="1" applyFill="1" applyBorder="1" applyAlignment="1">
      <alignment horizontal="justify" vertical="center" wrapText="1"/>
    </xf>
    <xf numFmtId="9" fontId="17" fillId="4" borderId="1" xfId="12" applyFont="1" applyFill="1" applyBorder="1" applyAlignment="1">
      <alignment horizontal="center" vertical="center" wrapText="1"/>
    </xf>
    <xf numFmtId="9" fontId="17" fillId="4" borderId="1" xfId="12" applyFont="1" applyFill="1" applyBorder="1" applyAlignment="1">
      <alignment vertical="center"/>
    </xf>
    <xf numFmtId="9" fontId="17" fillId="4" borderId="1" xfId="12" applyFont="1" applyFill="1" applyBorder="1" applyAlignment="1">
      <alignment vertical="center" wrapText="1"/>
    </xf>
    <xf numFmtId="0" fontId="41" fillId="0" borderId="65" xfId="3" applyFont="1" applyFill="1" applyBorder="1" applyAlignment="1">
      <alignment horizontal="center" vertical="center" wrapText="1"/>
    </xf>
    <xf numFmtId="0" fontId="17" fillId="0" borderId="1" xfId="3" applyFont="1" applyFill="1" applyBorder="1" applyAlignment="1">
      <alignment horizontal="left" vertical="center" wrapText="1"/>
    </xf>
    <xf numFmtId="10" fontId="17" fillId="4" borderId="1" xfId="12" applyNumberFormat="1" applyFont="1" applyFill="1" applyBorder="1" applyAlignment="1">
      <alignment vertical="center"/>
    </xf>
    <xf numFmtId="10" fontId="17" fillId="0" borderId="1" xfId="12" applyNumberFormat="1" applyFont="1" applyFill="1" applyBorder="1" applyAlignment="1">
      <alignment horizontal="right" vertical="center" wrapText="1"/>
    </xf>
    <xf numFmtId="10" fontId="17" fillId="0" borderId="1" xfId="3" applyNumberFormat="1" applyFont="1" applyFill="1" applyBorder="1" applyAlignment="1">
      <alignment horizontal="left" vertical="center" wrapText="1"/>
    </xf>
    <xf numFmtId="171" fontId="17" fillId="4" borderId="1" xfId="0" applyNumberFormat="1" applyFont="1" applyFill="1" applyBorder="1" applyAlignment="1">
      <alignment horizontal="justify" vertical="center" wrapText="1"/>
    </xf>
    <xf numFmtId="9" fontId="17" fillId="4" borderId="1" xfId="12" applyFont="1" applyFill="1" applyBorder="1" applyAlignment="1">
      <alignment horizontal="left" vertical="center" wrapText="1"/>
    </xf>
    <xf numFmtId="171" fontId="44" fillId="0" borderId="65" xfId="0" applyNumberFormat="1" applyFont="1" applyFill="1" applyBorder="1" applyAlignment="1">
      <alignment horizontal="center" vertical="center" wrapText="1"/>
    </xf>
    <xf numFmtId="2" fontId="17" fillId="4" borderId="1" xfId="12" applyNumberFormat="1" applyFont="1" applyFill="1" applyBorder="1" applyAlignment="1">
      <alignment horizontal="center" vertical="center" wrapText="1"/>
    </xf>
    <xf numFmtId="10" fontId="17" fillId="4" borderId="1" xfId="12" applyNumberFormat="1" applyFont="1" applyFill="1" applyBorder="1" applyAlignment="1">
      <alignment horizontal="center" vertical="center" wrapText="1"/>
    </xf>
    <xf numFmtId="0" fontId="17" fillId="4" borderId="1" xfId="0" applyNumberFormat="1" applyFont="1" applyFill="1" applyBorder="1" applyAlignment="1">
      <alignment horizontal="left" vertical="center" wrapText="1"/>
    </xf>
    <xf numFmtId="0" fontId="17" fillId="4" borderId="1" xfId="0" applyFont="1" applyFill="1" applyBorder="1" applyAlignment="1">
      <alignment vertical="center"/>
    </xf>
    <xf numFmtId="0" fontId="17" fillId="4" borderId="1" xfId="0" applyFont="1" applyFill="1" applyBorder="1" applyAlignment="1">
      <alignment vertical="center" wrapText="1"/>
    </xf>
    <xf numFmtId="10" fontId="17" fillId="4" borderId="1" xfId="0" applyNumberFormat="1" applyFont="1" applyFill="1" applyBorder="1" applyAlignment="1">
      <alignment vertical="center"/>
    </xf>
    <xf numFmtId="171" fontId="44" fillId="0" borderId="1" xfId="0" applyNumberFormat="1" applyFont="1" applyFill="1" applyBorder="1" applyAlignment="1">
      <alignment horizontal="left" vertical="center" wrapText="1"/>
    </xf>
    <xf numFmtId="9" fontId="33" fillId="0" borderId="65" xfId="7" applyFont="1" applyFill="1" applyBorder="1" applyAlignment="1">
      <alignment vertical="center" wrapText="1"/>
    </xf>
    <xf numFmtId="0" fontId="35" fillId="0" borderId="65" xfId="0" applyFont="1" applyBorder="1" applyAlignment="1">
      <alignment vertical="center" wrapText="1"/>
    </xf>
    <xf numFmtId="0" fontId="11" fillId="0" borderId="65" xfId="11" applyFont="1" applyBorder="1" applyAlignment="1">
      <alignment vertical="center" wrapText="1"/>
    </xf>
    <xf numFmtId="0" fontId="33" fillId="0" borderId="0" xfId="3" applyFont="1" applyFill="1" applyBorder="1" applyAlignment="1" applyProtection="1">
      <alignment horizontal="center" vertical="center" wrapText="1"/>
      <protection locked="0"/>
    </xf>
    <xf numFmtId="177" fontId="33" fillId="0" borderId="0" xfId="47" applyNumberFormat="1" applyFont="1" applyFill="1" applyBorder="1" applyAlignment="1" applyProtection="1">
      <alignment horizontal="left" vertical="center" wrapText="1"/>
      <protection locked="0"/>
    </xf>
    <xf numFmtId="0" fontId="33" fillId="0" borderId="0" xfId="3" applyFont="1" applyFill="1" applyBorder="1" applyAlignment="1" applyProtection="1">
      <alignment vertical="center" wrapText="1"/>
      <protection locked="0"/>
    </xf>
    <xf numFmtId="14" fontId="44" fillId="0" borderId="65" xfId="0" applyNumberFormat="1" applyFont="1" applyBorder="1" applyAlignment="1">
      <alignment vertical="center"/>
    </xf>
    <xf numFmtId="0" fontId="33" fillId="0" borderId="65" xfId="3" applyFont="1" applyFill="1" applyBorder="1" applyAlignment="1" applyProtection="1">
      <alignment horizontal="left" vertical="center" wrapText="1"/>
      <protection locked="0"/>
    </xf>
    <xf numFmtId="43" fontId="17" fillId="20" borderId="65" xfId="41" applyFont="1" applyFill="1" applyBorder="1" applyAlignment="1" applyProtection="1">
      <alignment horizontal="center" vertical="center" wrapText="1"/>
      <protection locked="0"/>
    </xf>
    <xf numFmtId="179" fontId="17" fillId="20" borderId="65" xfId="0" applyNumberFormat="1" applyFont="1" applyFill="1" applyBorder="1" applyAlignment="1" applyProtection="1">
      <alignment horizontal="center" vertical="center" wrapText="1"/>
      <protection locked="0"/>
    </xf>
    <xf numFmtId="0" fontId="33" fillId="0" borderId="65" xfId="3" applyFont="1" applyFill="1" applyBorder="1" applyAlignment="1" applyProtection="1">
      <alignment horizontal="left" vertical="center" wrapText="1"/>
      <protection locked="0"/>
    </xf>
    <xf numFmtId="0" fontId="44" fillId="0" borderId="65" xfId="0" applyFont="1" applyBorder="1" applyAlignment="1">
      <alignment vertical="center"/>
    </xf>
    <xf numFmtId="0" fontId="33" fillId="0" borderId="65" xfId="11" applyFont="1" applyFill="1" applyBorder="1" applyAlignment="1">
      <alignment horizontal="left" vertical="center" wrapText="1"/>
    </xf>
    <xf numFmtId="0" fontId="42" fillId="0" borderId="65" xfId="3" applyFont="1" applyFill="1" applyBorder="1" applyAlignment="1">
      <alignment vertical="center" wrapText="1"/>
    </xf>
    <xf numFmtId="0" fontId="17" fillId="7" borderId="65" xfId="0" applyFont="1" applyFill="1" applyBorder="1" applyAlignment="1">
      <alignment vertical="center"/>
    </xf>
    <xf numFmtId="9" fontId="42" fillId="0" borderId="65" xfId="7" applyFont="1" applyFill="1" applyBorder="1" applyAlignment="1">
      <alignment horizontal="center" vertical="center" wrapText="1"/>
    </xf>
    <xf numFmtId="0" fontId="17" fillId="0" borderId="65" xfId="3" applyFont="1" applyFill="1" applyBorder="1" applyAlignment="1">
      <alignment vertical="center" wrapText="1"/>
    </xf>
    <xf numFmtId="0" fontId="33" fillId="0" borderId="65" xfId="3" applyFont="1" applyFill="1" applyBorder="1" applyAlignment="1" applyProtection="1">
      <alignment horizontal="center" vertical="center" wrapText="1"/>
      <protection locked="0"/>
    </xf>
    <xf numFmtId="9" fontId="17" fillId="0" borderId="65" xfId="3" applyNumberFormat="1" applyFont="1" applyBorder="1" applyAlignment="1">
      <alignment horizontal="center" vertical="center"/>
    </xf>
    <xf numFmtId="0" fontId="59" fillId="0" borderId="0" xfId="3" applyFont="1" applyAlignment="1">
      <alignment vertical="center" wrapText="1"/>
    </xf>
    <xf numFmtId="0" fontId="33" fillId="4" borderId="65" xfId="0" applyFont="1" applyFill="1" applyBorder="1" applyAlignment="1" applyProtection="1">
      <alignment vertical="center" wrapText="1"/>
      <protection locked="0"/>
    </xf>
    <xf numFmtId="14" fontId="33" fillId="0" borderId="65" xfId="3" applyNumberFormat="1" applyFont="1" applyFill="1" applyBorder="1" applyAlignment="1">
      <alignment vertical="center"/>
    </xf>
    <xf numFmtId="177" fontId="33" fillId="0" borderId="65" xfId="47" applyNumberFormat="1" applyFont="1" applyFill="1" applyBorder="1" applyAlignment="1">
      <alignment vertical="center" wrapText="1"/>
    </xf>
    <xf numFmtId="0" fontId="33" fillId="0" borderId="65" xfId="41" applyNumberFormat="1" applyFont="1" applyFill="1" applyBorder="1" applyAlignment="1">
      <alignment vertical="center" wrapText="1"/>
    </xf>
    <xf numFmtId="43" fontId="17" fillId="4" borderId="65" xfId="41" applyFont="1" applyFill="1" applyBorder="1" applyAlignment="1" applyProtection="1">
      <alignment vertical="center" wrapText="1"/>
      <protection locked="0"/>
    </xf>
    <xf numFmtId="179" fontId="17" fillId="4" borderId="65" xfId="0" applyNumberFormat="1" applyFont="1" applyFill="1" applyBorder="1" applyAlignment="1" applyProtection="1">
      <alignment vertical="center" wrapText="1"/>
      <protection locked="0"/>
    </xf>
    <xf numFmtId="172" fontId="17" fillId="4" borderId="65" xfId="12" applyNumberFormat="1" applyFont="1" applyFill="1" applyBorder="1" applyAlignment="1" applyProtection="1">
      <alignment vertical="center"/>
      <protection locked="0"/>
    </xf>
    <xf numFmtId="0" fontId="17" fillId="0" borderId="65" xfId="0" applyFont="1" applyFill="1" applyBorder="1" applyAlignment="1">
      <alignment vertical="center"/>
    </xf>
    <xf numFmtId="2" fontId="17" fillId="0" borderId="1" xfId="0" applyNumberFormat="1" applyFont="1" applyFill="1" applyBorder="1" applyAlignment="1">
      <alignment horizontal="right" vertical="center" wrapText="1"/>
    </xf>
    <xf numFmtId="2" fontId="17" fillId="0" borderId="65" xfId="0" applyNumberFormat="1" applyFont="1" applyBorder="1" applyAlignment="1">
      <alignment vertical="center"/>
    </xf>
    <xf numFmtId="1" fontId="33" fillId="4" borderId="65" xfId="0" applyNumberFormat="1" applyFont="1" applyFill="1" applyBorder="1" applyAlignment="1">
      <alignment horizontal="right" vertical="center"/>
    </xf>
    <xf numFmtId="9" fontId="17" fillId="20" borderId="65" xfId="0" applyNumberFormat="1" applyFont="1" applyFill="1" applyBorder="1" applyAlignment="1">
      <alignment horizontal="center" vertical="center"/>
    </xf>
    <xf numFmtId="0" fontId="17" fillId="20" borderId="65" xfId="0" applyFont="1" applyFill="1" applyBorder="1" applyAlignment="1">
      <alignment horizontal="justify" vertical="justify"/>
    </xf>
    <xf numFmtId="0" fontId="17" fillId="20" borderId="1" xfId="0" applyFont="1" applyFill="1" applyBorder="1" applyAlignment="1">
      <alignment vertical="center" wrapText="1"/>
    </xf>
    <xf numFmtId="0" fontId="17" fillId="17" borderId="65" xfId="0" applyFont="1" applyFill="1" applyBorder="1" applyAlignment="1">
      <alignment vertical="center"/>
    </xf>
    <xf numFmtId="0" fontId="31" fillId="0" borderId="0" xfId="3" applyFont="1"/>
    <xf numFmtId="0" fontId="31" fillId="0" borderId="0" xfId="3" applyFont="1" applyAlignment="1">
      <alignment horizontal="center" vertical="center"/>
    </xf>
    <xf numFmtId="0" fontId="11" fillId="0" borderId="85" xfId="3" applyFont="1" applyBorder="1" applyAlignment="1">
      <alignment horizontal="center" vertical="center" wrapText="1"/>
    </xf>
    <xf numFmtId="0" fontId="31" fillId="6" borderId="0" xfId="3" applyFont="1" applyFill="1" applyBorder="1" applyAlignment="1">
      <alignment vertical="center" wrapText="1"/>
    </xf>
    <xf numFmtId="0" fontId="11" fillId="0" borderId="83" xfId="3" applyFont="1" applyBorder="1" applyAlignment="1">
      <alignment horizontal="center" vertical="center" wrapText="1"/>
    </xf>
    <xf numFmtId="0" fontId="31" fillId="5" borderId="0" xfId="3" applyFont="1" applyFill="1" applyBorder="1" applyAlignment="1">
      <alignment vertical="center" wrapText="1"/>
    </xf>
    <xf numFmtId="0" fontId="11" fillId="0" borderId="85" xfId="3" applyFont="1" applyBorder="1" applyAlignment="1">
      <alignment horizontal="center" vertical="center"/>
    </xf>
    <xf numFmtId="0" fontId="11" fillId="0" borderId="83" xfId="3" applyFont="1" applyBorder="1" applyAlignment="1">
      <alignment horizontal="center" vertical="center"/>
    </xf>
    <xf numFmtId="0" fontId="11" fillId="0" borderId="81" xfId="3" applyFont="1" applyBorder="1" applyAlignment="1">
      <alignment horizontal="center" vertical="center"/>
    </xf>
    <xf numFmtId="0" fontId="61" fillId="21" borderId="90" xfId="3" applyFont="1" applyFill="1" applyBorder="1" applyAlignment="1">
      <alignment horizontal="center" vertical="center" wrapText="1"/>
    </xf>
    <xf numFmtId="0" fontId="61" fillId="21" borderId="89" xfId="3" applyFont="1" applyFill="1" applyBorder="1" applyAlignment="1">
      <alignment horizontal="center" vertical="center" wrapText="1"/>
    </xf>
    <xf numFmtId="0" fontId="11" fillId="0" borderId="86" xfId="3" applyFont="1" applyBorder="1" applyAlignment="1">
      <alignment vertical="center"/>
    </xf>
    <xf numFmtId="0" fontId="11" fillId="0" borderId="88" xfId="3" applyFont="1" applyBorder="1" applyAlignment="1">
      <alignment vertical="center"/>
    </xf>
    <xf numFmtId="0" fontId="11" fillId="0" borderId="87" xfId="3" applyFont="1" applyBorder="1" applyAlignment="1">
      <alignment horizontal="center" vertical="center" wrapText="1"/>
    </xf>
    <xf numFmtId="0" fontId="11" fillId="0" borderId="81" xfId="3" applyFont="1" applyBorder="1" applyAlignment="1">
      <alignment horizontal="center" vertical="center" wrapText="1"/>
    </xf>
    <xf numFmtId="0" fontId="31" fillId="0" borderId="0" xfId="3" applyFont="1" applyBorder="1" applyAlignment="1">
      <alignment wrapText="1"/>
    </xf>
    <xf numFmtId="0" fontId="48" fillId="0" borderId="0" xfId="3" applyFont="1"/>
    <xf numFmtId="0" fontId="61" fillId="21" borderId="82" xfId="3" applyFont="1" applyFill="1" applyBorder="1" applyAlignment="1">
      <alignment horizontal="center" vertical="center" wrapText="1"/>
    </xf>
    <xf numFmtId="0" fontId="61" fillId="21" borderId="93" xfId="3" applyFont="1" applyFill="1" applyBorder="1" applyAlignment="1">
      <alignment horizontal="center" vertical="center" wrapText="1"/>
    </xf>
    <xf numFmtId="0" fontId="61" fillId="21" borderId="81" xfId="3" applyFont="1" applyFill="1" applyBorder="1" applyAlignment="1">
      <alignment horizontal="center" vertical="center" wrapText="1"/>
    </xf>
    <xf numFmtId="0" fontId="61" fillId="21" borderId="92" xfId="3" applyFont="1" applyFill="1" applyBorder="1" applyAlignment="1">
      <alignment horizontal="center" vertical="center" wrapText="1"/>
    </xf>
    <xf numFmtId="0" fontId="61" fillId="21" borderId="96" xfId="3" applyFont="1" applyFill="1" applyBorder="1" applyAlignment="1">
      <alignment horizontal="center" vertical="center" wrapText="1"/>
    </xf>
    <xf numFmtId="0" fontId="61" fillId="21" borderId="91" xfId="3" applyFont="1" applyFill="1" applyBorder="1" applyAlignment="1">
      <alignment horizontal="center" vertical="center" wrapText="1"/>
    </xf>
    <xf numFmtId="0" fontId="49" fillId="2" borderId="1" xfId="3" applyFont="1" applyFill="1" applyBorder="1" applyAlignment="1">
      <alignment horizontal="center" vertical="center" wrapText="1"/>
    </xf>
    <xf numFmtId="3" fontId="49" fillId="2" borderId="1" xfId="3" applyNumberFormat="1" applyFont="1" applyFill="1" applyBorder="1" applyAlignment="1">
      <alignment horizontal="center" vertical="center" wrapText="1"/>
    </xf>
    <xf numFmtId="0" fontId="49" fillId="3" borderId="1" xfId="3" applyFont="1" applyFill="1" applyBorder="1" applyAlignment="1">
      <alignment horizontal="center" vertical="center" wrapText="1"/>
    </xf>
    <xf numFmtId="0" fontId="11" fillId="19" borderId="88" xfId="3" applyFont="1" applyFill="1" applyBorder="1" applyAlignment="1">
      <alignment vertical="center"/>
    </xf>
    <xf numFmtId="0" fontId="11" fillId="19" borderId="86" xfId="3" applyFont="1" applyFill="1" applyBorder="1" applyAlignment="1">
      <alignment vertical="center"/>
    </xf>
    <xf numFmtId="0" fontId="11" fillId="19" borderId="82" xfId="3" applyFont="1" applyFill="1" applyBorder="1" applyAlignment="1">
      <alignment vertical="center" wrapText="1"/>
    </xf>
    <xf numFmtId="0" fontId="11" fillId="19" borderId="84" xfId="3" applyFont="1" applyFill="1" applyBorder="1" applyAlignment="1">
      <alignment vertical="center" wrapText="1"/>
    </xf>
    <xf numFmtId="0" fontId="11" fillId="19" borderId="86" xfId="3" applyFont="1" applyFill="1" applyBorder="1" applyAlignment="1">
      <alignment vertical="center" wrapText="1"/>
    </xf>
    <xf numFmtId="0" fontId="11" fillId="19" borderId="93" xfId="3" applyFont="1" applyFill="1" applyBorder="1" applyAlignment="1">
      <alignment horizontal="left" vertical="center" wrapText="1"/>
    </xf>
    <xf numFmtId="0" fontId="11" fillId="19" borderId="93" xfId="3" applyFont="1" applyFill="1" applyBorder="1" applyAlignment="1">
      <alignment horizontal="center" vertical="center" wrapText="1"/>
    </xf>
    <xf numFmtId="0" fontId="11" fillId="19" borderId="1" xfId="3" applyFont="1" applyFill="1" applyBorder="1" applyAlignment="1">
      <alignment horizontal="left" vertical="center" wrapText="1"/>
    </xf>
    <xf numFmtId="0" fontId="11" fillId="19" borderId="1" xfId="3" applyFont="1" applyFill="1" applyBorder="1" applyAlignment="1">
      <alignment horizontal="center" vertical="center" wrapText="1"/>
    </xf>
    <xf numFmtId="0" fontId="11" fillId="19" borderId="94" xfId="3" applyFont="1" applyFill="1" applyBorder="1" applyAlignment="1">
      <alignment horizontal="left" vertical="center" wrapText="1"/>
    </xf>
    <xf numFmtId="0" fontId="11" fillId="19" borderId="94" xfId="3" applyFont="1" applyFill="1" applyBorder="1" applyAlignment="1">
      <alignment horizontal="center" vertical="center" wrapText="1"/>
    </xf>
    <xf numFmtId="0" fontId="11" fillId="19" borderId="84" xfId="3" applyFont="1" applyFill="1" applyBorder="1" applyAlignment="1">
      <alignment horizontal="center" vertical="center" wrapText="1"/>
    </xf>
    <xf numFmtId="0" fontId="11" fillId="19" borderId="1" xfId="3" applyFont="1" applyFill="1" applyBorder="1" applyAlignment="1">
      <alignment vertical="center" wrapText="1"/>
    </xf>
    <xf numFmtId="0" fontId="11" fillId="19" borderId="94" xfId="3" applyFont="1" applyFill="1" applyBorder="1" applyAlignment="1">
      <alignment vertical="center" wrapText="1"/>
    </xf>
    <xf numFmtId="0" fontId="11" fillId="19" borderId="86" xfId="3" applyFont="1" applyFill="1" applyBorder="1" applyAlignment="1">
      <alignment horizontal="center" vertical="center" wrapText="1"/>
    </xf>
    <xf numFmtId="0" fontId="33" fillId="0" borderId="65" xfId="11" quotePrefix="1" applyFont="1" applyFill="1" applyBorder="1" applyAlignment="1">
      <alignment vertical="center" wrapText="1"/>
    </xf>
    <xf numFmtId="0" fontId="33" fillId="0" borderId="65" xfId="3" applyFont="1" applyFill="1" applyBorder="1" applyAlignment="1" applyProtection="1">
      <alignment horizontal="left" vertical="center" wrapText="1"/>
      <protection locked="0"/>
    </xf>
    <xf numFmtId="1" fontId="33" fillId="0" borderId="65" xfId="11" applyNumberFormat="1" applyFont="1" applyFill="1" applyBorder="1" applyAlignment="1">
      <alignment vertical="center" wrapText="1"/>
    </xf>
    <xf numFmtId="1" fontId="33" fillId="0" borderId="65" xfId="11" quotePrefix="1" applyNumberFormat="1" applyFont="1" applyFill="1" applyBorder="1" applyAlignment="1">
      <alignment horizontal="center" vertical="center" wrapText="1"/>
    </xf>
    <xf numFmtId="0" fontId="33" fillId="0" borderId="65" xfId="3" applyFont="1" applyFill="1" applyBorder="1" applyAlignment="1" applyProtection="1">
      <alignment horizontal="left" vertical="center" wrapText="1"/>
      <protection locked="0"/>
    </xf>
    <xf numFmtId="0" fontId="44" fillId="0" borderId="65" xfId="0" applyFont="1" applyFill="1" applyBorder="1" applyAlignment="1">
      <alignment horizontal="center" vertical="center" wrapText="1"/>
    </xf>
    <xf numFmtId="0" fontId="44" fillId="0" borderId="65" xfId="0" applyFont="1" applyBorder="1" applyAlignment="1">
      <alignment vertical="center" wrapText="1"/>
    </xf>
    <xf numFmtId="14" fontId="17" fillId="0" borderId="65" xfId="0" applyNumberFormat="1" applyFont="1" applyBorder="1" applyAlignment="1">
      <alignment horizontal="center" vertical="center"/>
    </xf>
    <xf numFmtId="14" fontId="11" fillId="0" borderId="65" xfId="11" applyNumberFormat="1" applyFont="1" applyBorder="1" applyAlignment="1">
      <alignment horizontal="center" vertical="center"/>
    </xf>
    <xf numFmtId="14" fontId="33" fillId="4" borderId="65" xfId="11" applyNumberFormat="1" applyFont="1" applyFill="1" applyBorder="1" applyAlignment="1" applyProtection="1">
      <alignment horizontal="center" vertical="center" wrapText="1"/>
      <protection locked="0"/>
    </xf>
    <xf numFmtId="14" fontId="33" fillId="0" borderId="79" xfId="3" applyNumberFormat="1" applyFont="1" applyFill="1" applyBorder="1" applyAlignment="1" applyProtection="1">
      <alignment horizontal="center" vertical="center"/>
      <protection locked="0"/>
    </xf>
    <xf numFmtId="14" fontId="33" fillId="0" borderId="78" xfId="3" applyNumberFormat="1" applyFont="1" applyFill="1" applyBorder="1" applyAlignment="1" applyProtection="1">
      <alignment horizontal="center" vertical="center"/>
      <protection locked="0"/>
    </xf>
    <xf numFmtId="0" fontId="33" fillId="0" borderId="72" xfId="0" applyFont="1" applyFill="1" applyBorder="1" applyAlignment="1" applyProtection="1">
      <alignment horizontal="center" vertical="center"/>
      <protection locked="0"/>
    </xf>
    <xf numFmtId="0" fontId="33" fillId="0" borderId="65" xfId="3" applyFont="1" applyFill="1" applyBorder="1" applyAlignment="1" applyProtection="1">
      <alignment horizontal="left" vertical="center" wrapText="1"/>
      <protection locked="0"/>
    </xf>
    <xf numFmtId="0" fontId="46" fillId="0" borderId="65" xfId="0" applyFont="1" applyFill="1" applyBorder="1" applyAlignment="1">
      <alignment vertical="center" wrapText="1"/>
    </xf>
    <xf numFmtId="0" fontId="33" fillId="0" borderId="65" xfId="3" applyFont="1" applyFill="1" applyBorder="1" applyAlignment="1" applyProtection="1">
      <alignment horizontal="left" vertical="center" wrapText="1"/>
      <protection locked="0"/>
    </xf>
    <xf numFmtId="0" fontId="33" fillId="0" borderId="65" xfId="0" applyFont="1" applyBorder="1" applyAlignment="1">
      <alignment horizontal="left" vertical="center" wrapText="1"/>
    </xf>
    <xf numFmtId="0" fontId="33" fillId="0" borderId="65" xfId="0" applyFont="1" applyBorder="1" applyAlignment="1">
      <alignment vertical="center" wrapText="1"/>
    </xf>
    <xf numFmtId="171" fontId="33" fillId="0" borderId="65" xfId="0" applyNumberFormat="1" applyFont="1" applyFill="1" applyBorder="1" applyAlignment="1">
      <alignment horizontal="left" vertical="center" wrapText="1"/>
    </xf>
    <xf numFmtId="0" fontId="31" fillId="7" borderId="65" xfId="0" applyFont="1" applyFill="1" applyBorder="1" applyAlignment="1">
      <alignment vertical="center" wrapText="1"/>
    </xf>
    <xf numFmtId="0" fontId="33" fillId="4" borderId="65" xfId="0" applyFont="1" applyFill="1" applyBorder="1" applyAlignment="1">
      <alignment horizontal="justify" vertical="center" wrapText="1"/>
    </xf>
    <xf numFmtId="0" fontId="33" fillId="4" borderId="65" xfId="0" applyFont="1" applyFill="1" applyBorder="1" applyAlignment="1">
      <alignment horizontal="left" vertical="center"/>
    </xf>
    <xf numFmtId="9" fontId="33" fillId="4" borderId="65" xfId="0" applyNumberFormat="1" applyFont="1" applyFill="1" applyBorder="1" applyAlignment="1">
      <alignment vertical="center" wrapText="1"/>
    </xf>
    <xf numFmtId="0" fontId="33" fillId="4" borderId="65" xfId="0" applyFont="1" applyFill="1" applyBorder="1"/>
    <xf numFmtId="0" fontId="33" fillId="15" borderId="65" xfId="0" applyFont="1" applyFill="1" applyBorder="1" applyAlignment="1">
      <alignment horizontal="left" vertical="center" wrapText="1"/>
    </xf>
    <xf numFmtId="9" fontId="33" fillId="0" borderId="65" xfId="0" applyNumberFormat="1" applyFont="1" applyBorder="1" applyAlignment="1">
      <alignment horizontal="center" vertical="center" wrapText="1"/>
    </xf>
    <xf numFmtId="9" fontId="33" fillId="4" borderId="65" xfId="0" applyNumberFormat="1" applyFont="1" applyFill="1" applyBorder="1" applyAlignment="1">
      <alignment vertical="center"/>
    </xf>
    <xf numFmtId="9" fontId="33" fillId="4" borderId="65" xfId="0" applyNumberFormat="1" applyFont="1" applyFill="1" applyBorder="1" applyAlignment="1">
      <alignment horizontal="right" vertical="center"/>
    </xf>
    <xf numFmtId="9" fontId="33" fillId="4" borderId="65" xfId="12" applyFont="1" applyFill="1" applyBorder="1" applyAlignment="1">
      <alignment horizontal="right" vertical="center" wrapText="1"/>
    </xf>
    <xf numFmtId="9" fontId="31" fillId="15" borderId="65" xfId="0" applyNumberFormat="1" applyFont="1" applyFill="1" applyBorder="1" applyAlignment="1">
      <alignment vertical="center" wrapText="1"/>
    </xf>
    <xf numFmtId="9" fontId="33" fillId="0" borderId="65" xfId="12" applyFont="1" applyBorder="1" applyAlignment="1">
      <alignment horizontal="center" vertical="center"/>
    </xf>
    <xf numFmtId="0" fontId="42" fillId="4" borderId="65" xfId="0" applyNumberFormat="1" applyFont="1" applyFill="1" applyBorder="1" applyAlignment="1" applyProtection="1">
      <alignment horizontal="left" vertical="top" wrapText="1"/>
      <protection locked="0"/>
    </xf>
    <xf numFmtId="0" fontId="42" fillId="4" borderId="65" xfId="0" applyNumberFormat="1" applyFont="1" applyFill="1" applyBorder="1" applyAlignment="1" applyProtection="1">
      <alignment horizontal="left" vertical="center" wrapText="1"/>
      <protection locked="0"/>
    </xf>
    <xf numFmtId="9" fontId="43" fillId="0" borderId="65" xfId="12" applyFont="1" applyFill="1" applyBorder="1" applyAlignment="1" applyProtection="1">
      <alignment horizontal="left" vertical="center" wrapText="1"/>
      <protection locked="0"/>
    </xf>
    <xf numFmtId="181" fontId="33" fillId="0" borderId="65" xfId="14" applyNumberFormat="1" applyFont="1" applyFill="1" applyBorder="1" applyAlignment="1" applyProtection="1">
      <alignment horizontal="center" vertical="center" wrapText="1"/>
      <protection locked="0"/>
    </xf>
    <xf numFmtId="171" fontId="17" fillId="0" borderId="65" xfId="0" applyNumberFormat="1" applyFont="1" applyFill="1" applyBorder="1" applyAlignment="1">
      <alignment horizontal="left" vertical="center" wrapText="1"/>
    </xf>
    <xf numFmtId="171" fontId="31" fillId="0" borderId="65" xfId="0" applyNumberFormat="1" applyFont="1" applyFill="1" applyBorder="1" applyAlignment="1">
      <alignment horizontal="left" vertical="center" wrapText="1"/>
    </xf>
    <xf numFmtId="0" fontId="17" fillId="0" borderId="65" xfId="0" applyFont="1" applyFill="1" applyBorder="1" applyAlignment="1">
      <alignment horizontal="center" wrapText="1"/>
    </xf>
    <xf numFmtId="0" fontId="17" fillId="0" borderId="65" xfId="0" applyFont="1" applyFill="1" applyBorder="1" applyAlignment="1">
      <alignment horizontal="right" wrapText="1"/>
    </xf>
    <xf numFmtId="1" fontId="17" fillId="0" borderId="65" xfId="14" applyNumberFormat="1" applyFont="1" applyBorder="1" applyAlignment="1"/>
    <xf numFmtId="0" fontId="17" fillId="0" borderId="65" xfId="0" applyFont="1" applyBorder="1" applyAlignment="1"/>
    <xf numFmtId="9" fontId="17" fillId="0" borderId="65" xfId="12" applyFont="1" applyBorder="1" applyAlignment="1"/>
    <xf numFmtId="9" fontId="17" fillId="0" borderId="65" xfId="12" applyFont="1" applyFill="1" applyBorder="1" applyAlignment="1">
      <alignment horizontal="center" wrapText="1"/>
    </xf>
    <xf numFmtId="172" fontId="17" fillId="0" borderId="65" xfId="12" applyNumberFormat="1" applyFont="1" applyBorder="1" applyAlignment="1">
      <alignment vertical="center"/>
    </xf>
    <xf numFmtId="172" fontId="17" fillId="4" borderId="65" xfId="12" applyNumberFormat="1" applyFont="1" applyFill="1" applyBorder="1" applyAlignment="1">
      <alignment horizontal="right" vertical="center"/>
    </xf>
    <xf numFmtId="1" fontId="17" fillId="4" borderId="65" xfId="12" applyNumberFormat="1" applyFont="1" applyFill="1" applyBorder="1" applyAlignment="1">
      <alignment vertical="center"/>
    </xf>
    <xf numFmtId="9" fontId="17" fillId="0" borderId="65" xfId="12" applyFont="1" applyBorder="1" applyAlignment="1">
      <alignment vertical="center"/>
    </xf>
    <xf numFmtId="172" fontId="17" fillId="0" borderId="65" xfId="12" applyNumberFormat="1" applyFont="1" applyBorder="1" applyAlignment="1">
      <alignment horizontal="right" vertical="center"/>
    </xf>
    <xf numFmtId="1" fontId="17" fillId="4" borderId="65" xfId="0" applyNumberFormat="1" applyFont="1" applyFill="1" applyBorder="1" applyAlignment="1">
      <alignment vertical="center"/>
    </xf>
    <xf numFmtId="0" fontId="42" fillId="0" borderId="65" xfId="11" applyFont="1" applyFill="1" applyBorder="1" applyAlignment="1">
      <alignment horizontal="center" vertical="center" wrapText="1"/>
    </xf>
    <xf numFmtId="171" fontId="17" fillId="4" borderId="73" xfId="0" applyNumberFormat="1" applyFont="1" applyFill="1" applyBorder="1" applyAlignment="1">
      <alignment vertical="center" wrapText="1"/>
    </xf>
    <xf numFmtId="171" fontId="17" fillId="4" borderId="78" xfId="0" applyNumberFormat="1" applyFont="1" applyFill="1" applyBorder="1" applyAlignment="1">
      <alignment vertical="center" wrapText="1"/>
    </xf>
    <xf numFmtId="1" fontId="33" fillId="4" borderId="73" xfId="0" applyNumberFormat="1" applyFont="1" applyFill="1" applyBorder="1" applyAlignment="1">
      <alignment vertical="center"/>
    </xf>
    <xf numFmtId="1" fontId="33" fillId="4" borderId="78" xfId="0" applyNumberFormat="1" applyFont="1" applyFill="1" applyBorder="1" applyAlignment="1">
      <alignment vertical="center"/>
    </xf>
    <xf numFmtId="171" fontId="17" fillId="4" borderId="78" xfId="0" applyNumberFormat="1" applyFont="1" applyFill="1" applyBorder="1" applyAlignment="1">
      <alignment horizontal="center" vertical="center" wrapText="1"/>
    </xf>
    <xf numFmtId="171" fontId="17" fillId="4" borderId="65" xfId="0" applyNumberFormat="1" applyFont="1" applyFill="1" applyBorder="1" applyAlignment="1">
      <alignment vertical="center" wrapText="1"/>
    </xf>
    <xf numFmtId="9" fontId="17" fillId="7" borderId="65" xfId="12" applyFont="1" applyFill="1" applyBorder="1" applyAlignment="1">
      <alignment horizontal="center" vertical="center" wrapText="1"/>
    </xf>
    <xf numFmtId="0" fontId="17" fillId="0" borderId="65" xfId="0" applyNumberFormat="1" applyFont="1" applyFill="1" applyBorder="1" applyAlignment="1">
      <alignment vertical="center" wrapText="1"/>
    </xf>
    <xf numFmtId="10" fontId="17" fillId="0" borderId="65" xfId="12" applyNumberFormat="1" applyFont="1" applyFill="1" applyBorder="1" applyAlignment="1">
      <alignment horizontal="center" vertical="center" wrapText="1"/>
    </xf>
    <xf numFmtId="10" fontId="17" fillId="0" borderId="65" xfId="12" applyNumberFormat="1" applyFont="1" applyFill="1" applyBorder="1" applyAlignment="1">
      <alignment vertical="center" wrapText="1"/>
    </xf>
    <xf numFmtId="9" fontId="17" fillId="4" borderId="65" xfId="12" applyFont="1" applyFill="1" applyBorder="1" applyAlignment="1">
      <alignment horizontal="left" vertical="center" wrapText="1"/>
    </xf>
    <xf numFmtId="0" fontId="17" fillId="4" borderId="65" xfId="0" applyFont="1" applyFill="1" applyBorder="1" applyAlignment="1">
      <alignment horizontal="left" vertical="center" wrapText="1"/>
    </xf>
    <xf numFmtId="10" fontId="17" fillId="0" borderId="65" xfId="12" applyNumberFormat="1" applyFont="1" applyFill="1" applyBorder="1" applyAlignment="1">
      <alignment horizontal="left" vertical="top" wrapText="1"/>
    </xf>
    <xf numFmtId="10" fontId="17" fillId="0" borderId="65" xfId="12" applyNumberFormat="1" applyFont="1" applyFill="1" applyBorder="1" applyAlignment="1">
      <alignment horizontal="left" vertical="center" wrapText="1"/>
    </xf>
    <xf numFmtId="14" fontId="33" fillId="4" borderId="65" xfId="12" applyNumberFormat="1" applyFont="1" applyFill="1" applyBorder="1" applyAlignment="1">
      <alignment horizontal="center" vertical="center" wrapText="1"/>
    </xf>
    <xf numFmtId="171" fontId="33" fillId="0" borderId="97" xfId="0" applyNumberFormat="1" applyFont="1" applyFill="1" applyBorder="1" applyAlignment="1">
      <alignment horizontal="center" vertical="center" wrapText="1"/>
    </xf>
    <xf numFmtId="171" fontId="33" fillId="0" borderId="1" xfId="0" applyNumberFormat="1" applyFont="1" applyFill="1" applyBorder="1" applyAlignment="1">
      <alignment horizontal="center" vertical="center" wrapText="1"/>
    </xf>
    <xf numFmtId="171" fontId="33" fillId="0" borderId="1" xfId="0" applyNumberFormat="1" applyFont="1" applyFill="1" applyBorder="1" applyAlignment="1">
      <alignment vertical="center" wrapText="1"/>
    </xf>
    <xf numFmtId="171" fontId="33" fillId="0" borderId="1" xfId="3" applyNumberFormat="1" applyFont="1" applyFill="1" applyBorder="1" applyAlignment="1">
      <alignment horizontal="left" vertical="center" wrapText="1"/>
    </xf>
    <xf numFmtId="3" fontId="42" fillId="4" borderId="65" xfId="0" applyNumberFormat="1" applyFont="1" applyFill="1" applyBorder="1" applyAlignment="1">
      <alignment horizontal="center" vertical="center" wrapText="1"/>
    </xf>
    <xf numFmtId="3" fontId="33" fillId="4" borderId="98" xfId="0" applyNumberFormat="1" applyFont="1" applyFill="1" applyBorder="1" applyAlignment="1">
      <alignment horizontal="center" vertical="center" wrapText="1"/>
    </xf>
    <xf numFmtId="3" fontId="33" fillId="0" borderId="98" xfId="0" applyNumberFormat="1" applyFont="1" applyFill="1" applyBorder="1" applyAlignment="1">
      <alignment horizontal="center" vertical="center" wrapText="1"/>
    </xf>
    <xf numFmtId="171" fontId="33" fillId="0" borderId="73" xfId="0" applyNumberFormat="1" applyFont="1" applyFill="1" applyBorder="1" applyAlignment="1">
      <alignment horizontal="center" vertical="center" wrapText="1"/>
    </xf>
    <xf numFmtId="0" fontId="33" fillId="0" borderId="1" xfId="0" applyNumberFormat="1" applyFont="1" applyFill="1" applyBorder="1" applyAlignment="1">
      <alignment horizontal="center" vertical="center" wrapText="1"/>
    </xf>
    <xf numFmtId="9" fontId="33" fillId="4" borderId="78" xfId="12" applyFont="1" applyFill="1" applyBorder="1" applyAlignment="1">
      <alignment vertical="center"/>
    </xf>
    <xf numFmtId="9" fontId="33" fillId="22" borderId="65" xfId="12" applyFont="1" applyFill="1" applyBorder="1" applyAlignment="1">
      <alignment vertical="center"/>
    </xf>
    <xf numFmtId="0" fontId="33" fillId="22" borderId="65" xfId="0" applyFont="1" applyFill="1" applyBorder="1" applyAlignment="1">
      <alignment vertical="center" wrapText="1"/>
    </xf>
    <xf numFmtId="9" fontId="33" fillId="0" borderId="72" xfId="12" applyFont="1" applyFill="1" applyBorder="1" applyAlignment="1">
      <alignment vertical="center"/>
    </xf>
    <xf numFmtId="9" fontId="33" fillId="0" borderId="65" xfId="0" applyNumberFormat="1" applyFont="1" applyFill="1" applyBorder="1" applyAlignment="1">
      <alignment horizontal="right" vertical="center"/>
    </xf>
    <xf numFmtId="9" fontId="33" fillId="0" borderId="65" xfId="0" applyNumberFormat="1" applyFont="1" applyFill="1" applyBorder="1" applyAlignment="1">
      <alignment vertical="center"/>
    </xf>
    <xf numFmtId="0" fontId="17" fillId="0" borderId="65" xfId="12" applyNumberFormat="1" applyFont="1" applyFill="1" applyBorder="1" applyAlignment="1">
      <alignment horizontal="center" vertical="center"/>
    </xf>
    <xf numFmtId="9" fontId="17" fillId="0" borderId="65" xfId="12" applyNumberFormat="1" applyFont="1" applyFill="1" applyBorder="1" applyAlignment="1">
      <alignment vertical="center"/>
    </xf>
    <xf numFmtId="9" fontId="64" fillId="4" borderId="65" xfId="12" applyFont="1" applyFill="1" applyBorder="1" applyAlignment="1">
      <alignment horizontal="center" vertical="center"/>
    </xf>
    <xf numFmtId="0" fontId="64" fillId="0" borderId="65" xfId="0" applyFont="1" applyBorder="1" applyAlignment="1">
      <alignment vertical="center"/>
    </xf>
    <xf numFmtId="0" fontId="42" fillId="0" borderId="65" xfId="0" applyFont="1" applyBorder="1" applyAlignment="1">
      <alignment horizontal="justify" vertical="top" wrapText="1"/>
    </xf>
    <xf numFmtId="9" fontId="43" fillId="4" borderId="65" xfId="12" applyFont="1" applyFill="1" applyBorder="1" applyAlignment="1">
      <alignment horizontal="center" vertical="center"/>
    </xf>
    <xf numFmtId="0" fontId="65" fillId="0" borderId="65" xfId="0" applyFont="1" applyBorder="1" applyAlignment="1">
      <alignment horizontal="center" vertical="center"/>
    </xf>
    <xf numFmtId="0" fontId="42" fillId="0" borderId="65" xfId="0" applyFont="1" applyBorder="1" applyAlignment="1">
      <alignment horizontal="justify" vertical="center" wrapText="1"/>
    </xf>
    <xf numFmtId="9" fontId="18" fillId="4" borderId="65" xfId="12" applyFont="1" applyFill="1" applyBorder="1" applyAlignment="1">
      <alignment horizontal="center" vertical="center"/>
    </xf>
    <xf numFmtId="9" fontId="42" fillId="0" borderId="65" xfId="12" applyFont="1" applyFill="1" applyBorder="1" applyAlignment="1">
      <alignment horizontal="left" vertical="top" wrapText="1"/>
    </xf>
    <xf numFmtId="0" fontId="42" fillId="0" borderId="65" xfId="0" applyFont="1" applyFill="1" applyBorder="1" applyAlignment="1">
      <alignment wrapText="1"/>
    </xf>
    <xf numFmtId="9" fontId="42" fillId="0" borderId="65" xfId="0" applyNumberFormat="1" applyFont="1" applyFill="1" applyBorder="1" applyAlignment="1">
      <alignment horizontal="center" vertical="center"/>
    </xf>
    <xf numFmtId="0" fontId="42" fillId="0" borderId="65" xfId="0" applyFont="1" applyFill="1" applyBorder="1" applyAlignment="1">
      <alignment horizontal="justify" vertical="top" wrapText="1"/>
    </xf>
    <xf numFmtId="9" fontId="42" fillId="0" borderId="65" xfId="0" applyNumberFormat="1" applyFont="1" applyFill="1" applyBorder="1" applyAlignment="1">
      <alignment horizontal="center" vertical="center" wrapText="1"/>
    </xf>
    <xf numFmtId="0" fontId="42" fillId="0" borderId="65" xfId="0" applyFont="1" applyFill="1" applyBorder="1" applyAlignment="1">
      <alignment vertical="center" wrapText="1"/>
    </xf>
    <xf numFmtId="0" fontId="42" fillId="0" borderId="65" xfId="0" applyFont="1" applyFill="1" applyBorder="1" applyAlignment="1">
      <alignment horizontal="justify" vertical="center" wrapText="1"/>
    </xf>
    <xf numFmtId="0" fontId="42" fillId="0" borderId="65" xfId="0" applyFont="1" applyBorder="1" applyAlignment="1">
      <alignment vertical="top" wrapText="1"/>
    </xf>
    <xf numFmtId="0" fontId="42" fillId="0" borderId="65" xfId="0" applyFont="1" applyBorder="1" applyAlignment="1">
      <alignment horizontal="left" vertical="center" wrapText="1"/>
    </xf>
    <xf numFmtId="0" fontId="43" fillId="0" borderId="65" xfId="0" applyFont="1" applyFill="1" applyBorder="1" applyAlignment="1">
      <alignment horizontal="justify" vertical="center" wrapText="1"/>
    </xf>
    <xf numFmtId="0" fontId="42" fillId="7" borderId="65" xfId="0" applyFont="1" applyFill="1" applyBorder="1" applyAlignment="1">
      <alignment horizontal="justify" vertical="top" wrapText="1"/>
    </xf>
    <xf numFmtId="10" fontId="33" fillId="4" borderId="65" xfId="12" applyNumberFormat="1" applyFont="1" applyFill="1" applyBorder="1" applyAlignment="1">
      <alignment horizontal="center" vertical="center"/>
    </xf>
    <xf numFmtId="10" fontId="33" fillId="4" borderId="65" xfId="12" applyNumberFormat="1" applyFont="1" applyFill="1" applyBorder="1" applyAlignment="1">
      <alignment vertical="center"/>
    </xf>
    <xf numFmtId="0" fontId="33" fillId="4" borderId="65" xfId="0" quotePrefix="1" applyFont="1" applyFill="1" applyBorder="1" applyAlignment="1">
      <alignment horizontal="left" vertical="center" wrapText="1"/>
    </xf>
    <xf numFmtId="9" fontId="33" fillId="0" borderId="65" xfId="0" applyNumberFormat="1" applyFont="1" applyFill="1" applyBorder="1" applyAlignment="1">
      <alignment horizontal="justify" vertical="center" wrapText="1"/>
    </xf>
    <xf numFmtId="14" fontId="17" fillId="0" borderId="65" xfId="0" applyNumberFormat="1" applyFont="1" applyBorder="1" applyAlignment="1">
      <alignment vertical="center"/>
    </xf>
    <xf numFmtId="0" fontId="33" fillId="0" borderId="65" xfId="0" applyFont="1" applyFill="1" applyBorder="1" applyAlignment="1">
      <alignment horizontal="justify" vertical="center" wrapText="1"/>
    </xf>
    <xf numFmtId="0" fontId="35" fillId="0" borderId="65" xfId="0" applyFont="1" applyBorder="1" applyAlignment="1">
      <alignment horizontal="justify" vertical="center" wrapText="1"/>
    </xf>
    <xf numFmtId="0" fontId="33" fillId="0" borderId="65" xfId="0" applyFont="1" applyBorder="1" applyAlignment="1">
      <alignment horizontal="justify" vertical="center"/>
    </xf>
    <xf numFmtId="0" fontId="35" fillId="0" borderId="65" xfId="0" applyFont="1" applyBorder="1" applyAlignment="1">
      <alignment horizontal="center" vertical="center" wrapText="1"/>
    </xf>
    <xf numFmtId="0" fontId="41" fillId="0" borderId="65" xfId="0" applyFont="1" applyBorder="1" applyAlignment="1">
      <alignment horizontal="center" vertical="center" wrapText="1"/>
    </xf>
    <xf numFmtId="0" fontId="11" fillId="0" borderId="0" xfId="0" applyFont="1" applyAlignment="1">
      <alignment horizontal="left" vertical="center" wrapText="1"/>
    </xf>
    <xf numFmtId="0" fontId="0" fillId="0" borderId="0" xfId="0" applyFill="1" applyAlignment="1">
      <alignment horizontal="left" vertical="center" wrapText="1"/>
    </xf>
    <xf numFmtId="0" fontId="11" fillId="0" borderId="0" xfId="0" applyFont="1" applyFill="1" applyAlignment="1">
      <alignment vertical="center" wrapText="1"/>
    </xf>
    <xf numFmtId="0" fontId="33" fillId="0" borderId="65" xfId="0" applyFont="1" applyBorder="1" applyAlignment="1">
      <alignment horizontal="center" vertical="center"/>
    </xf>
    <xf numFmtId="0" fontId="33" fillId="0" borderId="65" xfId="0" applyFont="1" applyBorder="1" applyAlignment="1">
      <alignment horizontal="center" vertical="center" wrapText="1"/>
    </xf>
    <xf numFmtId="0" fontId="33" fillId="4" borderId="65" xfId="0" applyFont="1" applyFill="1" applyBorder="1" applyAlignment="1">
      <alignment wrapText="1"/>
    </xf>
    <xf numFmtId="0" fontId="33" fillId="4" borderId="65" xfId="0" applyFont="1" applyFill="1" applyBorder="1" applyAlignment="1">
      <alignment horizontal="center" wrapText="1"/>
    </xf>
    <xf numFmtId="0" fontId="33" fillId="4" borderId="65" xfId="0" applyFont="1" applyFill="1" applyBorder="1" applyAlignment="1">
      <alignment horizontal="center" vertical="center"/>
    </xf>
    <xf numFmtId="0" fontId="17" fillId="0" borderId="65" xfId="0" applyFont="1" applyBorder="1" applyAlignment="1" applyProtection="1">
      <alignment horizontal="center" vertical="center"/>
      <protection locked="0"/>
    </xf>
    <xf numFmtId="172" fontId="33" fillId="0" borderId="65" xfId="3" quotePrefix="1" applyNumberFormat="1" applyFont="1" applyFill="1" applyBorder="1" applyAlignment="1">
      <alignment horizontal="center" vertical="center" wrapText="1"/>
    </xf>
    <xf numFmtId="0" fontId="31" fillId="0" borderId="65" xfId="0" applyFont="1" applyFill="1" applyBorder="1" applyAlignment="1">
      <alignment horizontal="center" vertical="center" wrapText="1"/>
    </xf>
    <xf numFmtId="14" fontId="31" fillId="0" borderId="65" xfId="0" applyNumberFormat="1" applyFont="1" applyFill="1" applyBorder="1" applyAlignment="1">
      <alignment horizontal="center" vertical="center" wrapText="1"/>
    </xf>
    <xf numFmtId="14" fontId="31" fillId="0" borderId="65" xfId="0" applyNumberFormat="1" applyFont="1" applyBorder="1" applyAlignment="1">
      <alignment horizontal="center" vertical="center"/>
    </xf>
    <xf numFmtId="14" fontId="31" fillId="0" borderId="65" xfId="0" applyNumberFormat="1" applyFont="1" applyFill="1" applyBorder="1" applyAlignment="1">
      <alignment horizontal="center" vertical="center"/>
    </xf>
    <xf numFmtId="0" fontId="31" fillId="0" borderId="65" xfId="0" applyFont="1" applyBorder="1" applyAlignment="1">
      <alignment horizontal="center" vertical="center"/>
    </xf>
    <xf numFmtId="0" fontId="17" fillId="0" borderId="65" xfId="0" applyFont="1" applyFill="1" applyBorder="1" applyAlignment="1" applyProtection="1">
      <alignment horizontal="center" vertical="center"/>
      <protection locked="0"/>
    </xf>
    <xf numFmtId="14" fontId="33" fillId="0" borderId="65" xfId="11" applyNumberFormat="1" applyFont="1" applyFill="1" applyBorder="1" applyAlignment="1" applyProtection="1">
      <alignment horizontal="center" vertical="center" wrapText="1"/>
      <protection locked="0"/>
    </xf>
    <xf numFmtId="9" fontId="44" fillId="0" borderId="65" xfId="0" applyNumberFormat="1" applyFont="1" applyFill="1" applyBorder="1" applyAlignment="1">
      <alignment horizontal="center" vertical="center" wrapText="1"/>
    </xf>
    <xf numFmtId="0" fontId="17" fillId="0" borderId="65" xfId="0" applyFont="1" applyBorder="1" applyAlignment="1">
      <alignment horizontal="justify" vertical="center" wrapText="1"/>
    </xf>
    <xf numFmtId="9" fontId="17" fillId="4" borderId="65" xfId="0" applyNumberFormat="1" applyFont="1" applyFill="1" applyBorder="1" applyAlignment="1">
      <alignment horizontal="center" vertical="center" wrapText="1"/>
    </xf>
    <xf numFmtId="171" fontId="17" fillId="4" borderId="65" xfId="0" applyNumberFormat="1" applyFont="1" applyFill="1" applyBorder="1" applyAlignment="1">
      <alignment horizontal="left" vertical="center" wrapText="1"/>
    </xf>
    <xf numFmtId="9" fontId="17" fillId="0" borderId="65" xfId="12" applyFont="1" applyBorder="1" applyAlignment="1">
      <alignment horizontal="center" vertical="center"/>
    </xf>
    <xf numFmtId="10" fontId="17" fillId="0" borderId="65" xfId="12" applyNumberFormat="1" applyFont="1" applyBorder="1" applyAlignment="1">
      <alignment horizontal="center" vertical="center"/>
    </xf>
    <xf numFmtId="0" fontId="17" fillId="0" borderId="65" xfId="0" applyFont="1" applyBorder="1" applyAlignment="1">
      <alignment horizontal="justify" vertical="top" wrapText="1"/>
    </xf>
    <xf numFmtId="0" fontId="17" fillId="0" borderId="65" xfId="0" applyFont="1" applyBorder="1" applyAlignment="1">
      <alignment wrapText="1"/>
    </xf>
    <xf numFmtId="9" fontId="17" fillId="4" borderId="65" xfId="12" applyFont="1" applyFill="1" applyBorder="1" applyAlignment="1">
      <alignment horizontal="center" vertical="center"/>
    </xf>
    <xf numFmtId="9" fontId="17" fillId="4" borderId="65" xfId="0" applyNumberFormat="1" applyFont="1" applyFill="1" applyBorder="1" applyAlignment="1">
      <alignment horizontal="center" vertical="center" wrapText="1"/>
    </xf>
    <xf numFmtId="171" fontId="17" fillId="4" borderId="65" xfId="0" applyNumberFormat="1" applyFont="1" applyFill="1" applyBorder="1" applyAlignment="1">
      <alignment horizontal="left" vertical="center" wrapText="1"/>
    </xf>
    <xf numFmtId="0" fontId="17" fillId="0" borderId="65" xfId="0" applyFont="1" applyBorder="1" applyAlignment="1">
      <alignment horizontal="left" vertical="center" wrapText="1"/>
    </xf>
    <xf numFmtId="9" fontId="17" fillId="0" borderId="65" xfId="12" applyFont="1" applyBorder="1" applyAlignment="1">
      <alignment horizontal="center" vertical="center"/>
    </xf>
    <xf numFmtId="10" fontId="17" fillId="4" borderId="65" xfId="12" applyNumberFormat="1" applyFont="1" applyFill="1" applyBorder="1" applyAlignment="1">
      <alignment horizontal="center" vertical="center"/>
    </xf>
    <xf numFmtId="10" fontId="17" fillId="0" borderId="65" xfId="12" applyNumberFormat="1" applyFont="1" applyBorder="1" applyAlignment="1">
      <alignment horizontal="center" vertical="center"/>
    </xf>
    <xf numFmtId="0" fontId="17" fillId="0" borderId="65" xfId="0" applyFont="1" applyBorder="1" applyAlignment="1">
      <alignment horizontal="justify" vertical="top" wrapText="1"/>
    </xf>
    <xf numFmtId="0" fontId="17" fillId="0" borderId="65" xfId="0" applyFont="1" applyBorder="1" applyAlignment="1">
      <alignment horizontal="left" vertical="center"/>
    </xf>
    <xf numFmtId="0" fontId="46" fillId="0" borderId="65" xfId="0" applyFont="1" applyBorder="1" applyAlignment="1">
      <alignment horizontal="left" vertical="center" wrapText="1"/>
    </xf>
    <xf numFmtId="0" fontId="17" fillId="0" borderId="65" xfId="0" applyFont="1" applyBorder="1" applyAlignment="1">
      <alignment horizontal="left" vertical="center" wrapText="1"/>
    </xf>
    <xf numFmtId="0" fontId="17" fillId="0" borderId="65" xfId="0" applyFont="1" applyBorder="1" applyAlignment="1">
      <alignment horizontal="left" vertical="center"/>
    </xf>
    <xf numFmtId="0" fontId="46" fillId="0" borderId="65" xfId="0" applyFont="1" applyBorder="1" applyAlignment="1">
      <alignment horizontal="left" vertical="center" wrapText="1"/>
    </xf>
    <xf numFmtId="0" fontId="17" fillId="0" borderId="65" xfId="0" applyFont="1" applyBorder="1" applyAlignment="1">
      <alignment horizontal="left" vertical="center" wrapText="1"/>
    </xf>
    <xf numFmtId="0" fontId="17" fillId="0" borderId="65" xfId="0" applyFont="1" applyBorder="1" applyAlignment="1">
      <alignment horizontal="left" vertical="center"/>
    </xf>
    <xf numFmtId="0" fontId="17" fillId="0" borderId="65" xfId="0" applyFont="1" applyBorder="1" applyAlignment="1">
      <alignment horizontal="left" vertical="center" wrapText="1"/>
    </xf>
    <xf numFmtId="0" fontId="17" fillId="0" borderId="65" xfId="0" applyFont="1" applyBorder="1" applyAlignment="1">
      <alignment horizontal="left" vertical="center" wrapText="1"/>
    </xf>
    <xf numFmtId="0" fontId="17" fillId="0" borderId="65" xfId="0" applyFont="1" applyBorder="1" applyAlignment="1">
      <alignment horizontal="left" vertical="center"/>
    </xf>
    <xf numFmtId="0" fontId="17" fillId="4" borderId="65" xfId="0" applyFont="1" applyFill="1" applyBorder="1" applyAlignment="1">
      <alignment horizontal="left" vertical="center" wrapText="1"/>
    </xf>
    <xf numFmtId="0" fontId="17" fillId="0" borderId="65" xfId="0" applyFont="1" applyBorder="1" applyAlignment="1">
      <alignment horizontal="left" vertical="center" wrapText="1"/>
    </xf>
    <xf numFmtId="0" fontId="17" fillId="0" borderId="65" xfId="0" applyFont="1" applyBorder="1" applyAlignment="1">
      <alignment horizontal="left" vertical="center"/>
    </xf>
    <xf numFmtId="0" fontId="17" fillId="0" borderId="65" xfId="0" applyFont="1" applyBorder="1" applyAlignment="1">
      <alignment horizontal="left" vertical="center" wrapText="1"/>
    </xf>
    <xf numFmtId="0" fontId="17" fillId="0" borderId="65" xfId="0" applyFont="1" applyBorder="1" applyAlignment="1">
      <alignment horizontal="left" vertical="center" wrapText="1"/>
    </xf>
    <xf numFmtId="0" fontId="17" fillId="0" borderId="65" xfId="0" applyFont="1" applyBorder="1" applyAlignment="1">
      <alignment horizontal="left" vertical="center"/>
    </xf>
    <xf numFmtId="0" fontId="17" fillId="0" borderId="65" xfId="0" applyFont="1" applyBorder="1" applyAlignment="1">
      <alignment horizontal="left" vertical="center" wrapText="1"/>
    </xf>
    <xf numFmtId="0" fontId="17" fillId="0" borderId="65" xfId="3" applyFont="1" applyFill="1" applyBorder="1" applyAlignment="1">
      <alignment horizontal="left" vertical="center" wrapText="1"/>
    </xf>
    <xf numFmtId="0" fontId="17" fillId="0" borderId="65" xfId="0" applyFont="1" applyBorder="1" applyAlignment="1">
      <alignment horizontal="left" vertical="center" wrapText="1"/>
    </xf>
    <xf numFmtId="0" fontId="17" fillId="0" borderId="65" xfId="0" applyFont="1" applyBorder="1" applyAlignment="1">
      <alignment horizontal="left" vertical="center" wrapText="1"/>
    </xf>
    <xf numFmtId="0" fontId="17" fillId="0" borderId="65" xfId="0" applyFont="1" applyBorder="1" applyAlignment="1">
      <alignment horizontal="left" vertical="center"/>
    </xf>
    <xf numFmtId="0" fontId="17" fillId="4" borderId="65" xfId="0" applyFont="1" applyFill="1" applyBorder="1" applyAlignment="1">
      <alignment horizontal="left" vertical="center" wrapText="1"/>
    </xf>
    <xf numFmtId="0" fontId="17" fillId="0" borderId="65" xfId="0" applyFont="1" applyFill="1" applyBorder="1" applyAlignment="1">
      <alignment horizontal="left" vertical="center" wrapText="1"/>
    </xf>
    <xf numFmtId="0" fontId="17" fillId="0" borderId="65" xfId="0" applyFont="1" applyFill="1" applyBorder="1" applyAlignment="1">
      <alignment horizontal="left" vertical="center"/>
    </xf>
    <xf numFmtId="0" fontId="17" fillId="0" borderId="65" xfId="0" applyFont="1" applyBorder="1" applyAlignment="1">
      <alignment horizontal="left" vertical="center" wrapText="1"/>
    </xf>
    <xf numFmtId="1" fontId="17" fillId="0" borderId="65" xfId="0" applyNumberFormat="1" applyFont="1" applyBorder="1" applyAlignment="1">
      <alignment horizontal="left" vertical="center"/>
    </xf>
    <xf numFmtId="0" fontId="17" fillId="0" borderId="65" xfId="0" applyFont="1" applyBorder="1" applyAlignment="1">
      <alignment horizontal="left" vertical="center" wrapText="1"/>
    </xf>
    <xf numFmtId="0" fontId="17" fillId="4" borderId="65" xfId="0" applyFont="1" applyFill="1" applyBorder="1" applyAlignment="1">
      <alignment horizontal="left" vertical="center" wrapText="1"/>
    </xf>
    <xf numFmtId="0" fontId="17" fillId="0" borderId="65" xfId="0" applyFont="1" applyFill="1" applyBorder="1" applyAlignment="1">
      <alignment horizontal="left" vertical="center" wrapText="1"/>
    </xf>
    <xf numFmtId="41" fontId="17" fillId="0" borderId="65" xfId="2181" applyFont="1" applyBorder="1" applyAlignment="1">
      <alignment horizontal="left" vertical="center"/>
    </xf>
    <xf numFmtId="0" fontId="17" fillId="0" borderId="65" xfId="0" applyFont="1" applyFill="1" applyBorder="1" applyAlignment="1">
      <alignment horizontal="left" vertical="center" wrapText="1"/>
    </xf>
    <xf numFmtId="181" fontId="17" fillId="0" borderId="65" xfId="2181" applyNumberFormat="1" applyFont="1" applyFill="1" applyBorder="1" applyAlignment="1">
      <alignment horizontal="left" vertical="center"/>
    </xf>
    <xf numFmtId="9" fontId="17" fillId="0" borderId="65" xfId="0" applyNumberFormat="1" applyFont="1" applyFill="1" applyBorder="1" applyAlignment="1">
      <alignment horizontal="left" vertical="center"/>
    </xf>
    <xf numFmtId="182" fontId="17" fillId="0" borderId="65" xfId="2181" applyNumberFormat="1" applyFont="1" applyFill="1" applyBorder="1" applyAlignment="1">
      <alignment horizontal="left" vertical="center"/>
    </xf>
    <xf numFmtId="0" fontId="17" fillId="0" borderId="65" xfId="0" applyFont="1" applyFill="1" applyBorder="1" applyAlignment="1">
      <alignment horizontal="left" vertical="center" wrapText="1"/>
    </xf>
    <xf numFmtId="181" fontId="17" fillId="0" borderId="65" xfId="2181" applyNumberFormat="1" applyFont="1" applyFill="1" applyBorder="1" applyAlignment="1">
      <alignment horizontal="left" vertical="center"/>
    </xf>
    <xf numFmtId="0" fontId="17" fillId="0" borderId="65" xfId="0" applyFont="1" applyFill="1" applyBorder="1" applyAlignment="1">
      <alignment horizontal="left" vertical="center"/>
    </xf>
    <xf numFmtId="0" fontId="44" fillId="0" borderId="65" xfId="0" applyFont="1" applyFill="1" applyBorder="1" applyAlignment="1">
      <alignment horizontal="left" vertical="center"/>
    </xf>
    <xf numFmtId="0" fontId="46" fillId="0" borderId="65" xfId="0" applyFont="1" applyFill="1" applyBorder="1" applyAlignment="1">
      <alignment horizontal="left" vertical="center" wrapText="1"/>
    </xf>
    <xf numFmtId="0" fontId="17" fillId="0" borderId="65" xfId="0" applyFont="1" applyFill="1" applyBorder="1" applyAlignment="1">
      <alignment horizontal="left" vertical="center" wrapText="1"/>
    </xf>
    <xf numFmtId="181" fontId="17" fillId="0" borderId="65" xfId="2181" applyNumberFormat="1" applyFont="1" applyFill="1" applyBorder="1" applyAlignment="1">
      <alignment horizontal="left" vertical="center"/>
    </xf>
    <xf numFmtId="0" fontId="17" fillId="0" borderId="65" xfId="0" applyFont="1" applyFill="1" applyBorder="1" applyAlignment="1">
      <alignment horizontal="left" vertical="center"/>
    </xf>
    <xf numFmtId="0" fontId="17" fillId="0" borderId="65" xfId="0" applyFont="1" applyBorder="1" applyAlignment="1">
      <alignment horizontal="left" vertical="center"/>
    </xf>
    <xf numFmtId="182" fontId="17" fillId="0" borderId="65" xfId="2181" applyNumberFormat="1" applyFont="1" applyFill="1" applyBorder="1" applyAlignment="1">
      <alignment horizontal="left" vertical="center"/>
    </xf>
    <xf numFmtId="41" fontId="17" fillId="0" borderId="65" xfId="2181" applyFont="1" applyFill="1" applyBorder="1" applyAlignment="1">
      <alignment horizontal="left" vertical="center"/>
    </xf>
    <xf numFmtId="0" fontId="17" fillId="0" borderId="0" xfId="0" applyFont="1" applyFill="1" applyAlignment="1">
      <alignment horizontal="left" vertical="center" wrapText="1"/>
    </xf>
    <xf numFmtId="0" fontId="17" fillId="0" borderId="65" xfId="0" applyFont="1" applyFill="1" applyBorder="1" applyAlignment="1">
      <alignment horizontal="left" vertical="center" wrapText="1"/>
    </xf>
    <xf numFmtId="182" fontId="17" fillId="0" borderId="65" xfId="2181" applyNumberFormat="1" applyFont="1" applyFill="1" applyBorder="1" applyAlignment="1">
      <alignment horizontal="left" vertical="center"/>
    </xf>
    <xf numFmtId="0" fontId="17" fillId="0" borderId="65" xfId="0" applyFont="1" applyFill="1" applyBorder="1" applyAlignment="1">
      <alignment horizontal="left" vertical="center" wrapText="1"/>
    </xf>
    <xf numFmtId="181" fontId="17" fillId="0" borderId="65" xfId="2181" applyNumberFormat="1" applyFont="1" applyFill="1" applyBorder="1" applyAlignment="1">
      <alignment horizontal="left" vertical="center"/>
    </xf>
    <xf numFmtId="0" fontId="17" fillId="0" borderId="65" xfId="0" applyFont="1" applyFill="1" applyBorder="1" applyAlignment="1">
      <alignment horizontal="left" vertical="center" wrapText="1"/>
    </xf>
    <xf numFmtId="181" fontId="17" fillId="0" borderId="65" xfId="2181" applyNumberFormat="1" applyFont="1" applyFill="1" applyBorder="1" applyAlignment="1">
      <alignment horizontal="left" vertical="center"/>
    </xf>
    <xf numFmtId="182" fontId="17" fillId="0" borderId="65" xfId="2181" applyNumberFormat="1" applyFont="1" applyBorder="1" applyAlignment="1">
      <alignment horizontal="left" vertical="center"/>
    </xf>
    <xf numFmtId="0" fontId="17" fillId="0" borderId="65" xfId="0" applyFont="1" applyFill="1" applyBorder="1" applyAlignment="1">
      <alignment horizontal="left" vertical="center" wrapText="1"/>
    </xf>
    <xf numFmtId="181" fontId="17" fillId="0" borderId="65" xfId="2181" applyNumberFormat="1" applyFont="1" applyBorder="1" applyAlignment="1">
      <alignment horizontal="left" vertical="center"/>
    </xf>
    <xf numFmtId="0" fontId="17" fillId="0" borderId="65" xfId="0" applyFont="1" applyFill="1" applyBorder="1" applyAlignment="1">
      <alignment horizontal="left" vertical="center" wrapText="1"/>
    </xf>
    <xf numFmtId="41" fontId="17" fillId="0" borderId="65" xfId="2181" applyFont="1" applyBorder="1" applyAlignment="1">
      <alignment horizontal="left" vertical="center"/>
    </xf>
    <xf numFmtId="181" fontId="17" fillId="0" borderId="65" xfId="2181" applyNumberFormat="1" applyFont="1" applyBorder="1" applyAlignment="1">
      <alignment horizontal="left" vertical="center"/>
    </xf>
    <xf numFmtId="0" fontId="17" fillId="0" borderId="65" xfId="0" applyFont="1" applyFill="1" applyBorder="1" applyAlignment="1">
      <alignment horizontal="left" vertical="center" wrapText="1"/>
    </xf>
    <xf numFmtId="0" fontId="17" fillId="4" borderId="65" xfId="0" applyFont="1" applyFill="1" applyBorder="1" applyAlignment="1">
      <alignment horizontal="left" vertical="center" wrapText="1"/>
    </xf>
    <xf numFmtId="182" fontId="17" fillId="0" borderId="65" xfId="2181" applyNumberFormat="1" applyFont="1" applyFill="1" applyBorder="1" applyAlignment="1">
      <alignment horizontal="left" vertical="center"/>
    </xf>
    <xf numFmtId="181" fontId="17" fillId="0" borderId="65" xfId="2181" applyNumberFormat="1" applyFont="1" applyBorder="1" applyAlignment="1">
      <alignment horizontal="left" vertical="center"/>
    </xf>
    <xf numFmtId="0" fontId="17" fillId="0" borderId="65" xfId="0" applyFont="1" applyBorder="1" applyAlignment="1">
      <alignment horizontal="left" vertical="center" wrapText="1"/>
    </xf>
    <xf numFmtId="0" fontId="46" fillId="0" borderId="65" xfId="0" applyFont="1" applyBorder="1" applyAlignment="1">
      <alignment horizontal="left" vertical="center" wrapText="1"/>
    </xf>
    <xf numFmtId="0" fontId="17" fillId="4" borderId="65" xfId="0" applyFont="1" applyFill="1" applyBorder="1" applyAlignment="1">
      <alignment horizontal="left" vertical="center"/>
    </xf>
    <xf numFmtId="9" fontId="17" fillId="4" borderId="65" xfId="12" applyFont="1" applyFill="1" applyBorder="1" applyAlignment="1">
      <alignment horizontal="left" vertical="center"/>
    </xf>
    <xf numFmtId="9" fontId="46" fillId="4" borderId="65" xfId="12" applyFont="1" applyFill="1" applyBorder="1" applyAlignment="1">
      <alignment horizontal="left" vertical="center"/>
    </xf>
    <xf numFmtId="0" fontId="17" fillId="0" borderId="65" xfId="0" applyFont="1" applyBorder="1" applyAlignment="1">
      <alignment horizontal="left" vertical="center" wrapText="1"/>
    </xf>
    <xf numFmtId="9" fontId="17" fillId="4" borderId="65" xfId="12" applyFont="1" applyFill="1" applyBorder="1" applyAlignment="1">
      <alignment horizontal="left" vertical="center"/>
    </xf>
    <xf numFmtId="0" fontId="17" fillId="0" borderId="65" xfId="0" applyFont="1" applyBorder="1" applyAlignment="1">
      <alignment horizontal="left" vertical="center" wrapText="1"/>
    </xf>
    <xf numFmtId="9" fontId="17" fillId="4" borderId="65" xfId="0" applyNumberFormat="1" applyFont="1" applyFill="1" applyBorder="1" applyAlignment="1">
      <alignment horizontal="left" vertical="center"/>
    </xf>
    <xf numFmtId="0" fontId="17" fillId="0" borderId="65" xfId="0" applyFont="1" applyBorder="1" applyAlignment="1">
      <alignment horizontal="left" vertical="center" wrapText="1"/>
    </xf>
    <xf numFmtId="0" fontId="17" fillId="4" borderId="65" xfId="0" applyFont="1" applyFill="1" applyBorder="1" applyAlignment="1">
      <alignment horizontal="left" vertical="center" wrapText="1"/>
    </xf>
    <xf numFmtId="9" fontId="17" fillId="4" borderId="65" xfId="0" applyNumberFormat="1" applyFont="1" applyFill="1" applyBorder="1" applyAlignment="1">
      <alignment horizontal="left" vertical="center"/>
    </xf>
    <xf numFmtId="0" fontId="17" fillId="0" borderId="65" xfId="0" applyFont="1" applyBorder="1" applyAlignment="1">
      <alignment horizontal="left" vertical="center" wrapText="1"/>
    </xf>
    <xf numFmtId="9" fontId="17" fillId="4" borderId="65" xfId="12" applyFont="1" applyFill="1" applyBorder="1" applyAlignment="1">
      <alignment horizontal="left" vertical="center"/>
    </xf>
    <xf numFmtId="0" fontId="17" fillId="4" borderId="65" xfId="0" applyFont="1" applyFill="1" applyBorder="1" applyAlignment="1">
      <alignment horizontal="left" vertical="center" wrapText="1"/>
    </xf>
    <xf numFmtId="9" fontId="17" fillId="4" borderId="65" xfId="0" applyNumberFormat="1" applyFont="1" applyFill="1" applyBorder="1" applyAlignment="1">
      <alignment horizontal="left" vertical="center"/>
    </xf>
    <xf numFmtId="0" fontId="17" fillId="0" borderId="65" xfId="0" applyFont="1" applyBorder="1" applyAlignment="1">
      <alignment horizontal="left" vertical="center" wrapText="1"/>
    </xf>
    <xf numFmtId="9" fontId="17" fillId="4" borderId="65" xfId="0" applyNumberFormat="1" applyFont="1" applyFill="1" applyBorder="1" applyAlignment="1">
      <alignment horizontal="left" vertical="center"/>
    </xf>
    <xf numFmtId="0" fontId="17" fillId="0" borderId="65" xfId="0" applyFont="1" applyBorder="1" applyAlignment="1">
      <alignment horizontal="left" vertical="center" wrapText="1"/>
    </xf>
    <xf numFmtId="9" fontId="17" fillId="4" borderId="65" xfId="0" applyNumberFormat="1" applyFont="1" applyFill="1" applyBorder="1" applyAlignment="1">
      <alignment horizontal="left" vertical="center"/>
    </xf>
    <xf numFmtId="0" fontId="17" fillId="0" borderId="65" xfId="0" applyFont="1" applyBorder="1" applyAlignment="1">
      <alignment horizontal="left" vertical="center" wrapText="1"/>
    </xf>
    <xf numFmtId="0" fontId="17" fillId="4" borderId="65" xfId="0" applyFont="1" applyFill="1" applyBorder="1" applyAlignment="1">
      <alignment horizontal="left" vertical="center" wrapText="1"/>
    </xf>
    <xf numFmtId="9" fontId="17" fillId="4" borderId="65" xfId="0" applyNumberFormat="1" applyFont="1" applyFill="1" applyBorder="1" applyAlignment="1">
      <alignment horizontal="left" vertical="center"/>
    </xf>
    <xf numFmtId="0" fontId="17" fillId="0" borderId="65" xfId="0" applyFont="1" applyBorder="1" applyAlignment="1">
      <alignment horizontal="left" vertical="center" wrapText="1"/>
    </xf>
    <xf numFmtId="9" fontId="17" fillId="4" borderId="65" xfId="12" applyFont="1" applyFill="1" applyBorder="1" applyAlignment="1">
      <alignment horizontal="left" vertical="center"/>
    </xf>
    <xf numFmtId="9" fontId="17" fillId="4" borderId="65" xfId="0" applyNumberFormat="1" applyFont="1" applyFill="1" applyBorder="1" applyAlignment="1">
      <alignment horizontal="left" vertical="center"/>
    </xf>
    <xf numFmtId="0" fontId="17" fillId="4" borderId="65" xfId="0" applyFont="1" applyFill="1" applyBorder="1" applyAlignment="1">
      <alignment horizontal="left" vertical="center"/>
    </xf>
    <xf numFmtId="9" fontId="17" fillId="4" borderId="65" xfId="12" applyFont="1" applyFill="1" applyBorder="1" applyAlignment="1">
      <alignment horizontal="left" vertical="center"/>
    </xf>
    <xf numFmtId="0" fontId="17" fillId="4" borderId="65" xfId="0" applyFont="1" applyFill="1" applyBorder="1" applyAlignment="1">
      <alignment horizontal="left" vertical="center"/>
    </xf>
    <xf numFmtId="0" fontId="17" fillId="4" borderId="65" xfId="0" applyFont="1" applyFill="1" applyBorder="1" applyAlignment="1">
      <alignment horizontal="left" vertical="center" wrapText="1"/>
    </xf>
    <xf numFmtId="9" fontId="17" fillId="4" borderId="65" xfId="0" applyNumberFormat="1" applyFont="1" applyFill="1" applyBorder="1" applyAlignment="1">
      <alignment horizontal="left" vertical="center"/>
    </xf>
    <xf numFmtId="0" fontId="17" fillId="0" borderId="65" xfId="0" applyFont="1" applyFill="1" applyBorder="1" applyAlignment="1">
      <alignment horizontal="left" vertical="center" wrapText="1"/>
    </xf>
    <xf numFmtId="9" fontId="17" fillId="0" borderId="65" xfId="0" applyNumberFormat="1" applyFont="1" applyFill="1" applyBorder="1" applyAlignment="1">
      <alignment horizontal="left" vertical="center"/>
    </xf>
    <xf numFmtId="0" fontId="17" fillId="0" borderId="65" xfId="0" applyFont="1" applyFill="1" applyBorder="1" applyAlignment="1">
      <alignment horizontal="left" vertical="center" wrapText="1"/>
    </xf>
    <xf numFmtId="9" fontId="17" fillId="0" borderId="65" xfId="0" applyNumberFormat="1" applyFont="1" applyFill="1" applyBorder="1" applyAlignment="1">
      <alignment horizontal="left" vertical="center"/>
    </xf>
    <xf numFmtId="9" fontId="17" fillId="0" borderId="65" xfId="12" applyFont="1" applyFill="1" applyBorder="1" applyAlignment="1">
      <alignment horizontal="left" vertical="center"/>
    </xf>
    <xf numFmtId="0" fontId="17" fillId="0" borderId="65" xfId="0" applyFont="1" applyFill="1" applyBorder="1" applyAlignment="1">
      <alignment horizontal="left" vertical="center" wrapText="1"/>
    </xf>
    <xf numFmtId="9" fontId="17" fillId="0" borderId="65" xfId="12" applyFont="1" applyFill="1" applyBorder="1" applyAlignment="1">
      <alignment horizontal="left" vertical="center"/>
    </xf>
    <xf numFmtId="9" fontId="44" fillId="0" borderId="65" xfId="12" applyFont="1" applyFill="1" applyBorder="1" applyAlignment="1">
      <alignment horizontal="left" vertical="center"/>
    </xf>
    <xf numFmtId="0" fontId="17" fillId="0" borderId="65" xfId="0" applyFont="1" applyFill="1" applyBorder="1" applyAlignment="1">
      <alignment horizontal="left" vertical="center" wrapText="1"/>
    </xf>
    <xf numFmtId="0" fontId="17" fillId="0" borderId="65" xfId="0" applyFont="1" applyFill="1" applyBorder="1" applyAlignment="1">
      <alignment horizontal="left" vertical="center"/>
    </xf>
    <xf numFmtId="9" fontId="17" fillId="0" borderId="65" xfId="0" applyNumberFormat="1" applyFont="1" applyFill="1" applyBorder="1" applyAlignment="1">
      <alignment horizontal="left" vertical="center"/>
    </xf>
    <xf numFmtId="0" fontId="17" fillId="0" borderId="65" xfId="0" applyFont="1" applyBorder="1" applyAlignment="1">
      <alignment horizontal="left" vertical="center"/>
    </xf>
    <xf numFmtId="0" fontId="17" fillId="4" borderId="65" xfId="0" applyFont="1" applyFill="1" applyBorder="1" applyAlignment="1">
      <alignment horizontal="left" vertical="center"/>
    </xf>
    <xf numFmtId="0" fontId="17" fillId="0" borderId="65" xfId="0" applyFont="1" applyFill="1" applyBorder="1" applyAlignment="1">
      <alignment horizontal="left" vertical="center" wrapText="1"/>
    </xf>
    <xf numFmtId="9" fontId="17" fillId="4" borderId="65" xfId="12" applyFont="1" applyFill="1" applyBorder="1" applyAlignment="1">
      <alignment vertical="center"/>
    </xf>
    <xf numFmtId="9" fontId="17" fillId="0" borderId="65" xfId="0" applyNumberFormat="1" applyFont="1" applyFill="1" applyBorder="1" applyAlignment="1">
      <alignment horizontal="left" vertical="center"/>
    </xf>
    <xf numFmtId="0" fontId="17" fillId="0" borderId="65" xfId="0" applyFont="1" applyFill="1" applyBorder="1" applyAlignment="1">
      <alignment horizontal="left" vertical="center" wrapText="1"/>
    </xf>
    <xf numFmtId="9" fontId="17" fillId="0" borderId="65" xfId="0" applyNumberFormat="1" applyFont="1" applyFill="1" applyBorder="1" applyAlignment="1">
      <alignment horizontal="left" vertical="center"/>
    </xf>
    <xf numFmtId="0" fontId="17" fillId="0" borderId="65" xfId="0" applyFont="1" applyFill="1" applyBorder="1" applyAlignment="1">
      <alignment horizontal="left" vertical="center" wrapText="1"/>
    </xf>
    <xf numFmtId="9" fontId="17" fillId="0" borderId="65" xfId="0" applyNumberFormat="1" applyFont="1" applyFill="1" applyBorder="1" applyAlignment="1">
      <alignment horizontal="left" vertical="center"/>
    </xf>
    <xf numFmtId="9" fontId="17" fillId="0" borderId="65" xfId="12" applyFont="1" applyFill="1" applyBorder="1" applyAlignment="1">
      <alignment horizontal="left" vertical="center"/>
    </xf>
    <xf numFmtId="0" fontId="17" fillId="0" borderId="65" xfId="0" applyFont="1" applyFill="1" applyBorder="1" applyAlignment="1">
      <alignment horizontal="left" vertical="center" wrapText="1"/>
    </xf>
    <xf numFmtId="9" fontId="17" fillId="4" borderId="65" xfId="12" applyFont="1" applyFill="1" applyBorder="1" applyAlignment="1">
      <alignment vertical="center"/>
    </xf>
    <xf numFmtId="0" fontId="17" fillId="4" borderId="65" xfId="0" applyFont="1" applyFill="1" applyBorder="1"/>
    <xf numFmtId="0" fontId="17" fillId="4" borderId="65" xfId="0" applyFont="1" applyFill="1" applyBorder="1" applyAlignment="1">
      <alignment wrapText="1"/>
    </xf>
    <xf numFmtId="172" fontId="33" fillId="0" borderId="0" xfId="0" applyNumberFormat="1" applyFont="1" applyFill="1" applyBorder="1" applyAlignment="1">
      <alignment horizontal="center" vertical="center" wrapText="1"/>
    </xf>
    <xf numFmtId="41" fontId="33" fillId="0" borderId="65" xfId="1256" applyFont="1" applyFill="1" applyBorder="1" applyAlignment="1" applyProtection="1">
      <alignment vertical="center" wrapText="1"/>
      <protection locked="0"/>
    </xf>
    <xf numFmtId="41" fontId="33" fillId="0" borderId="65" xfId="1256" applyFont="1" applyFill="1" applyBorder="1" applyAlignment="1" applyProtection="1">
      <alignment horizontal="right" vertical="center" wrapText="1"/>
      <protection locked="0"/>
    </xf>
    <xf numFmtId="9" fontId="33" fillId="0" borderId="65" xfId="7" applyFont="1" applyFill="1" applyBorder="1" applyAlignment="1" applyProtection="1">
      <alignment vertical="center" wrapText="1"/>
      <protection locked="0"/>
    </xf>
    <xf numFmtId="9" fontId="33" fillId="0" borderId="65" xfId="7" applyNumberFormat="1" applyFont="1" applyFill="1" applyBorder="1" applyAlignment="1" applyProtection="1">
      <alignment vertical="center" wrapText="1"/>
      <protection locked="0"/>
    </xf>
    <xf numFmtId="0" fontId="31" fillId="21" borderId="1" xfId="3" applyFont="1" applyFill="1" applyBorder="1" applyAlignment="1">
      <alignment horizontal="left" vertical="center" wrapText="1"/>
    </xf>
    <xf numFmtId="0" fontId="31" fillId="0" borderId="0" xfId="3" applyFont="1" applyAlignment="1">
      <alignment horizontal="left" vertical="center" wrapText="1"/>
    </xf>
    <xf numFmtId="0" fontId="31" fillId="0" borderId="0" xfId="3" applyFont="1" applyAlignment="1">
      <alignment horizontal="left" vertical="center"/>
    </xf>
    <xf numFmtId="0" fontId="31" fillId="21" borderId="9" xfId="3" applyFont="1" applyFill="1" applyBorder="1" applyAlignment="1">
      <alignment horizontal="left" vertical="center" wrapText="1"/>
    </xf>
    <xf numFmtId="0" fontId="17" fillId="18" borderId="65" xfId="0" applyFont="1" applyFill="1" applyBorder="1"/>
    <xf numFmtId="0" fontId="17" fillId="18" borderId="65" xfId="0" applyFont="1" applyFill="1" applyBorder="1" applyAlignment="1">
      <alignment wrapText="1"/>
    </xf>
    <xf numFmtId="0" fontId="11" fillId="0" borderId="81" xfId="3" quotePrefix="1" applyFont="1" applyBorder="1" applyAlignment="1">
      <alignment horizontal="center" vertical="center"/>
    </xf>
    <xf numFmtId="0" fontId="11" fillId="0" borderId="83" xfId="3" quotePrefix="1" applyFont="1" applyBorder="1" applyAlignment="1">
      <alignment horizontal="center" vertical="center"/>
    </xf>
    <xf numFmtId="0" fontId="33" fillId="0" borderId="65" xfId="3" applyFont="1" applyFill="1" applyBorder="1" applyAlignment="1" applyProtection="1">
      <alignment horizontal="left" vertical="center" wrapText="1"/>
      <protection locked="0"/>
    </xf>
    <xf numFmtId="14" fontId="44" fillId="0" borderId="65" xfId="0" applyNumberFormat="1" applyFont="1" applyBorder="1" applyAlignment="1">
      <alignment horizontal="right" vertical="center"/>
    </xf>
    <xf numFmtId="0" fontId="11" fillId="0" borderId="1" xfId="0" applyFont="1" applyBorder="1"/>
    <xf numFmtId="0" fontId="0" fillId="0" borderId="1" xfId="0" applyBorder="1"/>
    <xf numFmtId="14" fontId="17" fillId="0" borderId="65" xfId="0" applyNumberFormat="1" applyFont="1" applyFill="1" applyBorder="1" applyAlignment="1">
      <alignment horizontal="center" vertical="center" wrapText="1"/>
    </xf>
    <xf numFmtId="172" fontId="33" fillId="0" borderId="65" xfId="3" applyNumberFormat="1" applyFont="1" applyFill="1" applyBorder="1" applyAlignment="1">
      <alignment horizontal="left" vertical="center" wrapText="1"/>
    </xf>
    <xf numFmtId="0" fontId="11" fillId="0" borderId="12" xfId="0" applyFont="1" applyBorder="1" applyAlignment="1">
      <alignment vertical="center"/>
    </xf>
    <xf numFmtId="0" fontId="0" fillId="0" borderId="1" xfId="0" applyBorder="1" applyAlignment="1">
      <alignment horizontal="center" vertical="center"/>
    </xf>
    <xf numFmtId="9" fontId="17" fillId="0" borderId="65" xfId="0" applyNumberFormat="1" applyFont="1" applyBorder="1" applyAlignment="1">
      <alignment horizontal="right" vertical="center"/>
    </xf>
    <xf numFmtId="0" fontId="17" fillId="0" borderId="65" xfId="0" applyFont="1" applyFill="1" applyBorder="1" applyAlignment="1">
      <alignment horizontal="right" vertical="center"/>
    </xf>
    <xf numFmtId="181" fontId="17" fillId="0" borderId="65" xfId="2181" applyNumberFormat="1" applyFont="1" applyFill="1" applyBorder="1" applyAlignment="1">
      <alignment horizontal="right" vertical="center"/>
    </xf>
    <xf numFmtId="182" fontId="17" fillId="0" borderId="65" xfId="2181" applyNumberFormat="1" applyFont="1" applyFill="1" applyBorder="1" applyAlignment="1">
      <alignment horizontal="right" vertical="center"/>
    </xf>
    <xf numFmtId="41" fontId="17" fillId="0" borderId="65" xfId="2181" applyFont="1" applyBorder="1" applyAlignment="1">
      <alignment horizontal="right" vertical="center"/>
    </xf>
    <xf numFmtId="181" fontId="17" fillId="0" borderId="65" xfId="2181" applyNumberFormat="1" applyFont="1" applyBorder="1" applyAlignment="1">
      <alignment horizontal="right" vertical="center"/>
    </xf>
    <xf numFmtId="0" fontId="0" fillId="0" borderId="1" xfId="0" applyFill="1" applyBorder="1" applyAlignment="1">
      <alignment horizontal="center" vertical="center"/>
    </xf>
    <xf numFmtId="0" fontId="33" fillId="0" borderId="65" xfId="3" applyFont="1" applyFill="1" applyBorder="1" applyAlignment="1" applyProtection="1">
      <alignment horizontal="left" vertical="center" wrapText="1"/>
      <protection locked="0"/>
    </xf>
    <xf numFmtId="176" fontId="41" fillId="0" borderId="65" xfId="41" applyNumberFormat="1" applyFont="1" applyFill="1" applyBorder="1" applyAlignment="1" applyProtection="1">
      <alignment vertical="center" wrapText="1"/>
      <protection locked="0"/>
    </xf>
    <xf numFmtId="172" fontId="44" fillId="4" borderId="65" xfId="0" applyNumberFormat="1" applyFont="1" applyFill="1" applyBorder="1" applyAlignment="1">
      <alignment horizontal="justify" vertical="center" wrapText="1"/>
    </xf>
    <xf numFmtId="172" fontId="17" fillId="0" borderId="65" xfId="0" applyNumberFormat="1" applyFont="1" applyFill="1" applyBorder="1" applyAlignment="1">
      <alignment horizontal="justify" vertical="center" wrapText="1"/>
    </xf>
    <xf numFmtId="3" fontId="33" fillId="7" borderId="98" xfId="0" applyNumberFormat="1" applyFont="1" applyFill="1" applyBorder="1" applyAlignment="1">
      <alignment horizontal="center" vertical="center" wrapText="1"/>
    </xf>
    <xf numFmtId="171" fontId="33" fillId="23" borderId="1" xfId="0" applyNumberFormat="1" applyFont="1" applyFill="1" applyBorder="1" applyAlignment="1">
      <alignment horizontal="center" vertical="center" wrapText="1"/>
    </xf>
    <xf numFmtId="14" fontId="33" fillId="4" borderId="78" xfId="0" applyNumberFormat="1" applyFont="1" applyFill="1" applyBorder="1" applyAlignment="1">
      <alignment horizontal="center" vertical="center" wrapText="1"/>
    </xf>
    <xf numFmtId="14" fontId="17" fillId="0" borderId="65" xfId="0" applyNumberFormat="1" applyFont="1" applyFill="1" applyBorder="1" applyAlignment="1">
      <alignment horizontal="center" vertical="center"/>
    </xf>
    <xf numFmtId="1" fontId="42" fillId="0" borderId="65" xfId="3" applyNumberFormat="1" applyFont="1" applyFill="1" applyBorder="1" applyAlignment="1">
      <alignment horizontal="center" vertical="center"/>
    </xf>
    <xf numFmtId="14" fontId="33" fillId="0" borderId="78" xfId="11" applyNumberFormat="1" applyFont="1" applyFill="1" applyBorder="1" applyAlignment="1">
      <alignment horizontal="center" vertical="center"/>
    </xf>
    <xf numFmtId="1" fontId="17" fillId="0" borderId="65" xfId="12" applyNumberFormat="1" applyFont="1" applyFill="1" applyBorder="1" applyAlignment="1">
      <alignment horizontal="center" vertical="center" wrapText="1"/>
    </xf>
    <xf numFmtId="0" fontId="42" fillId="4" borderId="0" xfId="0" applyFont="1" applyFill="1" applyAlignment="1">
      <alignment vertical="center" wrapText="1"/>
    </xf>
    <xf numFmtId="0" fontId="44" fillId="0" borderId="65" xfId="0" applyFont="1" applyFill="1" applyBorder="1" applyAlignment="1">
      <alignment vertical="center"/>
    </xf>
    <xf numFmtId="9" fontId="17" fillId="4" borderId="78" xfId="12" applyFont="1" applyFill="1" applyBorder="1" applyAlignment="1" applyProtection="1">
      <alignment horizontal="center" vertical="center"/>
      <protection locked="0"/>
    </xf>
    <xf numFmtId="0" fontId="43" fillId="4" borderId="65" xfId="12" applyNumberFormat="1" applyFont="1" applyFill="1" applyBorder="1" applyAlignment="1" applyProtection="1">
      <alignment horizontal="left" vertical="center" wrapText="1"/>
      <protection locked="0"/>
    </xf>
    <xf numFmtId="9" fontId="17" fillId="24" borderId="1" xfId="12" applyFont="1" applyFill="1" applyBorder="1" applyAlignment="1">
      <alignment horizontal="left" vertical="center" wrapText="1"/>
    </xf>
    <xf numFmtId="9" fontId="17" fillId="24" borderId="65" xfId="12" applyFont="1" applyFill="1" applyBorder="1" applyAlignment="1">
      <alignment vertical="center"/>
    </xf>
    <xf numFmtId="49" fontId="33" fillId="4" borderId="65" xfId="0" applyNumberFormat="1" applyFont="1" applyFill="1" applyBorder="1" applyAlignment="1">
      <alignment horizontal="center" vertical="center"/>
    </xf>
    <xf numFmtId="49" fontId="17" fillId="4" borderId="65" xfId="12" applyNumberFormat="1" applyFont="1" applyFill="1" applyBorder="1" applyAlignment="1">
      <alignment horizontal="center" vertical="center" wrapText="1"/>
    </xf>
    <xf numFmtId="9" fontId="17" fillId="7" borderId="65" xfId="12" applyFont="1" applyFill="1" applyBorder="1" applyAlignment="1">
      <alignment horizontal="right" vertical="center" wrapText="1"/>
    </xf>
    <xf numFmtId="172" fontId="17" fillId="7" borderId="65" xfId="12" applyNumberFormat="1" applyFont="1" applyFill="1" applyBorder="1" applyAlignment="1">
      <alignment horizontal="right" vertical="center" wrapText="1"/>
    </xf>
    <xf numFmtId="0" fontId="33" fillId="0" borderId="65" xfId="0" applyFont="1" applyFill="1" applyBorder="1" applyAlignment="1">
      <alignment horizontal="justify" vertical="center"/>
    </xf>
    <xf numFmtId="9" fontId="33" fillId="7" borderId="65" xfId="12" applyFont="1" applyFill="1" applyBorder="1" applyAlignment="1">
      <alignment horizontal="center" vertical="center"/>
    </xf>
    <xf numFmtId="9" fontId="33" fillId="0" borderId="65" xfId="12" applyFont="1" applyFill="1" applyBorder="1" applyAlignment="1">
      <alignment horizontal="right" vertical="center" wrapText="1"/>
    </xf>
    <xf numFmtId="171" fontId="17" fillId="4" borderId="65" xfId="0" applyNumberFormat="1" applyFont="1" applyFill="1" applyBorder="1" applyAlignment="1">
      <alignment horizontal="center" vertical="center" wrapText="1"/>
    </xf>
    <xf numFmtId="0" fontId="33" fillId="0" borderId="65" xfId="0" applyNumberFormat="1" applyFont="1" applyFill="1" applyBorder="1" applyAlignment="1">
      <alignment horizontal="center" vertical="center" wrapText="1"/>
    </xf>
    <xf numFmtId="171" fontId="33" fillId="0" borderId="65" xfId="0" applyNumberFormat="1" applyFont="1" applyFill="1" applyBorder="1" applyAlignment="1">
      <alignment horizontal="center" vertical="center" wrapText="1"/>
    </xf>
    <xf numFmtId="171" fontId="33" fillId="4" borderId="65" xfId="0" applyNumberFormat="1" applyFont="1" applyFill="1" applyBorder="1" applyAlignment="1">
      <alignment horizontal="center" vertical="center" wrapText="1"/>
    </xf>
    <xf numFmtId="171" fontId="33" fillId="4" borderId="78" xfId="0" applyNumberFormat="1" applyFont="1" applyFill="1" applyBorder="1" applyAlignment="1">
      <alignment horizontal="center" vertical="center" wrapText="1"/>
    </xf>
    <xf numFmtId="3" fontId="33" fillId="4" borderId="65" xfId="0" applyNumberFormat="1" applyFont="1" applyFill="1" applyBorder="1" applyAlignment="1">
      <alignment horizontal="center" vertical="center" wrapText="1"/>
    </xf>
    <xf numFmtId="171" fontId="17" fillId="4" borderId="78" xfId="0" applyNumberFormat="1" applyFont="1" applyFill="1" applyBorder="1" applyAlignment="1">
      <alignment horizontal="center" vertical="center" wrapText="1"/>
    </xf>
    <xf numFmtId="171" fontId="42" fillId="4" borderId="65" xfId="0" applyNumberFormat="1" applyFont="1" applyFill="1" applyBorder="1" applyAlignment="1">
      <alignment horizontal="center" vertical="center" wrapText="1"/>
    </xf>
    <xf numFmtId="0" fontId="33" fillId="0" borderId="72" xfId="0" applyNumberFormat="1" applyFont="1" applyFill="1" applyBorder="1" applyAlignment="1">
      <alignment horizontal="center" vertical="center" wrapText="1"/>
    </xf>
    <xf numFmtId="9" fontId="33" fillId="0" borderId="65" xfId="12" applyFont="1" applyFill="1" applyBorder="1" applyAlignment="1">
      <alignment vertical="center"/>
    </xf>
    <xf numFmtId="9" fontId="33" fillId="4" borderId="65" xfId="12" applyFont="1" applyFill="1" applyBorder="1" applyAlignment="1">
      <alignment vertical="center"/>
    </xf>
    <xf numFmtId="0" fontId="33" fillId="4" borderId="65" xfId="0" applyFont="1" applyFill="1" applyBorder="1" applyAlignment="1">
      <alignment horizontal="left" vertical="center" wrapText="1"/>
    </xf>
    <xf numFmtId="9" fontId="33" fillId="0" borderId="65" xfId="0" applyNumberFormat="1" applyFont="1" applyFill="1" applyBorder="1" applyAlignment="1">
      <alignment horizontal="center" vertical="center"/>
    </xf>
    <xf numFmtId="171" fontId="33" fillId="4" borderId="78" xfId="0" applyNumberFormat="1" applyFont="1" applyFill="1" applyBorder="1" applyAlignment="1">
      <alignment horizontal="left" vertical="center" wrapText="1"/>
    </xf>
    <xf numFmtId="0" fontId="33" fillId="0" borderId="65" xfId="0" applyFont="1" applyFill="1" applyBorder="1" applyAlignment="1">
      <alignment horizontal="left" vertical="center" wrapText="1"/>
    </xf>
    <xf numFmtId="171" fontId="33" fillId="4" borderId="65" xfId="0" applyNumberFormat="1" applyFont="1" applyFill="1" applyBorder="1" applyAlignment="1">
      <alignment horizontal="left" vertical="center" wrapText="1"/>
    </xf>
    <xf numFmtId="171" fontId="33" fillId="0" borderId="65" xfId="0" applyNumberFormat="1" applyFont="1" applyFill="1" applyBorder="1" applyAlignment="1">
      <alignment horizontal="left" vertical="center" wrapText="1"/>
    </xf>
    <xf numFmtId="0" fontId="33" fillId="4" borderId="65" xfId="0" applyFont="1" applyFill="1" applyBorder="1" applyAlignment="1">
      <alignment horizontal="left"/>
    </xf>
    <xf numFmtId="0" fontId="33" fillId="22" borderId="65" xfId="0" applyFont="1" applyFill="1" applyBorder="1" applyAlignment="1">
      <alignment horizontal="left" vertical="center" wrapText="1"/>
    </xf>
    <xf numFmtId="171" fontId="33" fillId="4" borderId="65" xfId="0" applyNumberFormat="1" applyFont="1" applyFill="1" applyBorder="1" applyAlignment="1">
      <alignment horizontal="center" vertical="center" wrapText="1"/>
    </xf>
    <xf numFmtId="9" fontId="33" fillId="4" borderId="78" xfId="12" applyFont="1" applyFill="1" applyBorder="1" applyAlignment="1">
      <alignment vertical="center" wrapText="1"/>
    </xf>
    <xf numFmtId="0" fontId="33" fillId="0" borderId="65" xfId="0" applyFont="1" applyFill="1" applyBorder="1" applyAlignment="1">
      <alignment wrapText="1"/>
    </xf>
    <xf numFmtId="9" fontId="17" fillId="4" borderId="65" xfId="12" applyFont="1" applyFill="1" applyBorder="1" applyAlignment="1">
      <alignment vertical="center"/>
    </xf>
    <xf numFmtId="9" fontId="17" fillId="0" borderId="65" xfId="12" applyNumberFormat="1" applyFont="1" applyFill="1" applyBorder="1" applyAlignment="1">
      <alignment horizontal="right" vertical="center" wrapText="1"/>
    </xf>
    <xf numFmtId="0" fontId="33" fillId="0" borderId="65" xfId="0" applyFont="1" applyFill="1" applyBorder="1" applyAlignment="1">
      <alignment horizontal="justify" vertical="top" wrapText="1"/>
    </xf>
    <xf numFmtId="0" fontId="11" fillId="0" borderId="65" xfId="0" applyFont="1" applyBorder="1" applyAlignment="1">
      <alignment horizontal="left" vertical="center" wrapText="1"/>
    </xf>
    <xf numFmtId="9" fontId="11" fillId="0" borderId="65" xfId="0" applyNumberFormat="1" applyFont="1" applyBorder="1" applyAlignment="1">
      <alignment horizontal="center" vertical="center" wrapText="1"/>
    </xf>
    <xf numFmtId="0" fontId="11" fillId="4" borderId="65" xfId="0" applyFont="1" applyFill="1" applyBorder="1" applyAlignment="1">
      <alignment horizontal="justify" vertical="center" wrapText="1"/>
    </xf>
    <xf numFmtId="0" fontId="11" fillId="0" borderId="65" xfId="0" applyFont="1" applyBorder="1" applyAlignment="1">
      <alignment horizontal="justify" vertical="center" wrapText="1"/>
    </xf>
    <xf numFmtId="0" fontId="33" fillId="4" borderId="65" xfId="0" applyFont="1" applyFill="1" applyBorder="1" applyAlignment="1">
      <alignment horizontal="justify" vertical="center" wrapText="1"/>
    </xf>
    <xf numFmtId="0" fontId="11" fillId="0" borderId="65" xfId="0" applyNumberFormat="1" applyFont="1" applyBorder="1" applyAlignment="1">
      <alignment horizontal="center" vertical="center" wrapText="1"/>
    </xf>
    <xf numFmtId="4" fontId="11" fillId="0" borderId="65" xfId="0" applyNumberFormat="1" applyFont="1" applyBorder="1" applyAlignment="1">
      <alignment horizontal="center" vertical="center" wrapText="1"/>
    </xf>
    <xf numFmtId="3" fontId="11" fillId="0" borderId="65" xfId="0" applyNumberFormat="1" applyFont="1" applyBorder="1" applyAlignment="1">
      <alignment horizontal="center" vertical="center" wrapText="1"/>
    </xf>
    <xf numFmtId="9" fontId="17" fillId="4" borderId="65" xfId="12" applyFont="1" applyFill="1" applyBorder="1" applyAlignment="1">
      <alignment vertical="center"/>
    </xf>
    <xf numFmtId="0" fontId="17" fillId="4" borderId="65" xfId="0" applyFont="1" applyFill="1" applyBorder="1" applyAlignment="1">
      <alignment vertical="center" wrapText="1"/>
    </xf>
    <xf numFmtId="9" fontId="17" fillId="4" borderId="65" xfId="0" applyNumberFormat="1" applyFont="1" applyFill="1" applyBorder="1" applyAlignment="1">
      <alignment vertical="center"/>
    </xf>
    <xf numFmtId="0" fontId="17" fillId="4" borderId="65" xfId="0" applyFont="1" applyFill="1" applyBorder="1" applyAlignment="1">
      <alignment vertical="center"/>
    </xf>
    <xf numFmtId="171" fontId="33" fillId="0" borderId="65" xfId="0" applyNumberFormat="1" applyFont="1" applyFill="1" applyBorder="1" applyAlignment="1">
      <alignment horizontal="center" vertical="center" wrapText="1"/>
    </xf>
    <xf numFmtId="171" fontId="33" fillId="0" borderId="65" xfId="11" applyNumberFormat="1" applyFont="1" applyFill="1" applyBorder="1" applyAlignment="1">
      <alignment vertical="center" wrapText="1"/>
    </xf>
    <xf numFmtId="9" fontId="33" fillId="0" borderId="65" xfId="12" applyFont="1" applyFill="1" applyBorder="1" applyAlignment="1">
      <alignment vertical="center"/>
    </xf>
    <xf numFmtId="9" fontId="33" fillId="0" borderId="65" xfId="12" applyFont="1" applyFill="1" applyBorder="1" applyAlignment="1">
      <alignment horizontal="center" vertical="center" wrapText="1"/>
    </xf>
    <xf numFmtId="0" fontId="33" fillId="0" borderId="65" xfId="0" applyFont="1" applyFill="1" applyBorder="1" applyAlignment="1">
      <alignment horizontal="center" vertical="center" wrapText="1"/>
    </xf>
    <xf numFmtId="171" fontId="33" fillId="0" borderId="65" xfId="0" applyNumberFormat="1" applyFont="1" applyFill="1" applyBorder="1" applyAlignment="1">
      <alignment horizontal="center" vertical="center" wrapText="1"/>
    </xf>
    <xf numFmtId="171" fontId="33" fillId="0" borderId="65" xfId="11" applyNumberFormat="1" applyFont="1" applyFill="1" applyBorder="1" applyAlignment="1">
      <alignment vertical="center" wrapText="1"/>
    </xf>
    <xf numFmtId="9" fontId="33" fillId="0" borderId="65" xfId="12" applyFont="1" applyFill="1" applyBorder="1" applyAlignment="1">
      <alignment vertical="center"/>
    </xf>
    <xf numFmtId="9" fontId="17" fillId="7" borderId="65" xfId="12" applyFont="1" applyFill="1" applyBorder="1" applyAlignment="1">
      <alignment vertical="center"/>
    </xf>
    <xf numFmtId="0" fontId="33" fillId="4" borderId="65" xfId="0" quotePrefix="1" applyFont="1" applyFill="1" applyBorder="1" applyAlignment="1">
      <alignment horizontal="left" vertical="center" wrapText="1"/>
    </xf>
    <xf numFmtId="9" fontId="33" fillId="0" borderId="65" xfId="12" applyFont="1" applyFill="1" applyBorder="1" applyAlignment="1">
      <alignment vertical="center" wrapText="1"/>
    </xf>
    <xf numFmtId="9" fontId="17" fillId="4" borderId="65" xfId="12" applyFont="1" applyFill="1" applyBorder="1" applyAlignment="1">
      <alignment vertical="center"/>
    </xf>
    <xf numFmtId="9" fontId="33" fillId="4" borderId="65" xfId="12" applyFont="1" applyFill="1" applyBorder="1" applyAlignment="1">
      <alignment vertical="center" wrapText="1"/>
    </xf>
    <xf numFmtId="171" fontId="33" fillId="4" borderId="65" xfId="0" applyNumberFormat="1" applyFont="1" applyFill="1" applyBorder="1" applyAlignment="1">
      <alignment horizontal="left" vertical="center" wrapText="1"/>
    </xf>
    <xf numFmtId="9" fontId="33" fillId="4" borderId="65" xfId="12" applyFont="1" applyFill="1" applyBorder="1" applyAlignment="1">
      <alignment vertical="top" wrapText="1"/>
    </xf>
    <xf numFmtId="9" fontId="33" fillId="4" borderId="65" xfId="12" quotePrefix="1" applyFont="1" applyFill="1" applyBorder="1" applyAlignment="1">
      <alignment vertical="center" wrapText="1"/>
    </xf>
    <xf numFmtId="0" fontId="33" fillId="4" borderId="65" xfId="0" quotePrefix="1" applyFont="1" applyFill="1" applyBorder="1" applyAlignment="1">
      <alignment horizontal="left" wrapText="1"/>
    </xf>
    <xf numFmtId="9" fontId="17" fillId="4" borderId="79" xfId="12" applyFont="1" applyFill="1" applyBorder="1" applyAlignment="1">
      <alignment vertical="center"/>
    </xf>
    <xf numFmtId="9" fontId="17" fillId="4" borderId="65" xfId="12" applyFont="1" applyFill="1" applyBorder="1" applyAlignment="1">
      <alignment vertical="center"/>
    </xf>
    <xf numFmtId="9" fontId="33" fillId="0" borderId="65" xfId="12" applyFont="1" applyFill="1" applyBorder="1" applyAlignment="1">
      <alignment vertical="center" wrapText="1"/>
    </xf>
    <xf numFmtId="9" fontId="33" fillId="0" borderId="73" xfId="12" applyFont="1" applyFill="1" applyBorder="1" applyAlignment="1">
      <alignment vertical="center" wrapText="1"/>
    </xf>
    <xf numFmtId="9" fontId="17" fillId="4" borderId="65" xfId="12" applyFont="1" applyFill="1" applyBorder="1" applyAlignment="1">
      <alignment vertical="center"/>
    </xf>
    <xf numFmtId="9" fontId="33" fillId="4" borderId="65" xfId="12" applyFont="1" applyFill="1" applyBorder="1" applyAlignment="1">
      <alignment vertical="center" wrapText="1"/>
    </xf>
    <xf numFmtId="9" fontId="17" fillId="4" borderId="65" xfId="12" applyFont="1" applyFill="1" applyBorder="1" applyAlignment="1">
      <alignment vertical="center"/>
    </xf>
    <xf numFmtId="9" fontId="17" fillId="4" borderId="65" xfId="12" applyFont="1" applyFill="1" applyBorder="1" applyAlignment="1">
      <alignment vertical="center"/>
    </xf>
    <xf numFmtId="9" fontId="17" fillId="4" borderId="72" xfId="12" applyFont="1" applyFill="1" applyBorder="1" applyAlignment="1">
      <alignment vertical="center"/>
    </xf>
    <xf numFmtId="9" fontId="17" fillId="4" borderId="65" xfId="12" applyFont="1" applyFill="1" applyBorder="1" applyAlignment="1">
      <alignment vertical="center"/>
    </xf>
    <xf numFmtId="0" fontId="17" fillId="4" borderId="65" xfId="0" applyFont="1" applyFill="1" applyBorder="1"/>
    <xf numFmtId="0" fontId="35" fillId="0" borderId="65" xfId="0" applyFont="1" applyFill="1" applyBorder="1" applyAlignment="1">
      <alignment horizontal="left" vertical="center" wrapText="1"/>
    </xf>
    <xf numFmtId="0" fontId="41" fillId="0" borderId="65" xfId="0" applyFont="1" applyFill="1" applyBorder="1" applyAlignment="1">
      <alignment horizontal="center" vertical="center" wrapText="1"/>
    </xf>
    <xf numFmtId="0" fontId="35" fillId="0" borderId="65" xfId="0" applyFont="1" applyFill="1" applyBorder="1" applyAlignment="1">
      <alignment horizontal="justify" vertical="center" wrapText="1"/>
    </xf>
    <xf numFmtId="9" fontId="17" fillId="0" borderId="65" xfId="0" applyNumberFormat="1" applyFont="1" applyBorder="1" applyAlignment="1">
      <alignment vertical="center"/>
    </xf>
    <xf numFmtId="171" fontId="17" fillId="0" borderId="65" xfId="0" applyNumberFormat="1" applyFont="1" applyFill="1" applyBorder="1" applyAlignment="1">
      <alignment horizontal="center" vertical="center" wrapText="1"/>
    </xf>
    <xf numFmtId="9" fontId="17" fillId="4" borderId="65" xfId="12" applyFont="1" applyFill="1" applyBorder="1" applyAlignment="1">
      <alignment vertical="center"/>
    </xf>
    <xf numFmtId="171" fontId="17" fillId="0" borderId="65" xfId="0" applyNumberFormat="1" applyFont="1" applyFill="1" applyBorder="1" applyAlignment="1">
      <alignment horizontal="left" vertical="center" wrapText="1"/>
    </xf>
    <xf numFmtId="171" fontId="17" fillId="0" borderId="65" xfId="3" applyNumberFormat="1" applyFont="1" applyFill="1" applyBorder="1" applyAlignment="1">
      <alignment vertical="center" wrapText="1"/>
    </xf>
    <xf numFmtId="0" fontId="17" fillId="4" borderId="65" xfId="0" applyFont="1" applyFill="1" applyBorder="1"/>
    <xf numFmtId="9" fontId="17" fillId="4" borderId="65" xfId="12" applyFont="1" applyFill="1" applyBorder="1" applyAlignment="1">
      <alignment vertical="center"/>
    </xf>
    <xf numFmtId="0" fontId="17" fillId="4" borderId="65" xfId="0" applyFont="1" applyFill="1" applyBorder="1" applyAlignment="1">
      <alignment vertical="center" wrapText="1"/>
    </xf>
    <xf numFmtId="171" fontId="17" fillId="0" borderId="65" xfId="0" applyNumberFormat="1" applyFont="1" applyFill="1" applyBorder="1" applyAlignment="1">
      <alignment horizontal="left" vertical="center" wrapText="1"/>
    </xf>
    <xf numFmtId="171" fontId="17" fillId="0" borderId="65" xfId="3" applyNumberFormat="1" applyFont="1" applyFill="1" applyBorder="1" applyAlignment="1">
      <alignment horizontal="left" vertical="center" wrapText="1"/>
    </xf>
    <xf numFmtId="9" fontId="33" fillId="0" borderId="65" xfId="12" applyFont="1" applyFill="1" applyBorder="1" applyAlignment="1">
      <alignment horizontal="center" vertical="center"/>
    </xf>
    <xf numFmtId="0" fontId="17" fillId="0" borderId="65" xfId="0" applyFont="1" applyFill="1" applyBorder="1"/>
    <xf numFmtId="0" fontId="33" fillId="0" borderId="65" xfId="0" applyFont="1" applyFill="1" applyBorder="1" applyAlignment="1">
      <alignment horizontal="justify" vertical="center" wrapText="1"/>
    </xf>
    <xf numFmtId="9" fontId="33" fillId="4" borderId="65" xfId="12" applyFont="1" applyFill="1" applyBorder="1" applyAlignment="1">
      <alignment horizontal="center" vertical="center"/>
    </xf>
    <xf numFmtId="0" fontId="33" fillId="4" borderId="65" xfId="0" applyFont="1" applyFill="1" applyBorder="1" applyAlignment="1">
      <alignment horizontal="justify" vertical="center" wrapText="1"/>
    </xf>
    <xf numFmtId="0" fontId="35" fillId="4" borderId="65" xfId="0" applyFont="1" applyFill="1" applyBorder="1" applyAlignment="1">
      <alignment horizontal="justify" vertical="center" wrapText="1"/>
    </xf>
    <xf numFmtId="0" fontId="33" fillId="4" borderId="65" xfId="0" applyFont="1" applyFill="1" applyBorder="1" applyAlignment="1">
      <alignment horizontal="justify" vertical="center"/>
    </xf>
    <xf numFmtId="0" fontId="33" fillId="4" borderId="65" xfId="0" applyFont="1" applyFill="1" applyBorder="1" applyAlignment="1">
      <alignment horizontal="justify" vertical="top" wrapText="1"/>
    </xf>
    <xf numFmtId="0" fontId="35" fillId="4" borderId="65" xfId="0" applyFont="1" applyFill="1" applyBorder="1" applyAlignment="1">
      <alignment horizontal="left" vertical="center" wrapText="1"/>
    </xf>
    <xf numFmtId="0" fontId="41" fillId="4" borderId="65" xfId="0" applyFont="1" applyFill="1" applyBorder="1" applyAlignment="1">
      <alignment horizontal="center" vertical="center" wrapText="1"/>
    </xf>
    <xf numFmtId="0" fontId="17" fillId="7" borderId="65" xfId="0" applyFont="1" applyFill="1" applyBorder="1" applyAlignment="1">
      <alignment horizontal="center" vertical="center"/>
    </xf>
    <xf numFmtId="0" fontId="17" fillId="4" borderId="65" xfId="0" applyFont="1" applyFill="1" applyBorder="1" applyAlignment="1">
      <alignment horizontal="justify" vertical="center"/>
    </xf>
    <xf numFmtId="0" fontId="33" fillId="0" borderId="65" xfId="3" applyFont="1" applyFill="1" applyBorder="1" applyAlignment="1">
      <alignment horizontal="left" vertical="center" wrapText="1"/>
    </xf>
    <xf numFmtId="9" fontId="42" fillId="4" borderId="65" xfId="12" applyFont="1" applyFill="1" applyBorder="1" applyAlignment="1" applyProtection="1">
      <alignment horizontal="right" vertical="center"/>
      <protection locked="0"/>
    </xf>
    <xf numFmtId="171" fontId="17" fillId="0" borderId="65" xfId="0" applyNumberFormat="1" applyFont="1" applyFill="1" applyBorder="1" applyAlignment="1">
      <alignment vertical="center" wrapText="1"/>
    </xf>
    <xf numFmtId="171" fontId="17" fillId="4" borderId="65" xfId="0" applyNumberFormat="1" applyFont="1" applyFill="1" applyBorder="1" applyAlignment="1">
      <alignment horizontal="center" vertical="center" wrapText="1"/>
    </xf>
    <xf numFmtId="14" fontId="33" fillId="0" borderId="65" xfId="3" applyNumberFormat="1" applyFont="1" applyFill="1" applyBorder="1" applyAlignment="1">
      <alignment horizontal="center" vertical="center" wrapText="1"/>
    </xf>
    <xf numFmtId="9" fontId="17" fillId="4" borderId="65" xfId="12" applyFont="1" applyFill="1" applyBorder="1" applyAlignment="1">
      <alignment horizontal="center" vertical="center"/>
    </xf>
    <xf numFmtId="14" fontId="33" fillId="0" borderId="65" xfId="3" applyNumberFormat="1" applyFont="1" applyFill="1" applyBorder="1" applyAlignment="1">
      <alignment horizontal="center" vertical="center" wrapText="1"/>
    </xf>
    <xf numFmtId="9" fontId="17" fillId="4" borderId="65" xfId="12" applyFont="1" applyFill="1" applyBorder="1" applyAlignment="1">
      <alignment horizontal="center" vertical="center"/>
    </xf>
    <xf numFmtId="9" fontId="17" fillId="26" borderId="65" xfId="12" applyFont="1" applyFill="1" applyBorder="1" applyAlignment="1">
      <alignment vertical="center"/>
    </xf>
    <xf numFmtId="172" fontId="17" fillId="7" borderId="65" xfId="12" applyNumberFormat="1" applyFont="1" applyFill="1" applyBorder="1" applyAlignment="1">
      <alignment horizontal="right" vertical="center"/>
    </xf>
    <xf numFmtId="9" fontId="42" fillId="4" borderId="65" xfId="12" applyFont="1" applyFill="1" applyBorder="1" applyAlignment="1">
      <alignment horizontal="right" vertical="center"/>
    </xf>
    <xf numFmtId="0" fontId="17" fillId="0" borderId="65" xfId="0" applyFont="1" applyBorder="1" applyAlignment="1">
      <alignment horizontal="left" vertical="center" wrapText="1"/>
    </xf>
    <xf numFmtId="0" fontId="17" fillId="0" borderId="65" xfId="0" applyFont="1" applyBorder="1" applyAlignment="1">
      <alignment horizontal="justify" vertical="center" wrapText="1"/>
    </xf>
    <xf numFmtId="171" fontId="17" fillId="4" borderId="65" xfId="0" applyNumberFormat="1" applyFont="1" applyFill="1" applyBorder="1" applyAlignment="1">
      <alignment horizontal="left" vertical="center" wrapText="1"/>
    </xf>
    <xf numFmtId="9" fontId="17" fillId="7" borderId="65" xfId="7" applyNumberFormat="1" applyFont="1" applyFill="1" applyBorder="1" applyAlignment="1">
      <alignment vertical="center"/>
    </xf>
    <xf numFmtId="9" fontId="17" fillId="7" borderId="65" xfId="0" applyNumberFormat="1" applyFont="1" applyFill="1" applyBorder="1" applyAlignment="1">
      <alignment horizontal="center" vertical="center" wrapText="1"/>
    </xf>
    <xf numFmtId="0" fontId="17" fillId="0" borderId="65" xfId="0" applyFont="1" applyBorder="1" applyAlignment="1">
      <alignment horizontal="justify" vertical="center" wrapText="1"/>
    </xf>
    <xf numFmtId="10" fontId="42" fillId="0" borderId="65" xfId="0" applyNumberFormat="1" applyFont="1" applyFill="1" applyBorder="1" applyAlignment="1">
      <alignment horizontal="center" vertical="center" wrapText="1"/>
    </xf>
    <xf numFmtId="9" fontId="17" fillId="0" borderId="65" xfId="0" applyNumberFormat="1" applyFont="1" applyBorder="1" applyAlignment="1">
      <alignment horizontal="center" vertical="center"/>
    </xf>
    <xf numFmtId="9" fontId="64" fillId="4" borderId="65" xfId="12" applyFont="1" applyFill="1" applyBorder="1" applyAlignment="1">
      <alignment horizontal="center" vertical="center"/>
    </xf>
    <xf numFmtId="9" fontId="43" fillId="4" borderId="65" xfId="12" applyFont="1" applyFill="1" applyBorder="1" applyAlignment="1">
      <alignment horizontal="center" vertical="center"/>
    </xf>
    <xf numFmtId="0" fontId="65" fillId="0" borderId="65" xfId="0" applyFont="1" applyBorder="1" applyAlignment="1">
      <alignment horizontal="center" vertical="center"/>
    </xf>
    <xf numFmtId="9" fontId="18" fillId="4" borderId="65" xfId="12" applyFont="1" applyFill="1" applyBorder="1" applyAlignment="1">
      <alignment horizontal="center" vertical="center"/>
    </xf>
    <xf numFmtId="9" fontId="42" fillId="0" borderId="65" xfId="0" applyNumberFormat="1" applyFont="1" applyFill="1" applyBorder="1" applyAlignment="1">
      <alignment horizontal="center" vertical="center"/>
    </xf>
    <xf numFmtId="0" fontId="43" fillId="0" borderId="65" xfId="0" applyFont="1" applyBorder="1" applyAlignment="1">
      <alignment horizontal="justify" vertical="center" wrapText="1"/>
    </xf>
    <xf numFmtId="0" fontId="43" fillId="0" borderId="65" xfId="0" applyFont="1" applyBorder="1" applyAlignment="1">
      <alignment horizontal="justify" vertical="top" wrapText="1"/>
    </xf>
    <xf numFmtId="0" fontId="65" fillId="0" borderId="79" xfId="0" applyFont="1" applyBorder="1" applyAlignment="1">
      <alignment horizontal="center" vertical="center"/>
    </xf>
    <xf numFmtId="172" fontId="33" fillId="0" borderId="73" xfId="3" applyNumberFormat="1" applyFont="1" applyFill="1" applyBorder="1" applyAlignment="1">
      <alignment horizontal="center" vertical="center" wrapText="1"/>
    </xf>
    <xf numFmtId="9" fontId="43" fillId="4" borderId="65" xfId="0" applyNumberFormat="1" applyFont="1" applyFill="1" applyBorder="1" applyAlignment="1">
      <alignment horizontal="center" vertical="center" wrapText="1"/>
    </xf>
    <xf numFmtId="10" fontId="43" fillId="0" borderId="65" xfId="12" applyNumberFormat="1" applyFont="1" applyBorder="1" applyAlignment="1">
      <alignment horizontal="center" vertical="center"/>
    </xf>
    <xf numFmtId="172" fontId="43" fillId="0" borderId="65" xfId="12" applyNumberFormat="1" applyFont="1" applyFill="1" applyBorder="1" applyAlignment="1">
      <alignment horizontal="center" vertical="center"/>
    </xf>
    <xf numFmtId="9" fontId="43" fillId="0" borderId="65" xfId="0" applyNumberFormat="1" applyFont="1" applyBorder="1" applyAlignment="1">
      <alignment horizontal="center" vertical="center"/>
    </xf>
    <xf numFmtId="9" fontId="43" fillId="0" borderId="65" xfId="12" applyFont="1" applyFill="1" applyBorder="1" applyAlignment="1">
      <alignment horizontal="left" vertical="top" wrapText="1"/>
    </xf>
    <xf numFmtId="171" fontId="43" fillId="4" borderId="65" xfId="0" applyNumberFormat="1" applyFont="1" applyFill="1" applyBorder="1" applyAlignment="1">
      <alignment horizontal="center" vertical="center" wrapText="1"/>
    </xf>
    <xf numFmtId="9" fontId="43" fillId="0" borderId="65" xfId="12" applyFont="1" applyFill="1" applyBorder="1" applyAlignment="1">
      <alignment horizontal="center" vertical="center"/>
    </xf>
    <xf numFmtId="0" fontId="43" fillId="0" borderId="65" xfId="0" applyFont="1" applyFill="1" applyBorder="1" applyAlignment="1">
      <alignment vertical="center" wrapText="1"/>
    </xf>
    <xf numFmtId="0" fontId="43" fillId="0" borderId="65" xfId="0" applyFont="1" applyFill="1" applyBorder="1" applyAlignment="1">
      <alignment horizontal="justify" vertical="top" wrapText="1"/>
    </xf>
    <xf numFmtId="0" fontId="68" fillId="0" borderId="0" xfId="0" applyFont="1" applyAlignment="1">
      <alignment horizontal="justify" vertical="top" wrapText="1"/>
    </xf>
    <xf numFmtId="0" fontId="65" fillId="0" borderId="65" xfId="0" applyFont="1" applyBorder="1" applyAlignment="1">
      <alignment vertical="center"/>
    </xf>
    <xf numFmtId="172" fontId="11" fillId="0" borderId="73" xfId="3" applyNumberFormat="1" applyFont="1" applyFill="1" applyBorder="1" applyAlignment="1">
      <alignment horizontal="justify" vertical="top" wrapText="1"/>
    </xf>
    <xf numFmtId="9" fontId="43" fillId="4" borderId="65" xfId="12" applyFont="1" applyFill="1" applyBorder="1" applyAlignment="1">
      <alignment horizontal="center" vertical="center"/>
    </xf>
    <xf numFmtId="0" fontId="65" fillId="0" borderId="65" xfId="0" applyFont="1" applyBorder="1" applyAlignment="1">
      <alignment horizontal="center" vertical="center"/>
    </xf>
    <xf numFmtId="0" fontId="43" fillId="0" borderId="65" xfId="0" applyFont="1" applyBorder="1" applyAlignment="1">
      <alignment horizontal="justify" vertical="center" wrapText="1"/>
    </xf>
    <xf numFmtId="0" fontId="43" fillId="0" borderId="65" xfId="0" applyFont="1" applyBorder="1" applyAlignment="1">
      <alignment horizontal="justify" vertical="top" wrapText="1"/>
    </xf>
    <xf numFmtId="172" fontId="43" fillId="4" borderId="65" xfId="0" applyNumberFormat="1" applyFont="1" applyFill="1" applyBorder="1" applyAlignment="1">
      <alignment horizontal="center" vertical="center"/>
    </xf>
    <xf numFmtId="0" fontId="65" fillId="0" borderId="79" xfId="0" applyFont="1" applyBorder="1" applyAlignment="1">
      <alignment horizontal="center" vertical="center"/>
    </xf>
    <xf numFmtId="9" fontId="43" fillId="4" borderId="65" xfId="0" applyNumberFormat="1" applyFont="1" applyFill="1" applyBorder="1" applyAlignment="1">
      <alignment horizontal="center" vertical="center"/>
    </xf>
    <xf numFmtId="9" fontId="43" fillId="4" borderId="65" xfId="12" applyFont="1" applyFill="1" applyBorder="1" applyAlignment="1">
      <alignment vertical="center"/>
    </xf>
    <xf numFmtId="10" fontId="43" fillId="4" borderId="65" xfId="0" applyNumberFormat="1" applyFont="1" applyFill="1" applyBorder="1" applyAlignment="1">
      <alignment horizontal="center" vertical="center"/>
    </xf>
    <xf numFmtId="10" fontId="43" fillId="4" borderId="65" xfId="12" applyNumberFormat="1" applyFont="1" applyFill="1" applyBorder="1" applyAlignment="1">
      <alignment horizontal="center" vertical="center"/>
    </xf>
    <xf numFmtId="0" fontId="43" fillId="4" borderId="65" xfId="0" applyFont="1" applyFill="1" applyBorder="1" applyAlignment="1">
      <alignment horizontal="justify" vertical="top" wrapText="1"/>
    </xf>
    <xf numFmtId="0" fontId="43" fillId="0" borderId="65" xfId="0" applyFont="1" applyFill="1" applyBorder="1" applyAlignment="1">
      <alignment vertical="center" wrapText="1"/>
    </xf>
    <xf numFmtId="9" fontId="43" fillId="0" borderId="65" xfId="12" applyFont="1" applyFill="1" applyBorder="1" applyAlignment="1">
      <alignment horizontal="justify" vertical="top" wrapText="1"/>
    </xf>
    <xf numFmtId="0" fontId="43" fillId="4" borderId="65" xfId="0" applyFont="1" applyFill="1" applyBorder="1" applyAlignment="1">
      <alignment vertical="center"/>
    </xf>
    <xf numFmtId="9" fontId="43" fillId="4" borderId="79" xfId="0" applyNumberFormat="1" applyFont="1" applyFill="1" applyBorder="1" applyAlignment="1">
      <alignment horizontal="center" vertical="center"/>
    </xf>
    <xf numFmtId="0" fontId="68" fillId="0" borderId="1" xfId="0" applyFont="1" applyBorder="1" applyAlignment="1">
      <alignment horizontal="justify" vertical="top" wrapText="1"/>
    </xf>
    <xf numFmtId="9" fontId="65" fillId="4" borderId="65" xfId="12" applyFont="1" applyFill="1" applyBorder="1" applyAlignment="1">
      <alignment horizontal="center" vertical="center"/>
    </xf>
    <xf numFmtId="0" fontId="65" fillId="0" borderId="78" xfId="0" applyFont="1" applyBorder="1" applyAlignment="1">
      <alignment vertical="center"/>
    </xf>
    <xf numFmtId="9" fontId="17" fillId="0" borderId="65" xfId="0" applyNumberFormat="1" applyFont="1" applyFill="1" applyBorder="1" applyAlignment="1">
      <alignment horizontal="center" vertical="center" wrapText="1"/>
    </xf>
    <xf numFmtId="9" fontId="42" fillId="0" borderId="65" xfId="12" applyFont="1" applyFill="1" applyBorder="1" applyAlignment="1">
      <alignment horizontal="center" vertical="center" wrapText="1"/>
    </xf>
    <xf numFmtId="0" fontId="42" fillId="4" borderId="65" xfId="0" applyFont="1" applyFill="1" applyBorder="1" applyAlignment="1">
      <alignment horizontal="center" vertical="center" wrapText="1"/>
    </xf>
    <xf numFmtId="9" fontId="42" fillId="0" borderId="65" xfId="12" applyFont="1" applyFill="1" applyBorder="1" applyAlignment="1" applyProtection="1">
      <alignment horizontal="center" vertical="center" wrapText="1"/>
      <protection locked="0"/>
    </xf>
    <xf numFmtId="9" fontId="17" fillId="4" borderId="65" xfId="12" applyFont="1" applyFill="1" applyBorder="1" applyAlignment="1">
      <alignment horizontal="center" vertical="center"/>
    </xf>
    <xf numFmtId="9" fontId="17" fillId="0" borderId="65" xfId="12" applyFont="1" applyBorder="1" applyAlignment="1">
      <alignment horizontal="center" vertical="center"/>
    </xf>
    <xf numFmtId="171" fontId="42" fillId="0" borderId="65" xfId="3" applyNumberFormat="1" applyFont="1" applyFill="1" applyBorder="1" applyAlignment="1">
      <alignment horizontal="left" vertical="center" wrapText="1"/>
    </xf>
    <xf numFmtId="171" fontId="42" fillId="4" borderId="65" xfId="3" applyNumberFormat="1" applyFont="1" applyFill="1" applyBorder="1" applyAlignment="1">
      <alignment horizontal="left" vertical="center" wrapText="1"/>
    </xf>
    <xf numFmtId="9" fontId="42" fillId="4" borderId="65" xfId="12" applyFont="1" applyFill="1" applyBorder="1" applyAlignment="1">
      <alignment vertical="center"/>
    </xf>
    <xf numFmtId="9" fontId="42" fillId="4" borderId="65" xfId="12" applyFont="1" applyFill="1" applyBorder="1" applyAlignment="1">
      <alignment horizontal="center" vertical="center" wrapText="1"/>
    </xf>
    <xf numFmtId="9" fontId="42" fillId="4" borderId="65" xfId="12" applyFont="1" applyFill="1" applyBorder="1" applyAlignment="1">
      <alignment horizontal="center" vertical="center"/>
    </xf>
    <xf numFmtId="171" fontId="42" fillId="0" borderId="65" xfId="0" applyNumberFormat="1" applyFont="1" applyFill="1" applyBorder="1" applyAlignment="1">
      <alignment horizontal="justify" vertical="center" wrapText="1"/>
    </xf>
    <xf numFmtId="9" fontId="42" fillId="0" borderId="65" xfId="12" applyFont="1" applyFill="1" applyBorder="1" applyAlignment="1">
      <alignment horizontal="center" vertical="center" wrapText="1"/>
    </xf>
    <xf numFmtId="0" fontId="42" fillId="4" borderId="65" xfId="0" applyFont="1" applyFill="1" applyBorder="1" applyAlignment="1">
      <alignment horizontal="center" vertical="center"/>
    </xf>
    <xf numFmtId="9" fontId="42" fillId="0" borderId="65" xfId="0" applyNumberFormat="1" applyFont="1" applyFill="1" applyBorder="1" applyAlignment="1">
      <alignment horizontal="center" vertical="center"/>
    </xf>
    <xf numFmtId="171" fontId="42" fillId="0" borderId="65" xfId="11" applyNumberFormat="1" applyFont="1" applyFill="1" applyBorder="1" applyAlignment="1">
      <alignment horizontal="justify" vertical="center" wrapText="1"/>
    </xf>
    <xf numFmtId="1" fontId="42" fillId="4" borderId="65" xfId="12" applyNumberFormat="1" applyFont="1" applyFill="1" applyBorder="1" applyAlignment="1">
      <alignment horizontal="center" vertical="center"/>
    </xf>
    <xf numFmtId="171" fontId="42" fillId="0" borderId="65" xfId="3" applyNumberFormat="1" applyFont="1" applyFill="1" applyBorder="1" applyAlignment="1">
      <alignment horizontal="left" vertical="top" wrapText="1"/>
    </xf>
    <xf numFmtId="171" fontId="42" fillId="4" borderId="65" xfId="3" applyNumberFormat="1" applyFont="1" applyFill="1" applyBorder="1" applyAlignment="1">
      <alignment horizontal="left" vertical="top" wrapText="1"/>
    </xf>
    <xf numFmtId="9" fontId="42" fillId="4" borderId="65" xfId="12" applyFont="1" applyFill="1" applyBorder="1" applyAlignment="1">
      <alignment vertical="center"/>
    </xf>
    <xf numFmtId="9" fontId="42" fillId="4" borderId="65" xfId="12" applyFont="1" applyFill="1" applyBorder="1" applyAlignment="1">
      <alignment horizontal="center" vertical="center" wrapText="1"/>
    </xf>
    <xf numFmtId="9" fontId="42" fillId="4" borderId="65" xfId="12" applyFont="1" applyFill="1" applyBorder="1" applyAlignment="1">
      <alignment horizontal="center" vertical="center"/>
    </xf>
    <xf numFmtId="171" fontId="42" fillId="0" borderId="65" xfId="0" applyNumberFormat="1" applyFont="1" applyFill="1" applyBorder="1" applyAlignment="1">
      <alignment horizontal="justify" vertical="center" wrapText="1"/>
    </xf>
    <xf numFmtId="9" fontId="42" fillId="0" borderId="65" xfId="12" applyFont="1" applyFill="1" applyBorder="1" applyAlignment="1">
      <alignment horizontal="center" vertical="center" wrapText="1"/>
    </xf>
    <xf numFmtId="0" fontId="42" fillId="4" borderId="65" xfId="0" applyFont="1" applyFill="1" applyBorder="1" applyAlignment="1">
      <alignment horizontal="center" vertical="center"/>
    </xf>
    <xf numFmtId="171" fontId="42" fillId="0" borderId="65" xfId="11" applyNumberFormat="1" applyFont="1" applyFill="1" applyBorder="1" applyAlignment="1">
      <alignment horizontal="justify" vertical="center" wrapText="1"/>
    </xf>
    <xf numFmtId="0" fontId="33" fillId="0" borderId="65" xfId="3" applyFont="1" applyFill="1" applyBorder="1" applyAlignment="1" applyProtection="1">
      <alignment horizontal="left" vertical="center" wrapText="1"/>
      <protection locked="0"/>
    </xf>
    <xf numFmtId="0" fontId="42" fillId="4" borderId="65" xfId="0" applyFont="1" applyFill="1" applyBorder="1" applyAlignment="1">
      <alignment horizontal="center" vertical="center" wrapText="1"/>
    </xf>
    <xf numFmtId="9" fontId="17" fillId="4" borderId="65" xfId="12" applyFont="1" applyFill="1" applyBorder="1" applyAlignment="1">
      <alignment horizontal="center" vertical="center"/>
    </xf>
    <xf numFmtId="9" fontId="42" fillId="0" borderId="65" xfId="12" applyFont="1" applyFill="1" applyBorder="1" applyAlignment="1">
      <alignment horizontal="center" vertical="center" wrapText="1"/>
    </xf>
    <xf numFmtId="0" fontId="42" fillId="4" borderId="65" xfId="0" applyFont="1" applyFill="1" applyBorder="1" applyAlignment="1">
      <alignment horizontal="center" vertical="center" wrapText="1"/>
    </xf>
    <xf numFmtId="9" fontId="42" fillId="0" borderId="65" xfId="12" applyFont="1" applyFill="1" applyBorder="1" applyAlignment="1" applyProtection="1">
      <alignment horizontal="center" vertical="center" wrapText="1"/>
      <protection locked="0"/>
    </xf>
    <xf numFmtId="0" fontId="17" fillId="0" borderId="65" xfId="0" applyFont="1" applyBorder="1"/>
    <xf numFmtId="0" fontId="17" fillId="0" borderId="65" xfId="0" applyFont="1" applyBorder="1" applyAlignment="1">
      <alignment horizontal="center" vertical="center"/>
    </xf>
    <xf numFmtId="0" fontId="17" fillId="0" borderId="65" xfId="0" applyFont="1" applyBorder="1" applyAlignment="1">
      <alignment horizontal="justify" vertical="center" wrapText="1"/>
    </xf>
    <xf numFmtId="0" fontId="17" fillId="0" borderId="65" xfId="0" applyFont="1" applyBorder="1" applyAlignment="1">
      <alignment horizontal="center" vertical="center" wrapText="1"/>
    </xf>
    <xf numFmtId="0" fontId="17" fillId="0" borderId="65" xfId="0" applyFont="1" applyBorder="1" applyAlignment="1">
      <alignment horizontal="justify" vertical="top" wrapText="1"/>
    </xf>
    <xf numFmtId="3" fontId="17" fillId="0" borderId="65" xfId="0" applyNumberFormat="1" applyFont="1" applyBorder="1" applyAlignment="1">
      <alignment horizontal="center" vertical="center" wrapText="1"/>
    </xf>
    <xf numFmtId="9" fontId="17" fillId="0" borderId="65" xfId="0" applyNumberFormat="1" applyFont="1" applyBorder="1" applyAlignment="1">
      <alignment horizontal="center" vertical="center" wrapText="1"/>
    </xf>
    <xf numFmtId="0" fontId="17" fillId="4" borderId="65" xfId="0" applyFont="1" applyFill="1" applyBorder="1" applyAlignment="1">
      <alignment horizontal="center" vertical="center" wrapText="1"/>
    </xf>
    <xf numFmtId="9" fontId="17" fillId="4" borderId="65" xfId="0" applyNumberFormat="1" applyFont="1" applyFill="1" applyBorder="1" applyAlignment="1">
      <alignment horizontal="center" vertical="center"/>
    </xf>
    <xf numFmtId="0" fontId="17" fillId="0" borderId="65" xfId="0" applyFont="1" applyBorder="1" applyAlignment="1">
      <alignment horizontal="justify" vertical="center" wrapText="1"/>
    </xf>
    <xf numFmtId="0" fontId="17" fillId="4" borderId="65" xfId="0" applyFont="1" applyFill="1" applyBorder="1"/>
    <xf numFmtId="9" fontId="17" fillId="4" borderId="65" xfId="12" applyFont="1" applyFill="1" applyBorder="1" applyAlignment="1">
      <alignment horizontal="center" vertical="center" wrapText="1"/>
    </xf>
    <xf numFmtId="0" fontId="17" fillId="4" borderId="65" xfId="0" applyFont="1" applyFill="1" applyBorder="1" applyAlignment="1">
      <alignment horizontal="justify" vertical="top" wrapText="1"/>
    </xf>
    <xf numFmtId="9" fontId="17" fillId="0" borderId="65" xfId="0" applyNumberFormat="1" applyFont="1" applyBorder="1" applyAlignment="1">
      <alignment horizontal="center" vertical="center" wrapText="1"/>
    </xf>
    <xf numFmtId="0" fontId="17" fillId="4" borderId="65" xfId="0" applyFont="1" applyFill="1" applyBorder="1" applyAlignment="1">
      <alignment horizontal="justify" vertical="center" wrapText="1"/>
    </xf>
    <xf numFmtId="0" fontId="17" fillId="0" borderId="65" xfId="0" applyFont="1" applyFill="1" applyBorder="1" applyAlignment="1">
      <alignment horizontal="center" vertical="center" wrapText="1"/>
    </xf>
    <xf numFmtId="0" fontId="17" fillId="0" borderId="65" xfId="0" applyFont="1" applyBorder="1" applyAlignment="1">
      <alignment horizontal="justify" vertical="center" wrapText="1"/>
    </xf>
    <xf numFmtId="0" fontId="17" fillId="0" borderId="65" xfId="0" applyFont="1" applyBorder="1" applyAlignment="1">
      <alignment horizontal="justify" vertical="center"/>
    </xf>
    <xf numFmtId="0" fontId="17" fillId="0" borderId="65" xfId="0" applyFont="1" applyFill="1" applyBorder="1" applyAlignment="1">
      <alignment horizontal="justify" vertical="center" wrapText="1"/>
    </xf>
    <xf numFmtId="171" fontId="17" fillId="0" borderId="65" xfId="0" applyNumberFormat="1" applyFont="1" applyFill="1" applyBorder="1" applyAlignment="1">
      <alignment horizontal="center" vertical="center" wrapText="1"/>
    </xf>
    <xf numFmtId="0" fontId="17" fillId="0" borderId="65" xfId="0" applyFont="1" applyFill="1" applyBorder="1" applyAlignment="1">
      <alignment horizontal="center" vertical="center" wrapText="1"/>
    </xf>
    <xf numFmtId="0" fontId="17" fillId="0" borderId="65" xfId="0" applyFont="1" applyBorder="1" applyAlignment="1">
      <alignment vertical="center"/>
    </xf>
    <xf numFmtId="0" fontId="17" fillId="0" borderId="65" xfId="0" applyFont="1" applyBorder="1" applyAlignment="1">
      <alignment vertical="center" wrapText="1"/>
    </xf>
    <xf numFmtId="0" fontId="17" fillId="0" borderId="65" xfId="0" applyFont="1" applyBorder="1" applyAlignment="1">
      <alignment horizontal="center" vertical="center"/>
    </xf>
    <xf numFmtId="172" fontId="17" fillId="0" borderId="65" xfId="12" applyNumberFormat="1" applyFont="1" applyFill="1" applyBorder="1" applyAlignment="1">
      <alignment horizontal="right" vertical="center" wrapText="1"/>
    </xf>
    <xf numFmtId="0" fontId="17" fillId="0" borderId="65" xfId="0" applyFont="1" applyFill="1" applyBorder="1" applyAlignment="1">
      <alignment horizontal="right" vertical="center" wrapText="1"/>
    </xf>
    <xf numFmtId="0" fontId="17" fillId="4" borderId="65" xfId="0" applyFont="1" applyFill="1" applyBorder="1" applyAlignment="1">
      <alignment vertical="center" wrapText="1"/>
    </xf>
    <xf numFmtId="0" fontId="17" fillId="0" borderId="65" xfId="0" applyFont="1" applyBorder="1" applyAlignment="1">
      <alignment horizontal="right" vertical="center"/>
    </xf>
    <xf numFmtId="0" fontId="17" fillId="0" borderId="65" xfId="0" applyFont="1" applyBorder="1" applyAlignment="1">
      <alignment horizontal="center" vertical="center" wrapText="1"/>
    </xf>
    <xf numFmtId="9" fontId="17" fillId="0" borderId="65" xfId="0" applyNumberFormat="1" applyFont="1" applyFill="1" applyBorder="1" applyAlignment="1">
      <alignment horizontal="right" vertical="center" wrapText="1"/>
    </xf>
    <xf numFmtId="0" fontId="71" fillId="0" borderId="99" xfId="0" applyFont="1" applyBorder="1" applyAlignment="1">
      <alignment horizontal="center" vertical="center" wrapText="1"/>
    </xf>
    <xf numFmtId="0" fontId="17" fillId="4" borderId="65" xfId="0" applyFont="1" applyFill="1" applyBorder="1"/>
    <xf numFmtId="0" fontId="17" fillId="4" borderId="65" xfId="0" applyFont="1" applyFill="1" applyBorder="1" applyAlignment="1">
      <alignment horizontal="center" vertical="center" wrapText="1"/>
    </xf>
    <xf numFmtId="171" fontId="17" fillId="0" borderId="65" xfId="0" applyNumberFormat="1" applyFont="1" applyFill="1" applyBorder="1" applyAlignment="1">
      <alignment horizontal="center" vertical="center" wrapText="1"/>
    </xf>
    <xf numFmtId="0" fontId="17" fillId="0" borderId="65" xfId="0" applyFont="1" applyBorder="1" applyAlignment="1">
      <alignment vertical="center" wrapText="1"/>
    </xf>
    <xf numFmtId="9" fontId="17" fillId="4" borderId="65" xfId="12" applyFont="1" applyFill="1" applyBorder="1" applyAlignment="1">
      <alignment vertical="center"/>
    </xf>
    <xf numFmtId="0" fontId="17" fillId="4" borderId="65" xfId="0" applyFont="1" applyFill="1" applyBorder="1"/>
    <xf numFmtId="0" fontId="17" fillId="0" borderId="65" xfId="0" applyFont="1" applyBorder="1" applyAlignment="1">
      <alignment horizontal="center" vertical="center" wrapText="1"/>
    </xf>
    <xf numFmtId="171" fontId="17" fillId="4" borderId="65" xfId="0" applyNumberFormat="1" applyFont="1" applyFill="1" applyBorder="1" applyAlignment="1">
      <alignment horizontal="left" vertical="center" wrapText="1"/>
    </xf>
    <xf numFmtId="0" fontId="17" fillId="0" borderId="65" xfId="0" applyFont="1" applyBorder="1" applyAlignment="1">
      <alignment horizontal="left" vertical="center" wrapText="1"/>
    </xf>
    <xf numFmtId="9" fontId="17" fillId="0" borderId="65" xfId="12" applyFont="1" applyBorder="1" applyAlignment="1">
      <alignment horizontal="center" vertical="center"/>
    </xf>
    <xf numFmtId="171" fontId="17" fillId="4" borderId="65" xfId="0" applyNumberFormat="1" applyFont="1" applyFill="1" applyBorder="1" applyAlignment="1">
      <alignment horizontal="center" vertical="center" wrapText="1"/>
    </xf>
    <xf numFmtId="171" fontId="17" fillId="0" borderId="65" xfId="0" applyNumberFormat="1" applyFont="1" applyFill="1" applyBorder="1" applyAlignment="1">
      <alignment horizontal="center" vertical="center" wrapText="1"/>
    </xf>
    <xf numFmtId="9" fontId="17" fillId="0" borderId="65" xfId="0" applyNumberFormat="1" applyFont="1" applyFill="1" applyBorder="1" applyAlignment="1">
      <alignment horizontal="center" vertical="center" wrapText="1"/>
    </xf>
    <xf numFmtId="9" fontId="17" fillId="4" borderId="65" xfId="12" applyFont="1" applyFill="1" applyBorder="1" applyAlignment="1">
      <alignment horizontal="center" vertical="center" wrapText="1"/>
    </xf>
    <xf numFmtId="171" fontId="17" fillId="0" borderId="65" xfId="0" applyNumberFormat="1" applyFont="1" applyFill="1" applyBorder="1" applyAlignment="1">
      <alignment horizontal="center" vertical="center" wrapText="1"/>
    </xf>
    <xf numFmtId="9" fontId="17" fillId="0" borderId="65" xfId="12" applyFont="1" applyFill="1" applyBorder="1" applyAlignment="1">
      <alignment horizontal="center" vertical="center" wrapText="1"/>
    </xf>
    <xf numFmtId="0" fontId="17" fillId="0" borderId="65" xfId="0" applyNumberFormat="1" applyFont="1" applyFill="1" applyBorder="1" applyAlignment="1">
      <alignment horizontal="center" vertical="center" wrapText="1"/>
    </xf>
    <xf numFmtId="0" fontId="17" fillId="0" borderId="65" xfId="0" applyNumberFormat="1" applyFont="1" applyFill="1" applyBorder="1" applyAlignment="1">
      <alignment horizontal="center" vertical="center" wrapText="1"/>
    </xf>
    <xf numFmtId="171" fontId="17" fillId="4" borderId="65" xfId="0" applyNumberFormat="1" applyFont="1" applyFill="1" applyBorder="1" applyAlignment="1">
      <alignment horizontal="justify" vertical="center" wrapText="1"/>
    </xf>
    <xf numFmtId="171" fontId="17" fillId="0" borderId="65" xfId="0" applyNumberFormat="1" applyFont="1" applyFill="1" applyBorder="1" applyAlignment="1" applyProtection="1">
      <alignment horizontal="justify" vertical="center" wrapText="1"/>
      <protection locked="0"/>
    </xf>
    <xf numFmtId="1" fontId="33" fillId="4" borderId="73" xfId="0" applyNumberFormat="1" applyFont="1" applyFill="1" applyBorder="1" applyAlignment="1">
      <alignment vertical="center"/>
    </xf>
    <xf numFmtId="1" fontId="33" fillId="4" borderId="78" xfId="0" applyNumberFormat="1" applyFont="1" applyFill="1" applyBorder="1" applyAlignment="1">
      <alignment vertical="center"/>
    </xf>
    <xf numFmtId="171" fontId="17" fillId="4" borderId="73" xfId="0" applyNumberFormat="1" applyFont="1" applyFill="1" applyBorder="1" applyAlignment="1">
      <alignment vertical="center"/>
    </xf>
    <xf numFmtId="0" fontId="17" fillId="0" borderId="65" xfId="0" applyFont="1" applyBorder="1" applyAlignment="1">
      <alignment vertical="center" wrapText="1"/>
    </xf>
    <xf numFmtId="9" fontId="17" fillId="4" borderId="65" xfId="0" applyNumberFormat="1" applyFont="1" applyFill="1" applyBorder="1" applyAlignment="1">
      <alignment horizontal="center" vertical="center"/>
    </xf>
    <xf numFmtId="171" fontId="17" fillId="4" borderId="65" xfId="0" applyNumberFormat="1" applyFont="1" applyFill="1" applyBorder="1" applyAlignment="1">
      <alignment horizontal="justify" vertical="center" wrapText="1"/>
    </xf>
    <xf numFmtId="0" fontId="17" fillId="7" borderId="65" xfId="0" applyFont="1" applyFill="1" applyBorder="1"/>
    <xf numFmtId="171" fontId="17" fillId="0" borderId="65" xfId="0" applyNumberFormat="1" applyFont="1" applyFill="1" applyBorder="1" applyAlignment="1" applyProtection="1">
      <alignment horizontal="justify" vertical="center" wrapText="1"/>
      <protection locked="0"/>
    </xf>
    <xf numFmtId="0" fontId="17" fillId="7" borderId="65" xfId="0" applyFont="1" applyFill="1" applyBorder="1" applyAlignment="1">
      <alignment vertical="center"/>
    </xf>
    <xf numFmtId="1" fontId="17" fillId="4" borderId="65" xfId="12" applyNumberFormat="1" applyFont="1" applyFill="1" applyBorder="1" applyAlignment="1">
      <alignment vertical="center"/>
    </xf>
    <xf numFmtId="1" fontId="17" fillId="4" borderId="65" xfId="0" applyNumberFormat="1" applyFont="1" applyFill="1" applyBorder="1" applyAlignment="1">
      <alignment vertical="center"/>
    </xf>
    <xf numFmtId="1" fontId="17" fillId="0" borderId="65" xfId="12" applyNumberFormat="1" applyFont="1" applyFill="1" applyBorder="1" applyAlignment="1">
      <alignment horizontal="center" vertical="center" wrapText="1"/>
    </xf>
    <xf numFmtId="0" fontId="17" fillId="0" borderId="65" xfId="0" applyNumberFormat="1" applyFont="1" applyFill="1" applyBorder="1" applyAlignment="1">
      <alignment horizontal="center" vertical="center" wrapText="1"/>
    </xf>
    <xf numFmtId="9" fontId="17" fillId="4" borderId="65" xfId="12" applyFont="1" applyFill="1" applyBorder="1" applyAlignment="1">
      <alignment vertical="center"/>
    </xf>
    <xf numFmtId="9" fontId="17" fillId="4" borderId="65" xfId="0" applyNumberFormat="1" applyFont="1" applyFill="1" applyBorder="1" applyAlignment="1">
      <alignment vertical="center"/>
    </xf>
    <xf numFmtId="0" fontId="17" fillId="4" borderId="65" xfId="0" applyFont="1" applyFill="1" applyBorder="1" applyAlignment="1">
      <alignment vertical="center"/>
    </xf>
    <xf numFmtId="9" fontId="17" fillId="0" borderId="65" xfId="0" applyNumberFormat="1" applyFont="1" applyFill="1" applyBorder="1" applyAlignment="1">
      <alignment horizontal="center" vertical="center" wrapText="1"/>
    </xf>
    <xf numFmtId="9" fontId="17" fillId="4" borderId="65" xfId="12" applyFont="1" applyFill="1" applyBorder="1" applyAlignment="1">
      <alignment horizontal="center" vertical="center" wrapText="1"/>
    </xf>
    <xf numFmtId="9" fontId="17" fillId="4" borderId="65" xfId="12" applyFont="1" applyFill="1" applyBorder="1" applyAlignment="1">
      <alignment vertical="center" wrapText="1"/>
    </xf>
    <xf numFmtId="9" fontId="17" fillId="4" borderId="65" xfId="12" applyFont="1" applyFill="1" applyBorder="1" applyAlignment="1">
      <alignment vertical="center" wrapText="1"/>
    </xf>
    <xf numFmtId="0" fontId="17" fillId="4" borderId="65" xfId="0" applyFont="1" applyFill="1" applyBorder="1" applyAlignment="1">
      <alignment vertical="center" wrapText="1"/>
    </xf>
    <xf numFmtId="9" fontId="17" fillId="0" borderId="65" xfId="12" applyNumberFormat="1" applyFont="1" applyFill="1" applyBorder="1" applyAlignment="1">
      <alignment horizontal="center" vertical="center" wrapText="1"/>
    </xf>
    <xf numFmtId="0" fontId="11" fillId="0" borderId="65" xfId="0" applyFont="1" applyBorder="1" applyAlignment="1">
      <alignment horizontal="left" vertical="center"/>
    </xf>
    <xf numFmtId="0" fontId="11" fillId="24" borderId="65" xfId="0" applyFont="1" applyFill="1" applyBorder="1" applyAlignment="1">
      <alignment horizontal="left" vertical="center"/>
    </xf>
    <xf numFmtId="0" fontId="11" fillId="4" borderId="65" xfId="0" applyFont="1" applyFill="1" applyBorder="1" applyAlignment="1">
      <alignment horizontal="left" vertical="center" wrapText="1"/>
    </xf>
    <xf numFmtId="0" fontId="11" fillId="18" borderId="65" xfId="0" applyFont="1" applyFill="1" applyBorder="1" applyAlignment="1">
      <alignment horizontal="left" vertical="center" wrapText="1"/>
    </xf>
    <xf numFmtId="0" fontId="11" fillId="0" borderId="65" xfId="0" applyFont="1" applyFill="1" applyBorder="1" applyAlignment="1">
      <alignment horizontal="left" vertical="center" wrapText="1"/>
    </xf>
    <xf numFmtId="0" fontId="11" fillId="17" borderId="65" xfId="0" applyFont="1" applyFill="1" applyBorder="1" applyAlignment="1">
      <alignment horizontal="left" vertical="center"/>
    </xf>
    <xf numFmtId="0" fontId="11" fillId="0" borderId="65" xfId="3" applyFont="1" applyBorder="1" applyAlignment="1">
      <alignment horizontal="left" vertical="center" wrapText="1"/>
    </xf>
    <xf numFmtId="9" fontId="11" fillId="4" borderId="65" xfId="0" applyNumberFormat="1" applyFont="1" applyFill="1" applyBorder="1" applyAlignment="1">
      <alignment horizontal="left" vertical="center"/>
    </xf>
    <xf numFmtId="9" fontId="11" fillId="4" borderId="65" xfId="12" applyFont="1" applyFill="1" applyBorder="1" applyAlignment="1">
      <alignment horizontal="left" vertical="center"/>
    </xf>
    <xf numFmtId="0" fontId="11" fillId="4" borderId="65" xfId="0" applyFont="1" applyFill="1" applyBorder="1" applyAlignment="1">
      <alignment horizontal="left" vertical="center"/>
    </xf>
    <xf numFmtId="9" fontId="72" fillId="4" borderId="65" xfId="12" applyFont="1" applyFill="1" applyBorder="1" applyAlignment="1">
      <alignment horizontal="left" vertical="center"/>
    </xf>
    <xf numFmtId="9" fontId="11" fillId="17" borderId="65" xfId="12" applyFont="1" applyFill="1" applyBorder="1" applyAlignment="1">
      <alignment horizontal="left" vertical="center"/>
    </xf>
    <xf numFmtId="9" fontId="11" fillId="0" borderId="65" xfId="12" applyFont="1" applyFill="1" applyBorder="1" applyAlignment="1">
      <alignment horizontal="left" vertical="center"/>
    </xf>
    <xf numFmtId="9" fontId="11" fillId="18" borderId="65" xfId="0" applyNumberFormat="1" applyFont="1" applyFill="1" applyBorder="1" applyAlignment="1">
      <alignment horizontal="left" vertical="center"/>
    </xf>
    <xf numFmtId="9" fontId="72" fillId="4" borderId="65" xfId="0" applyNumberFormat="1" applyFont="1" applyFill="1" applyBorder="1" applyAlignment="1">
      <alignment horizontal="left" vertical="center"/>
    </xf>
    <xf numFmtId="9" fontId="72" fillId="0" borderId="65" xfId="0" applyNumberFormat="1" applyFont="1" applyFill="1" applyBorder="1" applyAlignment="1">
      <alignment horizontal="left" vertical="center"/>
    </xf>
    <xf numFmtId="9" fontId="11" fillId="4" borderId="65" xfId="0" applyNumberFormat="1" applyFont="1" applyFill="1" applyBorder="1" applyAlignment="1">
      <alignment horizontal="left" vertical="center" wrapText="1"/>
    </xf>
    <xf numFmtId="9" fontId="11" fillId="18" borderId="65" xfId="0" applyNumberFormat="1" applyFont="1" applyFill="1" applyBorder="1" applyAlignment="1">
      <alignment horizontal="left" vertical="center" wrapText="1"/>
    </xf>
    <xf numFmtId="0" fontId="11" fillId="0" borderId="65" xfId="0" applyFont="1" applyBorder="1" applyAlignment="1">
      <alignment horizontal="right" vertical="center"/>
    </xf>
    <xf numFmtId="0" fontId="17" fillId="0" borderId="65" xfId="0" applyFont="1" applyBorder="1" applyAlignment="1">
      <alignment horizontal="right"/>
    </xf>
    <xf numFmtId="0" fontId="11" fillId="24" borderId="65" xfId="0" applyFont="1" applyFill="1" applyBorder="1" applyAlignment="1">
      <alignment horizontal="right" vertical="center"/>
    </xf>
    <xf numFmtId="0" fontId="11" fillId="0" borderId="65" xfId="0" applyFont="1" applyBorder="1" applyAlignment="1">
      <alignment horizontal="right" vertical="center" wrapText="1"/>
    </xf>
    <xf numFmtId="2" fontId="11" fillId="0" borderId="65" xfId="0" applyNumberFormat="1" applyFont="1" applyBorder="1" applyAlignment="1">
      <alignment horizontal="right" vertical="center"/>
    </xf>
    <xf numFmtId="9" fontId="11" fillId="0" borderId="65" xfId="0" applyNumberFormat="1" applyFont="1" applyBorder="1" applyAlignment="1">
      <alignment horizontal="right" vertical="center"/>
    </xf>
    <xf numFmtId="1" fontId="11" fillId="0" borderId="65" xfId="0" applyNumberFormat="1" applyFont="1" applyBorder="1" applyAlignment="1">
      <alignment horizontal="right" vertical="center"/>
    </xf>
    <xf numFmtId="41" fontId="11" fillId="0" borderId="65" xfId="2181" applyFont="1" applyBorder="1" applyAlignment="1">
      <alignment horizontal="right" vertical="center"/>
    </xf>
    <xf numFmtId="1" fontId="11" fillId="4" borderId="65" xfId="0" applyNumberFormat="1" applyFont="1" applyFill="1" applyBorder="1" applyAlignment="1">
      <alignment horizontal="right" vertical="center"/>
    </xf>
    <xf numFmtId="183" fontId="72" fillId="0" borderId="65" xfId="0" applyNumberFormat="1" applyFont="1" applyBorder="1" applyAlignment="1">
      <alignment horizontal="right" vertical="center"/>
    </xf>
    <xf numFmtId="0" fontId="11" fillId="17" borderId="65" xfId="0" applyFont="1" applyFill="1" applyBorder="1" applyAlignment="1">
      <alignment horizontal="right" vertical="center"/>
    </xf>
    <xf numFmtId="0" fontId="17" fillId="17" borderId="65" xfId="0" applyFont="1" applyFill="1" applyBorder="1" applyAlignment="1">
      <alignment horizontal="right"/>
    </xf>
    <xf numFmtId="0" fontId="72" fillId="0" borderId="65" xfId="0" applyFont="1" applyBorder="1" applyAlignment="1">
      <alignment horizontal="right" vertical="center"/>
    </xf>
    <xf numFmtId="181" fontId="11" fillId="0" borderId="65" xfId="14" applyNumberFormat="1" applyFont="1" applyBorder="1" applyAlignment="1">
      <alignment horizontal="right" vertical="center"/>
    </xf>
    <xf numFmtId="2" fontId="11" fillId="4" borderId="65" xfId="12" applyNumberFormat="1" applyFont="1" applyFill="1" applyBorder="1" applyAlignment="1">
      <alignment horizontal="right" vertical="center"/>
    </xf>
    <xf numFmtId="9" fontId="17" fillId="27" borderId="65" xfId="12" applyFont="1" applyFill="1" applyBorder="1" applyAlignment="1" applyProtection="1">
      <alignment horizontal="center" vertical="center"/>
      <protection locked="0"/>
    </xf>
    <xf numFmtId="9" fontId="42" fillId="0" borderId="65" xfId="12" applyNumberFormat="1" applyFont="1" applyFill="1" applyBorder="1" applyAlignment="1">
      <alignment horizontal="center" vertical="center" wrapText="1"/>
    </xf>
    <xf numFmtId="172" fontId="43" fillId="0" borderId="65" xfId="3" applyNumberFormat="1" applyFont="1" applyFill="1" applyBorder="1" applyAlignment="1">
      <alignment horizontal="justify" vertical="center" wrapText="1"/>
    </xf>
    <xf numFmtId="0" fontId="33" fillId="0" borderId="65" xfId="41" applyNumberFormat="1" applyFont="1" applyFill="1" applyBorder="1" applyAlignment="1">
      <alignment horizontal="left" vertical="center" wrapText="1"/>
    </xf>
    <xf numFmtId="10" fontId="42" fillId="4" borderId="65" xfId="12" applyNumberFormat="1" applyFont="1" applyFill="1" applyBorder="1" applyAlignment="1">
      <alignment horizontal="center" vertical="center"/>
    </xf>
    <xf numFmtId="9" fontId="17" fillId="28" borderId="65" xfId="12" applyFont="1" applyFill="1" applyBorder="1" applyAlignment="1">
      <alignment vertical="center"/>
    </xf>
    <xf numFmtId="0" fontId="33" fillId="28" borderId="65" xfId="3" applyFont="1" applyFill="1" applyBorder="1" applyAlignment="1">
      <alignment horizontal="left" vertical="center" wrapText="1"/>
    </xf>
    <xf numFmtId="14" fontId="41" fillId="0" borderId="65" xfId="3" applyNumberFormat="1" applyFont="1" applyFill="1" applyBorder="1" applyAlignment="1">
      <alignment horizontal="center" vertical="center" wrapText="1"/>
    </xf>
    <xf numFmtId="171" fontId="17" fillId="28" borderId="65" xfId="0" applyNumberFormat="1" applyFont="1" applyFill="1" applyBorder="1" applyAlignment="1">
      <alignment horizontal="center" vertical="center" wrapText="1"/>
    </xf>
    <xf numFmtId="172" fontId="11" fillId="0" borderId="65" xfId="0" applyNumberFormat="1" applyFont="1" applyFill="1" applyBorder="1" applyAlignment="1">
      <alignment horizontal="left" vertical="center" wrapText="1"/>
    </xf>
    <xf numFmtId="172" fontId="11" fillId="24" borderId="65" xfId="0" applyNumberFormat="1" applyFont="1" applyFill="1" applyBorder="1" applyAlignment="1">
      <alignment horizontal="left" vertical="center"/>
    </xf>
    <xf numFmtId="9" fontId="11" fillId="0" borderId="65" xfId="0" applyNumberFormat="1" applyFont="1" applyFill="1" applyBorder="1" applyAlignment="1">
      <alignment horizontal="left" vertical="center" wrapText="1"/>
    </xf>
    <xf numFmtId="182" fontId="0" fillId="0" borderId="0" xfId="1256" applyNumberFormat="1" applyFont="1"/>
    <xf numFmtId="184" fontId="0" fillId="0" borderId="0" xfId="1256" applyNumberFormat="1" applyFont="1"/>
    <xf numFmtId="0" fontId="11" fillId="4" borderId="65" xfId="0" applyFont="1" applyFill="1" applyBorder="1" applyAlignment="1">
      <alignment vertical="center" wrapText="1"/>
    </xf>
    <xf numFmtId="0" fontId="11" fillId="4" borderId="65" xfId="0" applyNumberFormat="1" applyFont="1" applyFill="1" applyBorder="1" applyAlignment="1">
      <alignment horizontal="center" vertical="center" wrapText="1"/>
    </xf>
    <xf numFmtId="4" fontId="11" fillId="4" borderId="65" xfId="0" applyNumberFormat="1" applyFont="1" applyFill="1" applyBorder="1" applyAlignment="1">
      <alignment horizontal="center" vertical="center" wrapText="1"/>
    </xf>
    <xf numFmtId="3" fontId="11" fillId="4" borderId="65" xfId="0" applyNumberFormat="1" applyFont="1" applyFill="1" applyBorder="1" applyAlignment="1">
      <alignment horizontal="center" vertical="center" wrapText="1"/>
    </xf>
    <xf numFmtId="9" fontId="11" fillId="4" borderId="65" xfId="12" applyNumberFormat="1" applyFont="1" applyFill="1" applyBorder="1" applyAlignment="1">
      <alignment vertical="center"/>
    </xf>
    <xf numFmtId="9" fontId="11" fillId="4" borderId="65" xfId="0" applyNumberFormat="1" applyFont="1" applyFill="1" applyBorder="1" applyAlignment="1">
      <alignment horizontal="center" vertical="center"/>
    </xf>
    <xf numFmtId="9" fontId="11" fillId="4" borderId="65" xfId="0" applyNumberFormat="1" applyFont="1" applyFill="1" applyBorder="1" applyAlignment="1">
      <alignment vertical="center"/>
    </xf>
    <xf numFmtId="9" fontId="11" fillId="4" borderId="65" xfId="12" applyFont="1" applyFill="1" applyBorder="1" applyAlignment="1">
      <alignment horizontal="center" vertical="center"/>
    </xf>
    <xf numFmtId="0" fontId="11" fillId="4" borderId="65" xfId="0" applyFont="1" applyFill="1" applyBorder="1"/>
    <xf numFmtId="0" fontId="11" fillId="4" borderId="65" xfId="0" applyFont="1" applyFill="1" applyBorder="1" applyAlignment="1">
      <alignment horizontal="center"/>
    </xf>
    <xf numFmtId="0" fontId="42" fillId="0" borderId="65" xfId="0" applyFont="1" applyFill="1" applyBorder="1" applyAlignment="1">
      <alignment horizontal="center" vertical="center" wrapText="1"/>
    </xf>
    <xf numFmtId="0" fontId="42" fillId="0" borderId="0" xfId="0" applyFont="1" applyFill="1" applyAlignment="1">
      <alignment horizontal="justify" vertical="center"/>
    </xf>
    <xf numFmtId="10" fontId="17" fillId="0" borderId="65" xfId="0" applyNumberFormat="1" applyFont="1" applyFill="1" applyBorder="1" applyAlignment="1">
      <alignment horizontal="center" vertical="center" wrapText="1"/>
    </xf>
    <xf numFmtId="3" fontId="41" fillId="4" borderId="65" xfId="0" applyNumberFormat="1" applyFont="1" applyFill="1" applyBorder="1" applyAlignment="1">
      <alignment horizontal="center" vertical="center" wrapText="1"/>
    </xf>
    <xf numFmtId="1" fontId="33" fillId="4" borderId="65" xfId="0" applyNumberFormat="1" applyFont="1" applyFill="1" applyBorder="1" applyAlignment="1">
      <alignment horizontal="center" vertical="center" wrapText="1"/>
    </xf>
    <xf numFmtId="171" fontId="11" fillId="4" borderId="65" xfId="0" applyNumberFormat="1" applyFont="1" applyFill="1" applyBorder="1" applyAlignment="1">
      <alignment horizontal="center" vertical="center" wrapText="1"/>
    </xf>
    <xf numFmtId="0" fontId="11" fillId="0" borderId="65" xfId="0" applyNumberFormat="1" applyFont="1" applyFill="1" applyBorder="1" applyAlignment="1">
      <alignment horizontal="center" vertical="center" wrapText="1"/>
    </xf>
    <xf numFmtId="9" fontId="33" fillId="4" borderId="65" xfId="12" applyFont="1" applyFill="1" applyBorder="1" applyAlignment="1">
      <alignment horizontal="right" vertical="center"/>
    </xf>
    <xf numFmtId="9" fontId="33" fillId="22" borderId="65" xfId="12" applyNumberFormat="1" applyFont="1" applyFill="1" applyBorder="1" applyAlignment="1">
      <alignment horizontal="right" vertical="center"/>
    </xf>
    <xf numFmtId="9" fontId="33" fillId="22" borderId="65" xfId="12" applyFont="1" applyFill="1" applyBorder="1" applyAlignment="1">
      <alignment horizontal="right" vertical="center"/>
    </xf>
    <xf numFmtId="9" fontId="33" fillId="0" borderId="65" xfId="12" applyFont="1" applyFill="1" applyBorder="1" applyAlignment="1">
      <alignment horizontal="right" vertical="center"/>
    </xf>
    <xf numFmtId="9" fontId="33" fillId="4" borderId="65" xfId="25" applyFont="1" applyFill="1" applyBorder="1" applyAlignment="1">
      <alignment horizontal="right" vertical="center" wrapText="1"/>
    </xf>
    <xf numFmtId="0" fontId="11" fillId="0" borderId="65" xfId="0" applyFont="1" applyFill="1" applyBorder="1" applyAlignment="1">
      <alignment vertical="center" wrapText="1"/>
    </xf>
    <xf numFmtId="0" fontId="33" fillId="4" borderId="65" xfId="0" applyFont="1" applyFill="1" applyBorder="1" applyAlignment="1">
      <alignment vertical="top" wrapText="1"/>
    </xf>
    <xf numFmtId="1" fontId="33" fillId="4" borderId="73" xfId="0" applyNumberFormat="1" applyFont="1" applyFill="1" applyBorder="1" applyAlignment="1">
      <alignment horizontal="center" vertical="center"/>
    </xf>
    <xf numFmtId="9" fontId="33" fillId="0" borderId="65" xfId="12" applyFont="1" applyFill="1" applyBorder="1" applyAlignment="1">
      <alignment wrapText="1"/>
    </xf>
    <xf numFmtId="9" fontId="33" fillId="0" borderId="65" xfId="12" applyFont="1" applyFill="1" applyBorder="1" applyAlignment="1">
      <alignment vertical="top" wrapText="1"/>
    </xf>
    <xf numFmtId="9" fontId="33" fillId="0" borderId="73" xfId="12" applyFont="1" applyFill="1" applyBorder="1" applyAlignment="1">
      <alignment vertical="top" wrapText="1"/>
    </xf>
    <xf numFmtId="0" fontId="33" fillId="0" borderId="1" xfId="0" applyFont="1" applyBorder="1" applyAlignment="1">
      <alignment vertical="center" wrapText="1"/>
    </xf>
    <xf numFmtId="9" fontId="33" fillId="4" borderId="78" xfId="12" applyFont="1" applyFill="1" applyBorder="1" applyAlignment="1">
      <alignment vertical="top" wrapText="1"/>
    </xf>
    <xf numFmtId="9" fontId="33" fillId="0" borderId="65" xfId="0" applyNumberFormat="1" applyFont="1" applyBorder="1" applyAlignment="1">
      <alignment horizontal="center" vertical="center"/>
    </xf>
    <xf numFmtId="0" fontId="33" fillId="0" borderId="65" xfId="0" applyFont="1" applyBorder="1" applyAlignment="1">
      <alignment horizontal="justify" vertical="top" wrapText="1"/>
    </xf>
    <xf numFmtId="9" fontId="38" fillId="4" borderId="65" xfId="12" applyFont="1" applyFill="1" applyBorder="1" applyAlignment="1">
      <alignment horizontal="center" vertical="center"/>
    </xf>
    <xf numFmtId="0" fontId="61" fillId="0" borderId="65" xfId="0" applyFont="1" applyBorder="1" applyAlignment="1">
      <alignment vertical="center"/>
    </xf>
    <xf numFmtId="9" fontId="42" fillId="0" borderId="65" xfId="0" applyNumberFormat="1" applyFont="1" applyBorder="1" applyAlignment="1">
      <alignment horizontal="center" vertical="center"/>
    </xf>
    <xf numFmtId="0" fontId="61" fillId="0" borderId="79" xfId="0" applyFont="1" applyBorder="1" applyAlignment="1">
      <alignment horizontal="center" vertical="center"/>
    </xf>
    <xf numFmtId="0" fontId="38" fillId="0" borderId="65" xfId="0" applyFont="1" applyBorder="1" applyAlignment="1">
      <alignment horizontal="center" vertical="center"/>
    </xf>
    <xf numFmtId="0" fontId="17" fillId="0" borderId="65" xfId="0" applyFont="1" applyBorder="1" applyAlignment="1">
      <alignment vertical="top" wrapText="1"/>
    </xf>
    <xf numFmtId="0" fontId="33" fillId="0" borderId="65" xfId="0" applyFont="1" applyFill="1" applyBorder="1" applyAlignment="1">
      <alignment vertical="top" wrapText="1"/>
    </xf>
    <xf numFmtId="0" fontId="11" fillId="0" borderId="65" xfId="0" applyFont="1" applyBorder="1" applyAlignment="1">
      <alignment vertical="center" wrapText="1"/>
    </xf>
    <xf numFmtId="172" fontId="42" fillId="0" borderId="65" xfId="0" applyNumberFormat="1" applyFont="1" applyBorder="1" applyAlignment="1">
      <alignment horizontal="center" vertical="center"/>
    </xf>
    <xf numFmtId="9" fontId="33" fillId="4" borderId="65" xfId="0" applyNumberFormat="1" applyFont="1" applyFill="1" applyBorder="1" applyAlignment="1">
      <alignment horizontal="center" vertical="center"/>
    </xf>
    <xf numFmtId="9" fontId="11" fillId="4" borderId="65" xfId="12" applyFont="1" applyFill="1" applyBorder="1" applyAlignment="1">
      <alignment vertical="center"/>
    </xf>
    <xf numFmtId="0" fontId="61" fillId="0" borderId="65" xfId="0" applyFont="1" applyBorder="1" applyAlignment="1">
      <alignment horizontal="center" vertical="center"/>
    </xf>
    <xf numFmtId="0" fontId="11" fillId="0" borderId="65" xfId="0" applyFont="1" applyBorder="1" applyAlignment="1">
      <alignment horizontal="justify" vertical="top" wrapText="1"/>
    </xf>
    <xf numFmtId="172" fontId="33" fillId="4" borderId="65" xfId="0" applyNumberFormat="1" applyFont="1" applyFill="1" applyBorder="1" applyAlignment="1">
      <alignment horizontal="center" vertical="center"/>
    </xf>
    <xf numFmtId="9" fontId="17" fillId="4" borderId="65" xfId="7" applyFont="1" applyFill="1" applyBorder="1" applyAlignment="1">
      <alignment horizontal="center" vertical="center" wrapText="1"/>
    </xf>
    <xf numFmtId="171" fontId="41" fillId="0" borderId="65" xfId="11" applyNumberFormat="1" applyFont="1" applyFill="1" applyBorder="1" applyAlignment="1">
      <alignment vertical="center" wrapText="1"/>
    </xf>
    <xf numFmtId="41" fontId="17" fillId="0" borderId="65" xfId="4609" applyFont="1" applyBorder="1" applyAlignment="1">
      <alignment horizontal="left" vertical="center"/>
    </xf>
    <xf numFmtId="171" fontId="17" fillId="0" borderId="65" xfId="0" applyNumberFormat="1" applyFont="1" applyFill="1" applyBorder="1" applyAlignment="1" applyProtection="1">
      <alignment horizontal="center" vertical="center" wrapText="1"/>
      <protection locked="0"/>
    </xf>
    <xf numFmtId="171" fontId="17" fillId="4" borderId="65" xfId="0" applyNumberFormat="1" applyFont="1" applyFill="1" applyBorder="1" applyAlignment="1" applyProtection="1">
      <alignment horizontal="center" vertical="center" wrapText="1"/>
      <protection locked="0"/>
    </xf>
    <xf numFmtId="171" fontId="17" fillId="0" borderId="65" xfId="0" applyNumberFormat="1" applyFont="1" applyFill="1" applyBorder="1" applyAlignment="1" applyProtection="1">
      <alignment vertical="center" wrapText="1"/>
      <protection locked="0"/>
    </xf>
    <xf numFmtId="0" fontId="17" fillId="0" borderId="65" xfId="0" applyFont="1" applyFill="1" applyBorder="1" applyAlignment="1" applyProtection="1">
      <alignment horizontal="center" vertical="center" wrapText="1"/>
      <protection locked="0"/>
    </xf>
    <xf numFmtId="41" fontId="17" fillId="4" borderId="65" xfId="4609" applyFont="1" applyFill="1" applyBorder="1" applyAlignment="1" applyProtection="1">
      <alignment horizontal="center" vertical="center" wrapText="1"/>
      <protection locked="0"/>
    </xf>
    <xf numFmtId="41" fontId="17" fillId="0" borderId="65" xfId="4609" applyFont="1" applyFill="1" applyBorder="1" applyAlignment="1" applyProtection="1">
      <alignment horizontal="center" vertical="center" wrapText="1"/>
      <protection locked="0"/>
    </xf>
    <xf numFmtId="9" fontId="17" fillId="4" borderId="65" xfId="12" applyFont="1" applyFill="1" applyBorder="1" applyAlignment="1" applyProtection="1">
      <alignment horizontal="center" vertical="center"/>
      <protection locked="0"/>
    </xf>
    <xf numFmtId="9" fontId="43" fillId="4" borderId="65" xfId="12" applyFont="1" applyFill="1" applyBorder="1" applyAlignment="1" applyProtection="1">
      <alignment vertical="top" wrapText="1"/>
      <protection locked="0"/>
    </xf>
    <xf numFmtId="9" fontId="17" fillId="4" borderId="65" xfId="12" applyFont="1" applyFill="1" applyBorder="1" applyAlignment="1">
      <alignment vertical="center"/>
    </xf>
    <xf numFmtId="0" fontId="17" fillId="4" borderId="65" xfId="0" applyFont="1" applyFill="1" applyBorder="1" applyAlignment="1">
      <alignment vertical="center"/>
    </xf>
    <xf numFmtId="171" fontId="33" fillId="0" borderId="65" xfId="0" applyNumberFormat="1" applyFont="1" applyFill="1" applyBorder="1" applyAlignment="1">
      <alignment horizontal="center" vertical="center" wrapText="1"/>
    </xf>
    <xf numFmtId="171" fontId="33" fillId="0" borderId="65" xfId="11" applyNumberFormat="1" applyFont="1" applyFill="1" applyBorder="1" applyAlignment="1">
      <alignment vertical="center" wrapText="1"/>
    </xf>
    <xf numFmtId="171" fontId="33" fillId="4" borderId="65" xfId="0" applyNumberFormat="1" applyFont="1" applyFill="1" applyBorder="1" applyAlignment="1">
      <alignment horizontal="center" vertical="center" wrapText="1"/>
    </xf>
    <xf numFmtId="171" fontId="33" fillId="0" borderId="65" xfId="0" applyNumberFormat="1" applyFont="1" applyFill="1" applyBorder="1" applyAlignment="1">
      <alignment vertical="center" wrapText="1"/>
    </xf>
    <xf numFmtId="9" fontId="33" fillId="0" borderId="65" xfId="12" applyFont="1" applyFill="1" applyBorder="1" applyAlignment="1">
      <alignment horizontal="center" vertical="center"/>
    </xf>
    <xf numFmtId="0" fontId="33" fillId="0" borderId="65" xfId="0" applyFont="1" applyFill="1" applyBorder="1" applyAlignment="1">
      <alignment horizontal="center" vertical="center" wrapText="1"/>
    </xf>
    <xf numFmtId="171" fontId="33" fillId="0" borderId="65" xfId="0" applyNumberFormat="1" applyFont="1" applyFill="1" applyBorder="1" applyAlignment="1">
      <alignment horizontal="center" vertical="center" wrapText="1"/>
    </xf>
    <xf numFmtId="9" fontId="17" fillId="0" borderId="65" xfId="12" applyFont="1" applyFill="1" applyBorder="1" applyAlignment="1">
      <alignment horizontal="center" vertical="center"/>
    </xf>
    <xf numFmtId="9" fontId="17" fillId="0" borderId="65" xfId="12" applyFont="1" applyFill="1" applyBorder="1" applyAlignment="1">
      <alignment vertical="center"/>
    </xf>
    <xf numFmtId="9" fontId="17" fillId="0" borderId="65" xfId="12" applyFont="1" applyFill="1" applyBorder="1" applyAlignment="1">
      <alignment horizontal="center" vertical="center" wrapText="1"/>
    </xf>
    <xf numFmtId="171" fontId="33" fillId="0" borderId="65" xfId="11" applyNumberFormat="1" applyFont="1" applyFill="1" applyBorder="1" applyAlignment="1">
      <alignment vertical="center" wrapText="1"/>
    </xf>
    <xf numFmtId="9" fontId="33" fillId="0" borderId="65" xfId="12" applyFont="1" applyFill="1" applyBorder="1" applyAlignment="1">
      <alignment vertical="center"/>
    </xf>
    <xf numFmtId="9" fontId="43" fillId="4" borderId="65" xfId="12" applyFont="1" applyFill="1" applyBorder="1" applyAlignment="1" applyProtection="1">
      <alignment vertical="center" wrapText="1"/>
      <protection locked="0"/>
    </xf>
    <xf numFmtId="9" fontId="17" fillId="4" borderId="65" xfId="12" applyFont="1" applyFill="1" applyBorder="1" applyAlignment="1">
      <alignment vertical="center"/>
    </xf>
    <xf numFmtId="171" fontId="33" fillId="4" borderId="65" xfId="0" applyNumberFormat="1" applyFont="1" applyFill="1" applyBorder="1" applyAlignment="1">
      <alignment horizontal="center" vertical="center" wrapText="1"/>
    </xf>
    <xf numFmtId="0" fontId="33" fillId="0" borderId="65" xfId="0" applyFont="1" applyFill="1" applyBorder="1" applyAlignment="1">
      <alignment vertical="center" wrapText="1"/>
    </xf>
    <xf numFmtId="171" fontId="33" fillId="0" borderId="65" xfId="0" applyNumberFormat="1" applyFont="1" applyFill="1" applyBorder="1" applyAlignment="1">
      <alignment vertical="center" wrapText="1"/>
    </xf>
    <xf numFmtId="0" fontId="17" fillId="4" borderId="65" xfId="0" applyFont="1" applyFill="1" applyBorder="1" applyAlignment="1">
      <alignment horizontal="center" vertical="center" wrapText="1"/>
    </xf>
    <xf numFmtId="0" fontId="17" fillId="0" borderId="65" xfId="0" applyFont="1" applyBorder="1"/>
    <xf numFmtId="0" fontId="17" fillId="0" borderId="65" xfId="0" applyFont="1" applyBorder="1" applyAlignment="1">
      <alignment vertical="center"/>
    </xf>
    <xf numFmtId="0" fontId="17" fillId="0" borderId="65" xfId="0" applyFont="1" applyBorder="1" applyAlignment="1">
      <alignment vertical="center" wrapText="1"/>
    </xf>
    <xf numFmtId="0" fontId="17" fillId="0" borderId="65" xfId="0" applyFont="1" applyFill="1" applyBorder="1" applyAlignment="1">
      <alignment vertical="center" wrapText="1"/>
    </xf>
    <xf numFmtId="0" fontId="17" fillId="4" borderId="65" xfId="0" applyFont="1" applyFill="1" applyBorder="1" applyAlignment="1">
      <alignment vertical="center" wrapText="1"/>
    </xf>
    <xf numFmtId="0" fontId="17" fillId="0" borderId="65" xfId="0" applyFont="1" applyBorder="1" applyAlignment="1">
      <alignment horizontal="center" vertical="center" wrapText="1"/>
    </xf>
    <xf numFmtId="0" fontId="44" fillId="0" borderId="65" xfId="0" applyFont="1" applyBorder="1" applyAlignment="1">
      <alignment horizontal="center" vertical="center"/>
    </xf>
    <xf numFmtId="9" fontId="17" fillId="0" borderId="65" xfId="0" applyNumberFormat="1" applyFont="1" applyBorder="1" applyAlignment="1">
      <alignment horizontal="center" vertical="center"/>
    </xf>
    <xf numFmtId="0" fontId="17" fillId="0" borderId="65" xfId="0" applyFont="1" applyBorder="1" applyAlignment="1">
      <alignment horizontal="left" vertical="center" wrapText="1"/>
    </xf>
    <xf numFmtId="0" fontId="17" fillId="0" borderId="65" xfId="3" applyFont="1" applyFill="1" applyBorder="1" applyAlignment="1">
      <alignment horizontal="left" vertical="center" wrapText="1"/>
    </xf>
    <xf numFmtId="181" fontId="17" fillId="0" borderId="65" xfId="4609" applyNumberFormat="1" applyFont="1" applyBorder="1" applyAlignment="1">
      <alignment horizontal="center" vertical="center"/>
    </xf>
    <xf numFmtId="2" fontId="17" fillId="0" borderId="65" xfId="0" applyNumberFormat="1" applyFont="1" applyBorder="1" applyAlignment="1">
      <alignment horizontal="center" vertical="center"/>
    </xf>
    <xf numFmtId="0" fontId="17" fillId="24" borderId="65" xfId="0" applyFont="1" applyFill="1" applyBorder="1" applyAlignment="1">
      <alignment vertical="center"/>
    </xf>
    <xf numFmtId="0" fontId="46" fillId="4" borderId="65" xfId="0" applyFont="1" applyFill="1" applyBorder="1" applyAlignment="1">
      <alignment horizontal="center" vertical="center"/>
    </xf>
    <xf numFmtId="0" fontId="46" fillId="0" borderId="65" xfId="0" applyFont="1" applyBorder="1" applyAlignment="1">
      <alignment horizontal="center" vertical="center"/>
    </xf>
    <xf numFmtId="0" fontId="17" fillId="24" borderId="65" xfId="0" applyFont="1" applyFill="1" applyBorder="1" applyAlignment="1">
      <alignment horizontal="center" vertical="center"/>
    </xf>
    <xf numFmtId="1" fontId="17" fillId="0" borderId="65" xfId="0" applyNumberFormat="1" applyFont="1" applyBorder="1" applyAlignment="1">
      <alignment horizontal="center" vertical="center"/>
    </xf>
    <xf numFmtId="0" fontId="46" fillId="4" borderId="65" xfId="0" applyFont="1" applyFill="1" applyBorder="1" applyAlignment="1">
      <alignment horizontal="left" vertical="center" wrapText="1"/>
    </xf>
    <xf numFmtId="0" fontId="17" fillId="4" borderId="65" xfId="0" applyFont="1" applyFill="1" applyBorder="1" applyAlignment="1">
      <alignment horizontal="center" vertical="center" wrapText="1"/>
    </xf>
    <xf numFmtId="0" fontId="17" fillId="0" borderId="65" xfId="0" applyFont="1" applyBorder="1" applyAlignment="1">
      <alignment vertical="center"/>
    </xf>
    <xf numFmtId="0" fontId="17" fillId="0" borderId="65" xfId="0" applyFont="1" applyBorder="1" applyAlignment="1">
      <alignment vertical="center" wrapText="1"/>
    </xf>
    <xf numFmtId="9" fontId="17" fillId="4" borderId="65" xfId="0" applyNumberFormat="1" applyFont="1" applyFill="1" applyBorder="1" applyAlignment="1">
      <alignment horizontal="center" vertical="center"/>
    </xf>
    <xf numFmtId="0" fontId="17" fillId="0" borderId="65" xfId="0" applyFont="1" applyFill="1" applyBorder="1" applyAlignment="1">
      <alignment vertical="center" wrapText="1"/>
    </xf>
    <xf numFmtId="9" fontId="46" fillId="0" borderId="65" xfId="0" applyNumberFormat="1" applyFont="1" applyFill="1" applyBorder="1" applyAlignment="1">
      <alignment horizontal="center" vertical="center"/>
    </xf>
    <xf numFmtId="9" fontId="17" fillId="4" borderId="65" xfId="12" applyFont="1" applyFill="1" applyBorder="1" applyAlignment="1">
      <alignment horizontal="center" vertical="center"/>
    </xf>
    <xf numFmtId="9" fontId="17" fillId="4" borderId="65" xfId="12" applyFont="1" applyFill="1" applyBorder="1" applyAlignment="1">
      <alignment vertical="center"/>
    </xf>
    <xf numFmtId="0" fontId="17" fillId="4" borderId="65" xfId="0" applyFont="1" applyFill="1" applyBorder="1"/>
    <xf numFmtId="0" fontId="17" fillId="4" borderId="65" xfId="0" applyFont="1" applyFill="1" applyBorder="1" applyAlignment="1">
      <alignment vertical="center" wrapText="1"/>
    </xf>
    <xf numFmtId="0" fontId="17" fillId="4" borderId="65" xfId="0" applyFont="1" applyFill="1" applyBorder="1" applyAlignment="1">
      <alignment horizontal="left" vertical="center" wrapText="1"/>
    </xf>
    <xf numFmtId="0" fontId="17" fillId="0" borderId="65" xfId="3" applyFont="1" applyFill="1" applyBorder="1" applyAlignment="1">
      <alignment horizontal="left" vertical="center" wrapText="1"/>
    </xf>
    <xf numFmtId="0" fontId="17" fillId="4" borderId="65" xfId="0" applyFont="1" applyFill="1" applyBorder="1" applyAlignment="1">
      <alignment horizontal="left" vertical="center"/>
    </xf>
    <xf numFmtId="9" fontId="44" fillId="4" borderId="65" xfId="0" applyNumberFormat="1" applyFont="1" applyFill="1" applyBorder="1" applyAlignment="1">
      <alignment horizontal="center" vertical="center"/>
    </xf>
    <xf numFmtId="0" fontId="17" fillId="24" borderId="65" xfId="0" applyFont="1" applyFill="1" applyBorder="1" applyAlignment="1">
      <alignment vertical="center"/>
    </xf>
    <xf numFmtId="9" fontId="46" fillId="4" borderId="65" xfId="0" applyNumberFormat="1" applyFont="1" applyFill="1" applyBorder="1" applyAlignment="1">
      <alignment horizontal="center" vertical="center"/>
    </xf>
    <xf numFmtId="0" fontId="17" fillId="24" borderId="65" xfId="0" applyFont="1" applyFill="1" applyBorder="1" applyAlignment="1">
      <alignment horizontal="center" vertical="center"/>
    </xf>
    <xf numFmtId="9" fontId="17" fillId="24" borderId="65" xfId="12" applyFont="1" applyFill="1" applyBorder="1" applyAlignment="1">
      <alignment horizontal="center" vertical="center"/>
    </xf>
    <xf numFmtId="9" fontId="46" fillId="0" borderId="65" xfId="0" applyNumberFormat="1" applyFont="1" applyBorder="1" applyAlignment="1">
      <alignment horizontal="center" vertical="center"/>
    </xf>
    <xf numFmtId="9" fontId="44" fillId="4" borderId="65" xfId="0" applyNumberFormat="1" applyFont="1" applyFill="1" applyBorder="1" applyAlignment="1">
      <alignment horizontal="center" vertical="center" wrapText="1"/>
    </xf>
    <xf numFmtId="0" fontId="46" fillId="4" borderId="65" xfId="0" applyFont="1" applyFill="1" applyBorder="1" applyAlignment="1">
      <alignment horizontal="left" vertical="center" wrapText="1"/>
    </xf>
    <xf numFmtId="0" fontId="17" fillId="0" borderId="65" xfId="0" applyFont="1" applyBorder="1"/>
    <xf numFmtId="0" fontId="17" fillId="0" borderId="65" xfId="0" applyFont="1" applyBorder="1" applyAlignment="1">
      <alignment horizontal="center" vertical="center"/>
    </xf>
    <xf numFmtId="0" fontId="17" fillId="0" borderId="65" xfId="0" applyFont="1" applyBorder="1" applyAlignment="1">
      <alignment horizontal="justify" vertical="center" wrapText="1"/>
    </xf>
    <xf numFmtId="0" fontId="17" fillId="0" borderId="65" xfId="0" applyFont="1" applyBorder="1" applyAlignment="1">
      <alignment horizontal="center" vertical="center" wrapText="1"/>
    </xf>
    <xf numFmtId="0" fontId="17" fillId="0" borderId="65" xfId="0" applyFont="1" applyBorder="1" applyAlignment="1">
      <alignment horizontal="justify" vertical="top" wrapText="1"/>
    </xf>
    <xf numFmtId="3" fontId="17" fillId="0" borderId="65" xfId="0" applyNumberFormat="1" applyFont="1" applyBorder="1" applyAlignment="1">
      <alignment horizontal="center" vertical="center" wrapText="1"/>
    </xf>
    <xf numFmtId="9" fontId="17" fillId="0" borderId="65" xfId="0" applyNumberFormat="1" applyFont="1" applyBorder="1" applyAlignment="1">
      <alignment horizontal="center" vertical="center" wrapText="1"/>
    </xf>
    <xf numFmtId="172" fontId="33" fillId="0" borderId="65" xfId="3" applyNumberFormat="1" applyFont="1" applyFill="1" applyBorder="1" applyAlignment="1">
      <alignment horizontal="center" vertical="center" wrapText="1"/>
    </xf>
    <xf numFmtId="0" fontId="17" fillId="0" borderId="65" xfId="0" applyFont="1" applyBorder="1" applyAlignment="1">
      <alignment horizontal="justify" vertical="center" wrapText="1"/>
    </xf>
    <xf numFmtId="9" fontId="17" fillId="4" borderId="65" xfId="12" applyFont="1" applyFill="1" applyBorder="1" applyAlignment="1">
      <alignment vertical="center"/>
    </xf>
    <xf numFmtId="0" fontId="17" fillId="4" borderId="65" xfId="0" applyFont="1" applyFill="1" applyBorder="1"/>
    <xf numFmtId="0" fontId="17" fillId="4" borderId="65" xfId="0" applyFont="1" applyFill="1" applyBorder="1" applyAlignment="1">
      <alignment vertical="center" wrapText="1"/>
    </xf>
    <xf numFmtId="9" fontId="17" fillId="4" borderId="65" xfId="0" applyNumberFormat="1" applyFont="1" applyFill="1" applyBorder="1" applyAlignment="1">
      <alignment vertical="center"/>
    </xf>
    <xf numFmtId="0" fontId="17" fillId="4" borderId="65" xfId="0" applyFont="1" applyFill="1" applyBorder="1" applyAlignment="1">
      <alignment vertical="center"/>
    </xf>
    <xf numFmtId="0" fontId="33" fillId="0" borderId="65" xfId="41" applyNumberFormat="1" applyFont="1" applyFill="1" applyBorder="1" applyAlignment="1" applyProtection="1">
      <alignment horizontal="left" vertical="center" wrapText="1"/>
      <protection locked="0"/>
    </xf>
    <xf numFmtId="0" fontId="44" fillId="0" borderId="65" xfId="0" applyFont="1" applyFill="1" applyBorder="1"/>
    <xf numFmtId="0" fontId="75" fillId="21" borderId="65" xfId="0" applyFont="1" applyFill="1" applyBorder="1" applyAlignment="1">
      <alignment horizontal="center" vertical="center"/>
    </xf>
    <xf numFmtId="9" fontId="75" fillId="21" borderId="65" xfId="12" applyFont="1" applyFill="1" applyBorder="1" applyAlignment="1">
      <alignment horizontal="center" vertical="center"/>
    </xf>
    <xf numFmtId="9" fontId="17" fillId="21" borderId="65" xfId="12" applyFont="1" applyFill="1" applyBorder="1" applyAlignment="1">
      <alignment horizontal="center" vertical="center"/>
    </xf>
    <xf numFmtId="176" fontId="33" fillId="7" borderId="65" xfId="41" applyNumberFormat="1" applyFont="1" applyFill="1" applyBorder="1" applyAlignment="1" applyProtection="1">
      <alignment vertical="center" wrapText="1"/>
      <protection locked="0"/>
    </xf>
    <xf numFmtId="14" fontId="33" fillId="7" borderId="65" xfId="3" applyNumberFormat="1" applyFont="1" applyFill="1" applyBorder="1" applyAlignment="1">
      <alignment horizontal="center" vertical="center"/>
    </xf>
    <xf numFmtId="14" fontId="17" fillId="0" borderId="65" xfId="0" applyNumberFormat="1" applyFont="1" applyBorder="1" applyAlignment="1">
      <alignment horizontal="center" vertical="center" wrapText="1"/>
    </xf>
    <xf numFmtId="14" fontId="17" fillId="7" borderId="65" xfId="0" applyNumberFormat="1" applyFont="1" applyFill="1" applyBorder="1" applyAlignment="1">
      <alignment vertical="center"/>
    </xf>
    <xf numFmtId="9" fontId="17" fillId="0" borderId="0" xfId="7" applyNumberFormat="1" applyFont="1"/>
    <xf numFmtId="9" fontId="11" fillId="4" borderId="65" xfId="12" applyNumberFormat="1" applyFont="1" applyFill="1" applyBorder="1" applyAlignment="1">
      <alignment horizontal="center" vertical="center" wrapText="1"/>
    </xf>
    <xf numFmtId="9" fontId="11" fillId="4" borderId="65" xfId="12" applyFont="1" applyFill="1" applyBorder="1" applyAlignment="1">
      <alignment horizontal="center" vertical="center" wrapText="1"/>
    </xf>
    <xf numFmtId="172" fontId="33" fillId="26" borderId="65" xfId="3" applyNumberFormat="1" applyFont="1" applyFill="1" applyBorder="1" applyAlignment="1">
      <alignment horizontal="center" vertical="center" wrapText="1"/>
    </xf>
    <xf numFmtId="0" fontId="17" fillId="0" borderId="65" xfId="0" applyFont="1" applyBorder="1" applyAlignment="1" applyProtection="1">
      <alignment vertical="center" wrapText="1"/>
      <protection locked="0"/>
    </xf>
    <xf numFmtId="9" fontId="17" fillId="4" borderId="65" xfId="12" applyFont="1" applyFill="1" applyBorder="1" applyAlignment="1" applyProtection="1">
      <alignment horizontal="center" vertical="center" wrapText="1"/>
      <protection locked="0"/>
    </xf>
    <xf numFmtId="9" fontId="42" fillId="0" borderId="65" xfId="12" applyNumberFormat="1" applyFont="1" applyFill="1" applyBorder="1" applyAlignment="1">
      <alignment horizontal="center" vertical="center"/>
    </xf>
    <xf numFmtId="9" fontId="42" fillId="0" borderId="65" xfId="12" applyFont="1" applyFill="1" applyBorder="1" applyAlignment="1" applyProtection="1">
      <alignment horizontal="center" vertical="center"/>
      <protection locked="0"/>
    </xf>
    <xf numFmtId="0" fontId="42" fillId="0" borderId="0" xfId="0" applyFont="1" applyAlignment="1">
      <alignment horizontal="center" vertical="center" wrapText="1"/>
    </xf>
    <xf numFmtId="0" fontId="42" fillId="4" borderId="79" xfId="0" applyFont="1" applyFill="1" applyBorder="1" applyAlignment="1">
      <alignment horizontal="center" vertical="center" wrapText="1"/>
    </xf>
    <xf numFmtId="0" fontId="47" fillId="0" borderId="0" xfId="0" applyFont="1" applyAlignment="1">
      <alignment horizontal="center" vertical="center" wrapText="1"/>
    </xf>
    <xf numFmtId="9" fontId="42" fillId="0" borderId="73" xfId="12" applyFont="1" applyFill="1" applyBorder="1" applyAlignment="1" applyProtection="1">
      <alignment horizontal="center" vertical="center" wrapText="1"/>
      <protection locked="0"/>
    </xf>
    <xf numFmtId="171" fontId="17" fillId="4" borderId="1" xfId="0" applyNumberFormat="1" applyFont="1" applyFill="1" applyBorder="1" applyAlignment="1">
      <alignment horizontal="center" vertical="center" wrapText="1"/>
    </xf>
    <xf numFmtId="14" fontId="33" fillId="0" borderId="1" xfId="3" applyNumberFormat="1" applyFont="1" applyFill="1" applyBorder="1" applyAlignment="1">
      <alignment horizontal="center" vertical="center" wrapText="1"/>
    </xf>
    <xf numFmtId="9" fontId="17" fillId="4" borderId="1" xfId="12" applyFont="1" applyFill="1" applyBorder="1" applyAlignment="1">
      <alignment horizontal="center" vertical="center"/>
    </xf>
    <xf numFmtId="10" fontId="17" fillId="0" borderId="65" xfId="0" applyNumberFormat="1" applyFont="1" applyBorder="1" applyAlignment="1">
      <alignment horizontal="center" vertical="center" wrapText="1"/>
    </xf>
    <xf numFmtId="9" fontId="17" fillId="0" borderId="65" xfId="12" applyFont="1" applyBorder="1" applyAlignment="1">
      <alignment horizontal="center" vertical="center" wrapText="1"/>
    </xf>
    <xf numFmtId="172" fontId="17" fillId="4" borderId="65" xfId="12" applyNumberFormat="1" applyFont="1" applyFill="1" applyBorder="1" applyAlignment="1">
      <alignment vertical="center"/>
    </xf>
    <xf numFmtId="1" fontId="17" fillId="4" borderId="65" xfId="12" applyNumberFormat="1" applyFont="1" applyFill="1" applyBorder="1" applyAlignment="1">
      <alignment horizontal="center" vertical="center"/>
    </xf>
    <xf numFmtId="1" fontId="79" fillId="4" borderId="73" xfId="0" applyNumberFormat="1" applyFont="1" applyFill="1" applyBorder="1" applyAlignment="1">
      <alignment horizontal="center" vertical="center"/>
    </xf>
    <xf numFmtId="1" fontId="14" fillId="4" borderId="73" xfId="0" applyNumberFormat="1" applyFont="1" applyFill="1" applyBorder="1" applyAlignment="1">
      <alignment horizontal="center" vertical="center"/>
    </xf>
    <xf numFmtId="1" fontId="33" fillId="0" borderId="65" xfId="0" applyNumberFormat="1" applyFont="1" applyFill="1" applyBorder="1" applyAlignment="1">
      <alignment horizontal="center" vertical="center" wrapText="1"/>
    </xf>
    <xf numFmtId="3" fontId="33" fillId="0" borderId="65" xfId="0" applyNumberFormat="1" applyFont="1" applyFill="1" applyBorder="1" applyAlignment="1">
      <alignment horizontal="center" vertical="center" wrapText="1"/>
    </xf>
    <xf numFmtId="0" fontId="33" fillId="0" borderId="65" xfId="0" applyNumberFormat="1" applyFont="1" applyFill="1" applyBorder="1" applyAlignment="1">
      <alignment horizontal="left" vertical="center" wrapText="1"/>
    </xf>
    <xf numFmtId="9" fontId="33" fillId="22" borderId="65" xfId="12" applyNumberFormat="1" applyFont="1" applyFill="1" applyBorder="1" applyAlignment="1">
      <alignment vertical="center"/>
    </xf>
    <xf numFmtId="10" fontId="33" fillId="0" borderId="65" xfId="12" applyNumberFormat="1" applyFont="1" applyFill="1" applyBorder="1" applyAlignment="1">
      <alignment horizontal="right" vertical="center"/>
    </xf>
    <xf numFmtId="172" fontId="33" fillId="0" borderId="65" xfId="12" applyNumberFormat="1" applyFont="1" applyFill="1" applyBorder="1" applyAlignment="1">
      <alignment vertical="center"/>
    </xf>
    <xf numFmtId="9" fontId="33" fillId="0" borderId="65" xfId="12" applyNumberFormat="1" applyFont="1" applyFill="1" applyBorder="1" applyAlignment="1">
      <alignment vertical="center"/>
    </xf>
    <xf numFmtId="0" fontId="81" fillId="0" borderId="0" xfId="0" applyFont="1" applyAlignment="1">
      <alignment horizontal="justify" vertical="top" wrapText="1"/>
    </xf>
    <xf numFmtId="0" fontId="83" fillId="0" borderId="0" xfId="0" applyFont="1" applyAlignment="1">
      <alignment horizontal="justify" vertical="center"/>
    </xf>
    <xf numFmtId="0" fontId="81" fillId="0" borderId="0" xfId="3" applyFont="1" applyAlignment="1">
      <alignment horizontal="justify" vertical="center" wrapText="1"/>
    </xf>
    <xf numFmtId="9" fontId="33" fillId="0" borderId="79" xfId="3" applyNumberFormat="1" applyFont="1" applyBorder="1" applyAlignment="1">
      <alignment horizontal="center" vertical="center"/>
    </xf>
    <xf numFmtId="0" fontId="81" fillId="0" borderId="1" xfId="3" applyFont="1" applyBorder="1" applyAlignment="1">
      <alignment horizontal="justify" vertical="top"/>
    </xf>
    <xf numFmtId="10" fontId="33" fillId="0" borderId="65" xfId="0" applyNumberFormat="1" applyFont="1" applyFill="1" applyBorder="1" applyAlignment="1">
      <alignment horizontal="center" vertical="center" wrapText="1"/>
    </xf>
    <xf numFmtId="0" fontId="11" fillId="4" borderId="74" xfId="0" applyFont="1" applyFill="1" applyBorder="1" applyAlignment="1">
      <alignment horizontal="justify" vertical="top" wrapText="1"/>
    </xf>
    <xf numFmtId="9" fontId="33" fillId="0" borderId="65" xfId="12" applyFont="1" applyFill="1" applyBorder="1" applyAlignment="1">
      <alignment horizontal="left" vertical="top" wrapText="1"/>
    </xf>
    <xf numFmtId="9" fontId="11" fillId="0" borderId="65" xfId="12" applyFont="1" applyFill="1" applyBorder="1" applyAlignment="1">
      <alignment horizontal="center" vertical="center"/>
    </xf>
    <xf numFmtId="0" fontId="33" fillId="0" borderId="65" xfId="0" applyFont="1" applyBorder="1" applyAlignment="1">
      <alignment horizontal="left" vertical="top" wrapText="1"/>
    </xf>
    <xf numFmtId="0" fontId="33" fillId="0" borderId="65" xfId="0" applyFont="1" applyBorder="1" applyAlignment="1">
      <alignment vertical="top" wrapText="1"/>
    </xf>
    <xf numFmtId="0" fontId="38" fillId="0" borderId="65" xfId="0" applyFont="1" applyBorder="1" applyAlignment="1">
      <alignment vertical="top" wrapText="1"/>
    </xf>
    <xf numFmtId="0" fontId="41" fillId="0" borderId="65" xfId="3" applyFont="1" applyBorder="1" applyAlignment="1">
      <alignment horizontal="justify" vertical="top" wrapText="1"/>
    </xf>
    <xf numFmtId="172" fontId="33" fillId="0" borderId="65" xfId="12" applyNumberFormat="1" applyFont="1" applyFill="1" applyBorder="1" applyAlignment="1">
      <alignment horizontal="center" vertical="center"/>
    </xf>
    <xf numFmtId="0" fontId="46" fillId="0" borderId="65" xfId="0" applyFont="1" applyBorder="1" applyAlignment="1">
      <alignment vertical="center" wrapText="1"/>
    </xf>
    <xf numFmtId="9" fontId="46" fillId="4" borderId="65" xfId="0" applyNumberFormat="1" applyFont="1" applyFill="1" applyBorder="1" applyAlignment="1">
      <alignment vertical="center"/>
    </xf>
    <xf numFmtId="9" fontId="44" fillId="4" borderId="65" xfId="0" applyNumberFormat="1" applyFont="1" applyFill="1" applyBorder="1" applyAlignment="1">
      <alignment vertical="center"/>
    </xf>
    <xf numFmtId="9" fontId="46" fillId="4" borderId="65" xfId="12" applyFont="1" applyFill="1" applyBorder="1" applyAlignment="1">
      <alignment vertical="center"/>
    </xf>
    <xf numFmtId="9" fontId="46" fillId="0" borderId="65" xfId="0" applyNumberFormat="1" applyFont="1" applyFill="1" applyBorder="1" applyAlignment="1">
      <alignment vertical="center"/>
    </xf>
    <xf numFmtId="9" fontId="17" fillId="0" borderId="65" xfId="0" applyNumberFormat="1" applyFont="1" applyFill="1" applyBorder="1" applyAlignment="1">
      <alignment vertical="center" wrapText="1"/>
    </xf>
    <xf numFmtId="9" fontId="17" fillId="0" borderId="65" xfId="0" applyNumberFormat="1" applyFont="1" applyBorder="1" applyAlignment="1">
      <alignment vertical="center" wrapText="1"/>
    </xf>
    <xf numFmtId="0" fontId="17" fillId="24" borderId="65" xfId="0" applyFont="1" applyFill="1" applyBorder="1" applyAlignment="1">
      <alignment horizontal="right" vertical="center"/>
    </xf>
    <xf numFmtId="0" fontId="17" fillId="4" borderId="65" xfId="12" applyNumberFormat="1" applyFont="1" applyFill="1" applyBorder="1" applyAlignment="1">
      <alignment horizontal="center" vertical="center" wrapText="1"/>
    </xf>
    <xf numFmtId="1" fontId="17" fillId="4" borderId="78" xfId="0" applyNumberFormat="1" applyFont="1" applyFill="1" applyBorder="1" applyAlignment="1">
      <alignment horizontal="center" vertical="center" wrapText="1"/>
    </xf>
    <xf numFmtId="1" fontId="17" fillId="4" borderId="65" xfId="0" applyNumberFormat="1" applyFont="1" applyFill="1" applyBorder="1" applyAlignment="1">
      <alignment horizontal="center" vertical="center" wrapText="1"/>
    </xf>
    <xf numFmtId="41" fontId="17" fillId="0" borderId="65" xfId="1256" applyFont="1" applyFill="1" applyBorder="1" applyAlignment="1">
      <alignment horizontal="center" vertical="center" wrapText="1"/>
    </xf>
    <xf numFmtId="41" fontId="17" fillId="7" borderId="65" xfId="1256" applyFont="1" applyFill="1" applyBorder="1" applyAlignment="1">
      <alignment horizontal="center" vertical="center" wrapText="1"/>
    </xf>
    <xf numFmtId="9" fontId="17" fillId="0" borderId="65" xfId="12" applyFont="1" applyFill="1" applyBorder="1" applyAlignment="1" applyProtection="1">
      <alignment horizontal="center" vertical="center"/>
      <protection locked="0"/>
    </xf>
    <xf numFmtId="176" fontId="33" fillId="0" borderId="65" xfId="41" applyNumberFormat="1" applyFont="1" applyFill="1" applyBorder="1" applyAlignment="1">
      <alignment horizontal="right" vertical="center" wrapText="1"/>
    </xf>
    <xf numFmtId="0" fontId="33" fillId="0" borderId="65" xfId="3" applyFont="1" applyFill="1" applyBorder="1" applyAlignment="1" applyProtection="1">
      <alignment horizontal="left" vertical="center" wrapText="1"/>
      <protection locked="0"/>
    </xf>
    <xf numFmtId="0" fontId="17" fillId="8" borderId="16" xfId="0" applyFont="1" applyFill="1" applyBorder="1" applyAlignment="1">
      <alignment horizontal="center" vertical="center" wrapText="1"/>
    </xf>
    <xf numFmtId="0" fontId="17" fillId="8" borderId="17" xfId="0" applyFont="1" applyFill="1" applyBorder="1" applyAlignment="1">
      <alignment horizontal="center" vertical="center" wrapText="1"/>
    </xf>
    <xf numFmtId="0" fontId="17" fillId="8" borderId="20" xfId="0" applyFont="1" applyFill="1" applyBorder="1" applyAlignment="1">
      <alignment horizontal="center" vertical="center"/>
    </xf>
    <xf numFmtId="0" fontId="17" fillId="8" borderId="21" xfId="0" applyFont="1" applyFill="1" applyBorder="1" applyAlignment="1">
      <alignment horizontal="center" vertical="center"/>
    </xf>
    <xf numFmtId="0" fontId="17" fillId="8" borderId="19" xfId="0" applyFont="1" applyFill="1" applyBorder="1" applyAlignment="1">
      <alignment horizontal="center" vertical="center"/>
    </xf>
    <xf numFmtId="0" fontId="26" fillId="13" borderId="30" xfId="0" applyFont="1" applyFill="1" applyBorder="1" applyAlignment="1">
      <alignment horizontal="center" vertical="center" wrapText="1"/>
    </xf>
    <xf numFmtId="0" fontId="26" fillId="13" borderId="28" xfId="0" applyFont="1" applyFill="1" applyBorder="1" applyAlignment="1">
      <alignment horizontal="center" vertical="center"/>
    </xf>
    <xf numFmtId="0" fontId="26" fillId="13" borderId="21" xfId="0" applyFont="1" applyFill="1" applyBorder="1" applyAlignment="1">
      <alignment horizontal="center" vertical="center"/>
    </xf>
    <xf numFmtId="0" fontId="26" fillId="13" borderId="19" xfId="0" applyFont="1" applyFill="1" applyBorder="1" applyAlignment="1">
      <alignment horizontal="center" vertical="center"/>
    </xf>
    <xf numFmtId="0" fontId="26" fillId="12" borderId="27" xfId="0" applyFont="1" applyFill="1" applyBorder="1" applyAlignment="1">
      <alignment horizontal="center" vertical="center" wrapText="1"/>
    </xf>
    <xf numFmtId="0" fontId="26" fillId="12" borderId="28" xfId="0" applyFont="1" applyFill="1" applyBorder="1" applyAlignment="1">
      <alignment horizontal="center" vertical="center" wrapText="1"/>
    </xf>
    <xf numFmtId="0" fontId="26" fillId="12" borderId="29" xfId="0" applyFont="1" applyFill="1" applyBorder="1" applyAlignment="1">
      <alignment horizontal="center" vertical="center" wrapText="1"/>
    </xf>
    <xf numFmtId="0" fontId="17" fillId="0" borderId="0" xfId="0" applyFont="1" applyBorder="1" applyAlignment="1">
      <alignment horizontal="left" vertical="center" wrapText="1"/>
    </xf>
    <xf numFmtId="0" fontId="17" fillId="8" borderId="34" xfId="0" applyFont="1" applyFill="1" applyBorder="1" applyAlignment="1">
      <alignment horizontal="center" vertical="center" wrapText="1"/>
    </xf>
    <xf numFmtId="0" fontId="17" fillId="8" borderId="59" xfId="0" applyFont="1" applyFill="1" applyBorder="1" applyAlignment="1">
      <alignment horizontal="center" vertical="center" wrapText="1"/>
    </xf>
    <xf numFmtId="0" fontId="17" fillId="8" borderId="35" xfId="0" applyFont="1" applyFill="1" applyBorder="1" applyAlignment="1">
      <alignment horizontal="center" vertical="center" wrapText="1"/>
    </xf>
    <xf numFmtId="0" fontId="17" fillId="8" borderId="56" xfId="0" applyFont="1" applyFill="1" applyBorder="1" applyAlignment="1">
      <alignment horizontal="center" vertical="center" wrapText="1"/>
    </xf>
    <xf numFmtId="0" fontId="23" fillId="9" borderId="23" xfId="0" applyFont="1" applyFill="1" applyBorder="1" applyAlignment="1">
      <alignment horizontal="center" vertical="center"/>
    </xf>
    <xf numFmtId="0" fontId="23" fillId="9" borderId="24" xfId="0" applyFont="1" applyFill="1" applyBorder="1" applyAlignment="1">
      <alignment horizontal="center" vertical="center"/>
    </xf>
    <xf numFmtId="0" fontId="23" fillId="9" borderId="25" xfId="0" applyFont="1" applyFill="1" applyBorder="1" applyAlignment="1">
      <alignment horizontal="center" vertical="center"/>
    </xf>
    <xf numFmtId="0" fontId="15" fillId="8" borderId="43" xfId="0" applyFont="1" applyFill="1" applyBorder="1" applyAlignment="1">
      <alignment horizontal="center" vertical="center" wrapText="1"/>
    </xf>
    <xf numFmtId="0" fontId="15" fillId="8" borderId="44" xfId="0" applyFont="1" applyFill="1" applyBorder="1" applyAlignment="1">
      <alignment horizontal="center" vertical="center" wrapText="1"/>
    </xf>
    <xf numFmtId="0" fontId="15" fillId="8" borderId="58" xfId="0" applyFont="1" applyFill="1" applyBorder="1" applyAlignment="1">
      <alignment horizontal="center" vertical="center" wrapText="1"/>
    </xf>
    <xf numFmtId="0" fontId="15" fillId="8" borderId="45" xfId="0" applyFont="1" applyFill="1" applyBorder="1" applyAlignment="1">
      <alignment horizontal="center" vertical="center" wrapText="1"/>
    </xf>
    <xf numFmtId="0" fontId="15" fillId="8" borderId="46" xfId="0" applyFont="1" applyFill="1" applyBorder="1" applyAlignment="1">
      <alignment horizontal="center" vertical="center" wrapText="1"/>
    </xf>
    <xf numFmtId="0" fontId="15" fillId="8" borderId="55" xfId="0" applyFont="1" applyFill="1" applyBorder="1" applyAlignment="1">
      <alignment horizontal="center" vertical="center" wrapText="1"/>
    </xf>
    <xf numFmtId="0" fontId="15" fillId="8" borderId="31" xfId="0" applyFont="1" applyFill="1" applyBorder="1" applyAlignment="1">
      <alignment horizontal="center" vertical="center" wrapText="1"/>
    </xf>
    <xf numFmtId="0" fontId="15" fillId="8" borderId="34" xfId="0" applyFont="1" applyFill="1" applyBorder="1" applyAlignment="1">
      <alignment horizontal="center" vertical="center" wrapText="1"/>
    </xf>
    <xf numFmtId="0" fontId="15" fillId="8" borderId="59" xfId="0" applyFont="1" applyFill="1" applyBorder="1" applyAlignment="1">
      <alignment horizontal="center" vertical="center" wrapText="1"/>
    </xf>
    <xf numFmtId="0" fontId="15" fillId="8" borderId="32" xfId="0" applyFont="1" applyFill="1" applyBorder="1" applyAlignment="1">
      <alignment horizontal="center" vertical="center" wrapText="1"/>
    </xf>
    <xf numFmtId="0" fontId="15" fillId="8" borderId="35" xfId="0" applyFont="1" applyFill="1" applyBorder="1" applyAlignment="1">
      <alignment horizontal="center" vertical="center" wrapText="1"/>
    </xf>
    <xf numFmtId="0" fontId="15" fillId="8" borderId="56" xfId="0" applyFont="1" applyFill="1" applyBorder="1" applyAlignment="1">
      <alignment horizontal="center" vertical="center" wrapText="1"/>
    </xf>
    <xf numFmtId="0" fontId="17" fillId="8" borderId="42" xfId="0" applyFont="1" applyFill="1" applyBorder="1" applyAlignment="1">
      <alignment horizontal="center" vertical="center" wrapText="1"/>
    </xf>
    <xf numFmtId="0" fontId="17" fillId="8" borderId="60" xfId="0" applyFont="1" applyFill="1" applyBorder="1" applyAlignment="1">
      <alignment horizontal="center" vertical="center" wrapText="1"/>
    </xf>
    <xf numFmtId="0" fontId="17" fillId="8" borderId="26" xfId="0" applyFont="1" applyFill="1" applyBorder="1" applyAlignment="1">
      <alignment horizontal="center" vertical="center" wrapText="1"/>
    </xf>
    <xf numFmtId="1" fontId="17" fillId="7" borderId="55" xfId="0" applyNumberFormat="1" applyFont="1" applyFill="1" applyBorder="1" applyAlignment="1">
      <alignment horizontal="center" vertical="center" wrapText="1"/>
    </xf>
    <xf numFmtId="1" fontId="17" fillId="7" borderId="63" xfId="0" applyNumberFormat="1" applyFont="1" applyFill="1" applyBorder="1" applyAlignment="1">
      <alignment horizontal="center" vertical="center" wrapText="1"/>
    </xf>
    <xf numFmtId="0" fontId="27" fillId="11" borderId="31" xfId="0" applyFont="1" applyFill="1" applyBorder="1" applyAlignment="1">
      <alignment horizontal="center" vertical="center"/>
    </xf>
    <xf numFmtId="0" fontId="27" fillId="11" borderId="32" xfId="0" applyFont="1" applyFill="1" applyBorder="1" applyAlignment="1">
      <alignment horizontal="center" vertical="center"/>
    </xf>
    <xf numFmtId="0" fontId="27" fillId="11" borderId="33" xfId="0" applyFont="1" applyFill="1" applyBorder="1" applyAlignment="1">
      <alignment horizontal="center" vertical="center"/>
    </xf>
    <xf numFmtId="0" fontId="15" fillId="8" borderId="49" xfId="0" applyFont="1" applyFill="1" applyBorder="1" applyAlignment="1">
      <alignment horizontal="center" vertical="center" wrapText="1"/>
    </xf>
    <xf numFmtId="0" fontId="15" fillId="8" borderId="50" xfId="0" applyFont="1" applyFill="1" applyBorder="1" applyAlignment="1">
      <alignment horizontal="center" vertical="center" wrapText="1"/>
    </xf>
    <xf numFmtId="0" fontId="15" fillId="8" borderId="62" xfId="0" applyFont="1" applyFill="1" applyBorder="1" applyAlignment="1">
      <alignment horizontal="center" vertical="center" wrapText="1"/>
    </xf>
    <xf numFmtId="0" fontId="38" fillId="8" borderId="73" xfId="11" applyFont="1" applyFill="1" applyBorder="1" applyAlignment="1">
      <alignment horizontal="center" vertical="center" textRotation="90" wrapText="1"/>
    </xf>
    <xf numFmtId="0" fontId="38" fillId="8" borderId="74" xfId="11" applyFont="1" applyFill="1" applyBorder="1" applyAlignment="1">
      <alignment horizontal="center" vertical="center" textRotation="90" wrapText="1"/>
    </xf>
    <xf numFmtId="0" fontId="38" fillId="8" borderId="75" xfId="11" applyFont="1" applyFill="1" applyBorder="1" applyAlignment="1">
      <alignment horizontal="center" vertical="center" textRotation="90" wrapText="1"/>
    </xf>
    <xf numFmtId="14" fontId="51" fillId="0" borderId="0" xfId="0" applyNumberFormat="1" applyFont="1" applyBorder="1" applyAlignment="1">
      <alignment horizontal="left" vertical="top" wrapText="1"/>
    </xf>
    <xf numFmtId="0" fontId="15" fillId="8" borderId="41" xfId="0" applyFont="1" applyFill="1" applyBorder="1" applyAlignment="1">
      <alignment horizontal="center" vertical="center" wrapText="1"/>
    </xf>
    <xf numFmtId="0" fontId="15" fillId="8" borderId="42" xfId="0" applyFont="1" applyFill="1" applyBorder="1" applyAlignment="1">
      <alignment horizontal="center" vertical="center" wrapText="1"/>
    </xf>
    <xf numFmtId="0" fontId="15" fillId="8" borderId="60" xfId="0" applyFont="1" applyFill="1" applyBorder="1" applyAlignment="1">
      <alignment horizontal="center" vertical="center" wrapText="1"/>
    </xf>
    <xf numFmtId="14" fontId="17" fillId="8" borderId="34" xfId="0" applyNumberFormat="1" applyFont="1" applyFill="1" applyBorder="1" applyAlignment="1">
      <alignment horizontal="center" vertical="center" wrapText="1"/>
    </xf>
    <xf numFmtId="14" fontId="17" fillId="8" borderId="59" xfId="0" applyNumberFormat="1" applyFont="1" applyFill="1" applyBorder="1" applyAlignment="1">
      <alignment horizontal="center" vertical="center" wrapText="1"/>
    </xf>
    <xf numFmtId="14" fontId="17" fillId="8" borderId="38" xfId="0" applyNumberFormat="1" applyFont="1" applyFill="1" applyBorder="1" applyAlignment="1">
      <alignment horizontal="center" vertical="center" wrapText="1"/>
    </xf>
    <xf numFmtId="14" fontId="17" fillId="8" borderId="57" xfId="0" applyNumberFormat="1" applyFont="1" applyFill="1" applyBorder="1" applyAlignment="1">
      <alignment horizontal="center" vertical="center" wrapText="1"/>
    </xf>
    <xf numFmtId="0" fontId="17" fillId="25" borderId="0" xfId="0" applyFont="1" applyFill="1" applyAlignment="1">
      <alignment horizontal="center" vertical="center"/>
    </xf>
    <xf numFmtId="0" fontId="17" fillId="8" borderId="36" xfId="0" applyFont="1" applyFill="1" applyBorder="1" applyAlignment="1">
      <alignment horizontal="center" vertical="center" wrapText="1"/>
    </xf>
    <xf numFmtId="0" fontId="17" fillId="8" borderId="64" xfId="0" applyFont="1" applyFill="1" applyBorder="1" applyAlignment="1">
      <alignment horizontal="center" vertical="center" wrapText="1"/>
    </xf>
    <xf numFmtId="1" fontId="17" fillId="8" borderId="42" xfId="0" applyNumberFormat="1" applyFont="1" applyFill="1" applyBorder="1" applyAlignment="1">
      <alignment horizontal="center" vertical="center" wrapText="1"/>
    </xf>
    <xf numFmtId="1" fontId="17" fillId="8" borderId="60" xfId="0" applyNumberFormat="1" applyFont="1" applyFill="1" applyBorder="1" applyAlignment="1">
      <alignment horizontal="center" vertical="center" wrapText="1"/>
    </xf>
    <xf numFmtId="1" fontId="17" fillId="7" borderId="42" xfId="0" applyNumberFormat="1" applyFont="1" applyFill="1" applyBorder="1" applyAlignment="1">
      <alignment horizontal="center" vertical="center" wrapText="1"/>
    </xf>
    <xf numFmtId="1" fontId="17" fillId="7" borderId="60" xfId="0" applyNumberFormat="1" applyFont="1" applyFill="1" applyBorder="1" applyAlignment="1">
      <alignment horizontal="center" vertical="center" wrapText="1"/>
    </xf>
    <xf numFmtId="0" fontId="15" fillId="8" borderId="43" xfId="0" applyFont="1" applyFill="1" applyBorder="1" applyAlignment="1">
      <alignment horizontal="center" vertical="center"/>
    </xf>
    <xf numFmtId="0" fontId="15" fillId="8" borderId="49" xfId="0" applyFont="1" applyFill="1" applyBorder="1" applyAlignment="1">
      <alignment horizontal="center" vertical="center"/>
    </xf>
    <xf numFmtId="0" fontId="15" fillId="8" borderId="51" xfId="0" applyFont="1" applyFill="1" applyBorder="1" applyAlignment="1">
      <alignment horizontal="center" vertical="center"/>
    </xf>
    <xf numFmtId="0" fontId="17" fillId="4" borderId="47" xfId="0" applyFont="1" applyFill="1" applyBorder="1" applyAlignment="1">
      <alignment horizontal="left" vertical="center" wrapText="1"/>
    </xf>
    <xf numFmtId="0" fontId="17" fillId="4" borderId="13" xfId="0" applyFont="1" applyFill="1" applyBorder="1" applyAlignment="1">
      <alignment horizontal="left" vertical="center" wrapText="1"/>
    </xf>
    <xf numFmtId="0" fontId="17" fillId="4" borderId="22" xfId="0" applyFont="1" applyFill="1" applyBorder="1" applyAlignment="1">
      <alignment vertical="center" wrapText="1"/>
    </xf>
    <xf numFmtId="0" fontId="17" fillId="4" borderId="13" xfId="0" applyFont="1" applyFill="1" applyBorder="1" applyAlignment="1">
      <alignment vertical="center" wrapText="1"/>
    </xf>
    <xf numFmtId="0" fontId="13" fillId="0" borderId="3"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8" xfId="0" applyFont="1" applyBorder="1" applyAlignment="1">
      <alignment horizontal="center" vertical="center" wrapText="1"/>
    </xf>
    <xf numFmtId="0" fontId="14" fillId="0" borderId="1" xfId="0" applyFont="1" applyBorder="1" applyAlignment="1">
      <alignment horizontal="left" vertical="center" wrapText="1"/>
    </xf>
    <xf numFmtId="0" fontId="14" fillId="0" borderId="22"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8" xfId="0" applyFont="1" applyBorder="1" applyAlignment="1">
      <alignment horizontal="center" vertical="center" wrapText="1"/>
    </xf>
    <xf numFmtId="0" fontId="11" fillId="19" borderId="1" xfId="3" applyFont="1" applyFill="1" applyBorder="1" applyAlignment="1">
      <alignment vertical="center" wrapText="1"/>
    </xf>
    <xf numFmtId="0" fontId="11" fillId="0" borderId="83" xfId="3" applyFont="1" applyBorder="1" applyAlignment="1">
      <alignment horizontal="center" vertical="center" wrapText="1"/>
    </xf>
    <xf numFmtId="0" fontId="11" fillId="19" borderId="1" xfId="3" applyFont="1" applyFill="1" applyBorder="1" applyAlignment="1">
      <alignment horizontal="left" vertical="center" wrapText="1"/>
    </xf>
    <xf numFmtId="0" fontId="50" fillId="2" borderId="12" xfId="3" applyFont="1" applyFill="1" applyBorder="1" applyAlignment="1">
      <alignment horizontal="center" vertical="center" wrapText="1"/>
    </xf>
    <xf numFmtId="0" fontId="50" fillId="2" borderId="5" xfId="3" applyFont="1" applyFill="1" applyBorder="1" applyAlignment="1">
      <alignment horizontal="center" vertical="center" wrapText="1"/>
    </xf>
    <xf numFmtId="0" fontId="50" fillId="2" borderId="1" xfId="3" applyFont="1" applyFill="1" applyBorder="1" applyAlignment="1">
      <alignment horizontal="center" vertical="center" wrapText="1"/>
    </xf>
    <xf numFmtId="0" fontId="50" fillId="2" borderId="9" xfId="3" applyFont="1" applyFill="1" applyBorder="1" applyAlignment="1">
      <alignment horizontal="center" vertical="center"/>
    </xf>
    <xf numFmtId="0" fontId="50" fillId="2" borderId="11" xfId="3" applyFont="1" applyFill="1" applyBorder="1" applyAlignment="1">
      <alignment horizontal="center" vertical="center"/>
    </xf>
    <xf numFmtId="0" fontId="50" fillId="2" borderId="10" xfId="3" applyFont="1" applyFill="1" applyBorder="1" applyAlignment="1">
      <alignment horizontal="center" vertical="center"/>
    </xf>
    <xf numFmtId="0" fontId="11" fillId="0" borderId="95" xfId="3" applyFont="1" applyBorder="1" applyAlignment="1">
      <alignment horizontal="center" vertical="center" wrapText="1"/>
    </xf>
    <xf numFmtId="0" fontId="11" fillId="0" borderId="87" xfId="3" applyFont="1" applyBorder="1" applyAlignment="1">
      <alignment horizontal="center" vertical="center" wrapText="1"/>
    </xf>
    <xf numFmtId="0" fontId="11" fillId="19" borderId="12" xfId="3" applyFont="1" applyFill="1" applyBorder="1" applyAlignment="1">
      <alignment horizontal="left" vertical="center" wrapText="1"/>
    </xf>
    <xf numFmtId="0" fontId="11" fillId="19" borderId="5" xfId="3" applyFont="1" applyFill="1" applyBorder="1" applyAlignment="1">
      <alignment horizontal="left" vertical="center" wrapText="1"/>
    </xf>
    <xf numFmtId="0" fontId="11" fillId="19" borderId="12" xfId="3" applyFont="1" applyFill="1" applyBorder="1" applyAlignment="1">
      <alignment horizontal="center" vertical="center" wrapText="1"/>
    </xf>
    <xf numFmtId="0" fontId="11" fillId="19" borderId="5" xfId="3" applyFont="1" applyFill="1" applyBorder="1" applyAlignment="1">
      <alignment horizontal="center" vertical="center" wrapText="1"/>
    </xf>
    <xf numFmtId="0" fontId="61" fillId="0" borderId="22" xfId="0" applyFont="1" applyBorder="1" applyAlignment="1">
      <alignment horizontal="center"/>
    </xf>
    <xf numFmtId="0" fontId="61" fillId="0" borderId="14" xfId="0" applyFont="1" applyBorder="1" applyAlignment="1">
      <alignment horizontal="center"/>
    </xf>
    <xf numFmtId="0" fontId="61" fillId="0" borderId="1" xfId="0" applyFont="1" applyBorder="1" applyAlignment="1">
      <alignment horizontal="center"/>
    </xf>
    <xf numFmtId="0" fontId="67" fillId="0" borderId="12" xfId="0" applyFont="1" applyBorder="1" applyAlignment="1">
      <alignment horizontal="center" vertical="center" wrapText="1"/>
    </xf>
    <xf numFmtId="0" fontId="67" fillId="0" borderId="5" xfId="0" applyFont="1" applyBorder="1" applyAlignment="1">
      <alignment horizontal="center" vertical="center" wrapText="1"/>
    </xf>
    <xf numFmtId="0" fontId="61" fillId="0" borderId="9" xfId="0" applyFont="1" applyBorder="1" applyAlignment="1">
      <alignment horizontal="center"/>
    </xf>
    <xf numFmtId="0" fontId="61" fillId="0" borderId="10" xfId="0" applyFont="1" applyBorder="1" applyAlignment="1">
      <alignment horizontal="center"/>
    </xf>
    <xf numFmtId="0" fontId="61" fillId="0" borderId="11" xfId="0" applyFont="1" applyBorder="1" applyAlignment="1">
      <alignment horizontal="center"/>
    </xf>
    <xf numFmtId="0" fontId="17" fillId="8" borderId="31" xfId="0" applyFont="1" applyFill="1" applyBorder="1" applyAlignment="1">
      <alignment horizontal="center" vertical="center" wrapText="1"/>
    </xf>
    <xf numFmtId="0" fontId="17" fillId="8" borderId="41" xfId="0" applyFont="1" applyFill="1" applyBorder="1" applyAlignment="1">
      <alignment horizontal="center" vertical="center" wrapText="1"/>
    </xf>
    <xf numFmtId="0" fontId="17" fillId="24" borderId="100" xfId="0" applyFont="1" applyFill="1" applyBorder="1" applyAlignment="1">
      <alignment horizontal="center" vertical="center" wrapText="1"/>
    </xf>
    <xf numFmtId="0" fontId="17" fillId="24" borderId="101" xfId="0" applyFont="1" applyFill="1" applyBorder="1" applyAlignment="1">
      <alignment horizontal="center" vertical="center" wrapText="1"/>
    </xf>
    <xf numFmtId="0" fontId="15" fillId="24" borderId="39" xfId="0" applyFont="1" applyFill="1" applyBorder="1" applyAlignment="1">
      <alignment horizontal="center" vertical="center" wrapText="1"/>
    </xf>
    <xf numFmtId="0" fontId="15" fillId="24" borderId="40" xfId="0" applyFont="1" applyFill="1" applyBorder="1" applyAlignment="1">
      <alignment horizontal="center" vertical="center" wrapText="1"/>
    </xf>
    <xf numFmtId="0" fontId="15" fillId="24" borderId="61" xfId="0" applyFont="1" applyFill="1" applyBorder="1" applyAlignment="1">
      <alignment horizontal="center" vertical="center" wrapText="1"/>
    </xf>
    <xf numFmtId="0" fontId="15" fillId="24" borderId="37" xfId="0" applyFont="1" applyFill="1" applyBorder="1" applyAlignment="1">
      <alignment horizontal="center" vertical="center" wrapText="1"/>
    </xf>
    <xf numFmtId="0" fontId="15" fillId="24" borderId="38" xfId="0" applyFont="1" applyFill="1" applyBorder="1" applyAlignment="1">
      <alignment horizontal="center" vertical="center" wrapText="1"/>
    </xf>
    <xf numFmtId="0" fontId="15" fillId="24" borderId="57" xfId="0" applyFont="1" applyFill="1" applyBorder="1" applyAlignment="1">
      <alignment horizontal="center" vertical="center" wrapText="1"/>
    </xf>
    <xf numFmtId="1" fontId="17" fillId="0" borderId="65" xfId="0" applyNumberFormat="1" applyFont="1" applyFill="1" applyBorder="1" applyAlignment="1" applyProtection="1">
      <alignment horizontal="center" vertical="center" wrapText="1"/>
      <protection locked="0"/>
    </xf>
    <xf numFmtId="0" fontId="17" fillId="0" borderId="65" xfId="0" applyFont="1" applyBorder="1" applyAlignment="1" applyProtection="1">
      <alignment horizontal="center" vertical="center" wrapText="1"/>
      <protection locked="0"/>
    </xf>
    <xf numFmtId="9" fontId="17" fillId="0" borderId="65" xfId="0" applyNumberFormat="1" applyFont="1" applyBorder="1" applyAlignment="1">
      <alignment horizontal="center"/>
    </xf>
    <xf numFmtId="1" fontId="17" fillId="0" borderId="65" xfId="12" applyNumberFormat="1" applyFont="1" applyBorder="1" applyAlignment="1">
      <alignment horizontal="center" vertical="center"/>
    </xf>
    <xf numFmtId="183" fontId="17" fillId="0" borderId="65" xfId="0" applyNumberFormat="1" applyFont="1" applyBorder="1" applyAlignment="1">
      <alignment horizontal="center" vertical="center"/>
    </xf>
    <xf numFmtId="181" fontId="17" fillId="0" borderId="65" xfId="14" applyNumberFormat="1" applyFont="1" applyBorder="1" applyAlignment="1">
      <alignment horizontal="center" vertical="center"/>
    </xf>
    <xf numFmtId="181" fontId="17" fillId="0" borderId="65" xfId="14" applyNumberFormat="1" applyFont="1" applyFill="1" applyBorder="1" applyAlignment="1">
      <alignment horizontal="center" vertical="center"/>
    </xf>
    <xf numFmtId="183" fontId="17" fillId="0" borderId="65" xfId="0" applyNumberFormat="1" applyFont="1" applyFill="1" applyBorder="1" applyAlignment="1">
      <alignment horizontal="center" vertical="center"/>
    </xf>
    <xf numFmtId="0" fontId="17" fillId="0" borderId="65" xfId="12" applyNumberFormat="1" applyFont="1" applyFill="1" applyBorder="1" applyAlignment="1">
      <alignment horizontal="center" vertical="center" wrapText="1"/>
    </xf>
    <xf numFmtId="3" fontId="17" fillId="0" borderId="65" xfId="0" applyNumberFormat="1" applyFont="1" applyBorder="1" applyAlignment="1">
      <alignment horizontal="center" vertical="center"/>
    </xf>
    <xf numFmtId="41" fontId="17" fillId="0" borderId="65" xfId="4609" applyFont="1" applyBorder="1" applyAlignment="1" applyProtection="1">
      <alignment horizontal="center" vertical="center"/>
      <protection locked="0"/>
    </xf>
    <xf numFmtId="41" fontId="17" fillId="0" borderId="65" xfId="4609" applyFont="1" applyBorder="1" applyAlignment="1">
      <alignment horizontal="center" vertical="center"/>
    </xf>
    <xf numFmtId="41" fontId="17" fillId="0" borderId="65" xfId="4609" applyFont="1" applyBorder="1" applyAlignment="1">
      <alignment horizontal="center" vertical="center" wrapText="1"/>
    </xf>
    <xf numFmtId="9" fontId="11" fillId="4" borderId="65" xfId="12" applyNumberFormat="1" applyFont="1" applyFill="1" applyBorder="1" applyAlignment="1">
      <alignment horizontal="center" vertical="center"/>
    </xf>
    <xf numFmtId="0" fontId="11" fillId="0" borderId="65" xfId="0" applyFont="1" applyFill="1" applyBorder="1" applyAlignment="1">
      <alignment horizontal="right" vertical="center"/>
    </xf>
    <xf numFmtId="1" fontId="17" fillId="4" borderId="65" xfId="0" applyNumberFormat="1" applyFont="1" applyFill="1" applyBorder="1" applyAlignment="1" applyProtection="1">
      <alignment horizontal="center" vertical="center" wrapText="1"/>
      <protection locked="0"/>
    </xf>
    <xf numFmtId="176" fontId="33" fillId="0" borderId="65" xfId="41" applyNumberFormat="1" applyFont="1" applyFill="1" applyBorder="1" applyAlignment="1" applyProtection="1">
      <alignment horizontal="center" vertical="center" wrapText="1"/>
      <protection locked="0"/>
    </xf>
    <xf numFmtId="41" fontId="33" fillId="0" borderId="65" xfId="1256" applyFont="1" applyFill="1" applyBorder="1" applyAlignment="1" applyProtection="1">
      <alignment horizontal="center" vertical="center" wrapText="1"/>
      <protection locked="0"/>
    </xf>
    <xf numFmtId="9" fontId="33" fillId="0" borderId="65" xfId="7" applyFont="1" applyFill="1" applyBorder="1" applyAlignment="1" applyProtection="1">
      <alignment horizontal="center" vertical="center" wrapText="1"/>
      <protection locked="0"/>
    </xf>
    <xf numFmtId="9" fontId="33" fillId="0" borderId="65" xfId="7" applyNumberFormat="1" applyFont="1" applyFill="1" applyBorder="1" applyAlignment="1" applyProtection="1">
      <alignment horizontal="center" vertical="center" wrapText="1"/>
      <protection locked="0"/>
    </xf>
    <xf numFmtId="0" fontId="23" fillId="10" borderId="52" xfId="0" applyFont="1" applyFill="1" applyBorder="1" applyAlignment="1">
      <alignment horizontal="center" vertical="center"/>
    </xf>
    <xf numFmtId="0" fontId="23" fillId="10" borderId="53" xfId="0" applyFont="1" applyFill="1" applyBorder="1" applyAlignment="1">
      <alignment horizontal="center" vertical="center"/>
    </xf>
    <xf numFmtId="0" fontId="23" fillId="10" borderId="54" xfId="0" applyFont="1" applyFill="1" applyBorder="1" applyAlignment="1">
      <alignment horizontal="center" vertical="center"/>
    </xf>
  </cellXfs>
  <cellStyles count="17838">
    <cellStyle name="Hipervínculo 2" xfId="1412" xr:uid="{00000000-0005-0000-0000-000016050000}"/>
    <cellStyle name="Millares" xfId="8" builtinId="3"/>
    <cellStyle name="Millares [0]" xfId="1256" builtinId="6"/>
    <cellStyle name="Millares [0] 2" xfId="14" xr:uid="{00000000-0005-0000-0000-000002000000}"/>
    <cellStyle name="Millares [0] 2 10" xfId="4609" xr:uid="{00000000-0005-0000-0000-000003000000}"/>
    <cellStyle name="Millares [0] 2 10 2" xfId="13423" xr:uid="{00000000-0005-0000-0000-000003000000}"/>
    <cellStyle name="Millares [0] 2 11" xfId="9021" xr:uid="{00000000-0005-0000-0000-000002000000}"/>
    <cellStyle name="Millares [0] 2 2" xfId="38" xr:uid="{00000000-0005-0000-0000-000003000000}"/>
    <cellStyle name="Millares [0] 2 2 2" xfId="386" xr:uid="{00000000-0005-0000-0000-000004000000}"/>
    <cellStyle name="Millares [0] 2 2 2 2" xfId="1103" xr:uid="{00000000-0005-0000-0000-000005000000}"/>
    <cellStyle name="Millares [0] 2 2 2 2 2" xfId="2181" xr:uid="{00000000-0005-0000-0000-000005000000}"/>
    <cellStyle name="Millares [0] 2 2 2 2 2 2" xfId="4360" xr:uid="{00000000-0005-0000-0000-000007000000}"/>
    <cellStyle name="Millares [0] 2 2 2 2 2 2 2" xfId="8770" xr:uid="{00000000-0005-0000-0000-000008000000}"/>
    <cellStyle name="Millares [0] 2 2 2 2 2 2 2 2" xfId="17584" xr:uid="{00000000-0005-0000-0000-000008000000}"/>
    <cellStyle name="Millares [0] 2 2 2 2 2 2 3" xfId="13177" xr:uid="{00000000-0005-0000-0000-000007000000}"/>
    <cellStyle name="Millares [0] 2 2 2 2 2 3" xfId="6589" xr:uid="{00000000-0005-0000-0000-000007000000}"/>
    <cellStyle name="Millares [0] 2 2 2 2 2 3 2" xfId="15403" xr:uid="{00000000-0005-0000-0000-000007000000}"/>
    <cellStyle name="Millares [0] 2 2 2 2 2 4" xfId="11000" xr:uid="{00000000-0005-0000-0000-000005000000}"/>
    <cellStyle name="Millares [0] 2 2 2 2 3" xfId="3283" xr:uid="{00000000-0005-0000-0000-000006000000}"/>
    <cellStyle name="Millares [0] 2 2 2 2 3 2" xfId="7693" xr:uid="{00000000-0005-0000-0000-000009000000}"/>
    <cellStyle name="Millares [0] 2 2 2 2 3 2 2" xfId="16507" xr:uid="{00000000-0005-0000-0000-000009000000}"/>
    <cellStyle name="Millares [0] 2 2 2 2 3 3" xfId="12100" xr:uid="{00000000-0005-0000-0000-000006000000}"/>
    <cellStyle name="Millares [0] 2 2 2 2 4" xfId="5512" xr:uid="{00000000-0005-0000-0000-000006000000}"/>
    <cellStyle name="Millares [0] 2 2 2 2 4 2" xfId="14326" xr:uid="{00000000-0005-0000-0000-000006000000}"/>
    <cellStyle name="Millares [0] 2 2 2 2 5" xfId="9923" xr:uid="{00000000-0005-0000-0000-000005000000}"/>
    <cellStyle name="Millares [0] 2 2 2 3" xfId="750" xr:uid="{00000000-0005-0000-0000-000005000000}"/>
    <cellStyle name="Millares [0] 2 2 2 3 2" xfId="1829" xr:uid="{00000000-0005-0000-0000-000005000000}"/>
    <cellStyle name="Millares [0] 2 2 2 3 2 2" xfId="4008" xr:uid="{00000000-0005-0000-0000-000009000000}"/>
    <cellStyle name="Millares [0] 2 2 2 3 2 2 2" xfId="8418" xr:uid="{00000000-0005-0000-0000-00000C000000}"/>
    <cellStyle name="Millares [0] 2 2 2 3 2 2 2 2" xfId="17232" xr:uid="{00000000-0005-0000-0000-00000C000000}"/>
    <cellStyle name="Millares [0] 2 2 2 3 2 2 3" xfId="12825" xr:uid="{00000000-0005-0000-0000-000009000000}"/>
    <cellStyle name="Millares [0] 2 2 2 3 2 3" xfId="6237" xr:uid="{00000000-0005-0000-0000-000009000000}"/>
    <cellStyle name="Millares [0] 2 2 2 3 2 3 2" xfId="15051" xr:uid="{00000000-0005-0000-0000-000009000000}"/>
    <cellStyle name="Millares [0] 2 2 2 3 2 4" xfId="10648" xr:uid="{00000000-0005-0000-0000-000005000000}"/>
    <cellStyle name="Millares [0] 2 2 2 3 3" xfId="2931" xr:uid="{00000000-0005-0000-0000-000008000000}"/>
    <cellStyle name="Millares [0] 2 2 2 3 3 2" xfId="7341" xr:uid="{00000000-0005-0000-0000-00000D000000}"/>
    <cellStyle name="Millares [0] 2 2 2 3 3 2 2" xfId="16155" xr:uid="{00000000-0005-0000-0000-00000D000000}"/>
    <cellStyle name="Millares [0] 2 2 2 3 3 3" xfId="11748" xr:uid="{00000000-0005-0000-0000-000008000000}"/>
    <cellStyle name="Millares [0] 2 2 2 3 4" xfId="5160" xr:uid="{00000000-0005-0000-0000-000008000000}"/>
    <cellStyle name="Millares [0] 2 2 2 3 4 2" xfId="13974" xr:uid="{00000000-0005-0000-0000-000008000000}"/>
    <cellStyle name="Millares [0] 2 2 2 3 5" xfId="9571" xr:uid="{00000000-0005-0000-0000-000005000000}"/>
    <cellStyle name="Millares [0] 2 2 2 4" xfId="1464" xr:uid="{00000000-0005-0000-0000-000004000000}"/>
    <cellStyle name="Millares [0] 2 2 2 4 2" xfId="3643" xr:uid="{00000000-0005-0000-0000-00000A000000}"/>
    <cellStyle name="Millares [0] 2 2 2 4 2 2" xfId="8053" xr:uid="{00000000-0005-0000-0000-00000F000000}"/>
    <cellStyle name="Millares [0] 2 2 2 4 2 2 2" xfId="16867" xr:uid="{00000000-0005-0000-0000-00000F000000}"/>
    <cellStyle name="Millares [0] 2 2 2 4 2 3" xfId="12460" xr:uid="{00000000-0005-0000-0000-00000A000000}"/>
    <cellStyle name="Millares [0] 2 2 2 4 3" xfId="5872" xr:uid="{00000000-0005-0000-0000-00000A000000}"/>
    <cellStyle name="Millares [0] 2 2 2 4 3 2" xfId="14686" xr:uid="{00000000-0005-0000-0000-00000A000000}"/>
    <cellStyle name="Millares [0] 2 2 2 4 4" xfId="10283" xr:uid="{00000000-0005-0000-0000-000004000000}"/>
    <cellStyle name="Millares [0] 2 2 2 5" xfId="2574" xr:uid="{00000000-0005-0000-0000-000003000000}"/>
    <cellStyle name="Millares [0] 2 2 2 5 2" xfId="6985" xr:uid="{00000000-0005-0000-0000-000010000000}"/>
    <cellStyle name="Millares [0] 2 2 2 5 2 2" xfId="15799" xr:uid="{00000000-0005-0000-0000-000010000000}"/>
    <cellStyle name="Millares [0] 2 2 2 5 3" xfId="11392" xr:uid="{00000000-0005-0000-0000-000003000000}"/>
    <cellStyle name="Millares [0] 2 2 2 6" xfId="4808" xr:uid="{00000000-0005-0000-0000-000005000000}"/>
    <cellStyle name="Millares [0] 2 2 2 6 2" xfId="13622" xr:uid="{00000000-0005-0000-0000-000005000000}"/>
    <cellStyle name="Millares [0] 2 2 2 7" xfId="9219" xr:uid="{00000000-0005-0000-0000-000004000000}"/>
    <cellStyle name="Millares [0] 2 2 3" xfId="921" xr:uid="{00000000-0005-0000-0000-000004000000}"/>
    <cellStyle name="Millares [0] 2 2 3 2" xfId="1999" xr:uid="{00000000-0005-0000-0000-000004000000}"/>
    <cellStyle name="Millares [0] 2 2 3 2 2" xfId="4178" xr:uid="{00000000-0005-0000-0000-00000C000000}"/>
    <cellStyle name="Millares [0] 2 2 3 2 2 2" xfId="8588" xr:uid="{00000000-0005-0000-0000-000013000000}"/>
    <cellStyle name="Millares [0] 2 2 3 2 2 2 2" xfId="17402" xr:uid="{00000000-0005-0000-0000-000013000000}"/>
    <cellStyle name="Millares [0] 2 2 3 2 2 3" xfId="12995" xr:uid="{00000000-0005-0000-0000-00000C000000}"/>
    <cellStyle name="Millares [0] 2 2 3 2 3" xfId="6407" xr:uid="{00000000-0005-0000-0000-00000C000000}"/>
    <cellStyle name="Millares [0] 2 2 3 2 3 2" xfId="15221" xr:uid="{00000000-0005-0000-0000-00000C000000}"/>
    <cellStyle name="Millares [0] 2 2 3 2 4" xfId="10818" xr:uid="{00000000-0005-0000-0000-000004000000}"/>
    <cellStyle name="Millares [0] 2 2 3 3" xfId="3101" xr:uid="{00000000-0005-0000-0000-00000B000000}"/>
    <cellStyle name="Millares [0] 2 2 3 3 2" xfId="7511" xr:uid="{00000000-0005-0000-0000-000014000000}"/>
    <cellStyle name="Millares [0] 2 2 3 3 2 2" xfId="16325" xr:uid="{00000000-0005-0000-0000-000014000000}"/>
    <cellStyle name="Millares [0] 2 2 3 3 3" xfId="11918" xr:uid="{00000000-0005-0000-0000-00000B000000}"/>
    <cellStyle name="Millares [0] 2 2 3 4" xfId="5330" xr:uid="{00000000-0005-0000-0000-00000B000000}"/>
    <cellStyle name="Millares [0] 2 2 3 4 2" xfId="14144" xr:uid="{00000000-0005-0000-0000-00000B000000}"/>
    <cellStyle name="Millares [0] 2 2 3 5" xfId="9741" xr:uid="{00000000-0005-0000-0000-000004000000}"/>
    <cellStyle name="Millares [0] 2 2 4" xfId="568" xr:uid="{00000000-0005-0000-0000-000004000000}"/>
    <cellStyle name="Millares [0] 2 2 4 2" xfId="1647" xr:uid="{00000000-0005-0000-0000-000004000000}"/>
    <cellStyle name="Millares [0] 2 2 4 2 2" xfId="3826" xr:uid="{00000000-0005-0000-0000-00000E000000}"/>
    <cellStyle name="Millares [0] 2 2 4 2 2 2" xfId="8236" xr:uid="{00000000-0005-0000-0000-000017000000}"/>
    <cellStyle name="Millares [0] 2 2 4 2 2 2 2" xfId="17050" xr:uid="{00000000-0005-0000-0000-000017000000}"/>
    <cellStyle name="Millares [0] 2 2 4 2 2 3" xfId="12643" xr:uid="{00000000-0005-0000-0000-00000E000000}"/>
    <cellStyle name="Millares [0] 2 2 4 2 3" xfId="6055" xr:uid="{00000000-0005-0000-0000-00000E000000}"/>
    <cellStyle name="Millares [0] 2 2 4 2 3 2" xfId="14869" xr:uid="{00000000-0005-0000-0000-00000E000000}"/>
    <cellStyle name="Millares [0] 2 2 4 2 4" xfId="10466" xr:uid="{00000000-0005-0000-0000-000004000000}"/>
    <cellStyle name="Millares [0] 2 2 4 3" xfId="2749" xr:uid="{00000000-0005-0000-0000-00000D000000}"/>
    <cellStyle name="Millares [0] 2 2 4 3 2" xfId="7159" xr:uid="{00000000-0005-0000-0000-000018000000}"/>
    <cellStyle name="Millares [0] 2 2 4 3 2 2" xfId="15973" xr:uid="{00000000-0005-0000-0000-000018000000}"/>
    <cellStyle name="Millares [0] 2 2 4 3 3" xfId="11566" xr:uid="{00000000-0005-0000-0000-00000D000000}"/>
    <cellStyle name="Millares [0] 2 2 4 4" xfId="4978" xr:uid="{00000000-0005-0000-0000-00000D000000}"/>
    <cellStyle name="Millares [0] 2 2 4 4 2" xfId="13792" xr:uid="{00000000-0005-0000-0000-00000D000000}"/>
    <cellStyle name="Millares [0] 2 2 4 5" xfId="9389" xr:uid="{00000000-0005-0000-0000-000004000000}"/>
    <cellStyle name="Millares [0] 2 2 5" xfId="1275" xr:uid="{00000000-0005-0000-0000-000003000000}"/>
    <cellStyle name="Millares [0] 2 2 5 2" xfId="3455" xr:uid="{00000000-0005-0000-0000-00000F000000}"/>
    <cellStyle name="Millares [0] 2 2 5 2 2" xfId="7865" xr:uid="{00000000-0005-0000-0000-00001A000000}"/>
    <cellStyle name="Millares [0] 2 2 5 2 2 2" xfId="16679" xr:uid="{00000000-0005-0000-0000-00001A000000}"/>
    <cellStyle name="Millares [0] 2 2 5 2 3" xfId="12272" xr:uid="{00000000-0005-0000-0000-00000F000000}"/>
    <cellStyle name="Millares [0] 2 2 5 3" xfId="5684" xr:uid="{00000000-0005-0000-0000-00000F000000}"/>
    <cellStyle name="Millares [0] 2 2 5 3 2" xfId="14498" xr:uid="{00000000-0005-0000-0000-00000F000000}"/>
    <cellStyle name="Millares [0] 2 2 5 4" xfId="10095" xr:uid="{00000000-0005-0000-0000-000003000000}"/>
    <cellStyle name="Millares [0] 2 2 6" xfId="2391" xr:uid="{00000000-0005-0000-0000-000002000000}"/>
    <cellStyle name="Millares [0] 2 2 6 2" xfId="6803" xr:uid="{00000000-0005-0000-0000-00001B000000}"/>
    <cellStyle name="Millares [0] 2 2 6 2 2" xfId="15617" xr:uid="{00000000-0005-0000-0000-00001B000000}"/>
    <cellStyle name="Millares [0] 2 2 6 3" xfId="11210" xr:uid="{00000000-0005-0000-0000-000002000000}"/>
    <cellStyle name="Millares [0] 2 2 7" xfId="4625" xr:uid="{00000000-0005-0000-0000-000004000000}"/>
    <cellStyle name="Millares [0] 2 2 7 2" xfId="13439" xr:uid="{00000000-0005-0000-0000-000004000000}"/>
    <cellStyle name="Millares [0] 2 2 8" xfId="9037" xr:uid="{00000000-0005-0000-0000-000003000000}"/>
    <cellStyle name="Millares [0] 2 3" xfId="316" xr:uid="{00000000-0005-0000-0000-000005000000}"/>
    <cellStyle name="Millares [0] 2 3 2" xfId="1061" xr:uid="{00000000-0005-0000-0000-000006000000}"/>
    <cellStyle name="Millares [0] 2 3 2 2" xfId="2139" xr:uid="{00000000-0005-0000-0000-000006000000}"/>
    <cellStyle name="Millares [0] 2 3 2 2 2" xfId="4318" xr:uid="{00000000-0005-0000-0000-000012000000}"/>
    <cellStyle name="Millares [0] 2 3 2 2 2 2" xfId="8728" xr:uid="{00000000-0005-0000-0000-00001F000000}"/>
    <cellStyle name="Millares [0] 2 3 2 2 2 2 2" xfId="17542" xr:uid="{00000000-0005-0000-0000-00001F000000}"/>
    <cellStyle name="Millares [0] 2 3 2 2 2 3" xfId="13135" xr:uid="{00000000-0005-0000-0000-000012000000}"/>
    <cellStyle name="Millares [0] 2 3 2 2 3" xfId="6547" xr:uid="{00000000-0005-0000-0000-000012000000}"/>
    <cellStyle name="Millares [0] 2 3 2 2 3 2" xfId="15361" xr:uid="{00000000-0005-0000-0000-000012000000}"/>
    <cellStyle name="Millares [0] 2 3 2 2 4" xfId="10958" xr:uid="{00000000-0005-0000-0000-000006000000}"/>
    <cellStyle name="Millares [0] 2 3 2 3" xfId="3241" xr:uid="{00000000-0005-0000-0000-000011000000}"/>
    <cellStyle name="Millares [0] 2 3 2 3 2" xfId="7651" xr:uid="{00000000-0005-0000-0000-000020000000}"/>
    <cellStyle name="Millares [0] 2 3 2 3 2 2" xfId="16465" xr:uid="{00000000-0005-0000-0000-000020000000}"/>
    <cellStyle name="Millares [0] 2 3 2 3 3" xfId="12058" xr:uid="{00000000-0005-0000-0000-000011000000}"/>
    <cellStyle name="Millares [0] 2 3 2 4" xfId="5470" xr:uid="{00000000-0005-0000-0000-000011000000}"/>
    <cellStyle name="Millares [0] 2 3 2 4 2" xfId="14284" xr:uid="{00000000-0005-0000-0000-000011000000}"/>
    <cellStyle name="Millares [0] 2 3 2 5" xfId="9881" xr:uid="{00000000-0005-0000-0000-000006000000}"/>
    <cellStyle name="Millares [0] 2 3 3" xfId="708" xr:uid="{00000000-0005-0000-0000-000006000000}"/>
    <cellStyle name="Millares [0] 2 3 3 2" xfId="1787" xr:uid="{00000000-0005-0000-0000-000006000000}"/>
    <cellStyle name="Millares [0] 2 3 3 2 2" xfId="3966" xr:uid="{00000000-0005-0000-0000-000014000000}"/>
    <cellStyle name="Millares [0] 2 3 3 2 2 2" xfId="8376" xr:uid="{00000000-0005-0000-0000-000023000000}"/>
    <cellStyle name="Millares [0] 2 3 3 2 2 2 2" xfId="17190" xr:uid="{00000000-0005-0000-0000-000023000000}"/>
    <cellStyle name="Millares [0] 2 3 3 2 2 3" xfId="12783" xr:uid="{00000000-0005-0000-0000-000014000000}"/>
    <cellStyle name="Millares [0] 2 3 3 2 3" xfId="6195" xr:uid="{00000000-0005-0000-0000-000014000000}"/>
    <cellStyle name="Millares [0] 2 3 3 2 3 2" xfId="15009" xr:uid="{00000000-0005-0000-0000-000014000000}"/>
    <cellStyle name="Millares [0] 2 3 3 2 4" xfId="10606" xr:uid="{00000000-0005-0000-0000-000006000000}"/>
    <cellStyle name="Millares [0] 2 3 3 3" xfId="2889" xr:uid="{00000000-0005-0000-0000-000013000000}"/>
    <cellStyle name="Millares [0] 2 3 3 3 2" xfId="7299" xr:uid="{00000000-0005-0000-0000-000024000000}"/>
    <cellStyle name="Millares [0] 2 3 3 3 2 2" xfId="16113" xr:uid="{00000000-0005-0000-0000-000024000000}"/>
    <cellStyle name="Millares [0] 2 3 3 3 3" xfId="11706" xr:uid="{00000000-0005-0000-0000-000013000000}"/>
    <cellStyle name="Millares [0] 2 3 3 4" xfId="5118" xr:uid="{00000000-0005-0000-0000-000013000000}"/>
    <cellStyle name="Millares [0] 2 3 3 4 2" xfId="13932" xr:uid="{00000000-0005-0000-0000-000013000000}"/>
    <cellStyle name="Millares [0] 2 3 3 5" xfId="9529" xr:uid="{00000000-0005-0000-0000-000006000000}"/>
    <cellStyle name="Millares [0] 2 3 4" xfId="1422" xr:uid="{00000000-0005-0000-0000-000005000000}"/>
    <cellStyle name="Millares [0] 2 3 4 2" xfId="3601" xr:uid="{00000000-0005-0000-0000-000015000000}"/>
    <cellStyle name="Millares [0] 2 3 4 2 2" xfId="8011" xr:uid="{00000000-0005-0000-0000-000026000000}"/>
    <cellStyle name="Millares [0] 2 3 4 2 2 2" xfId="16825" xr:uid="{00000000-0005-0000-0000-000026000000}"/>
    <cellStyle name="Millares [0] 2 3 4 2 3" xfId="12418" xr:uid="{00000000-0005-0000-0000-000015000000}"/>
    <cellStyle name="Millares [0] 2 3 4 3" xfId="5830" xr:uid="{00000000-0005-0000-0000-000015000000}"/>
    <cellStyle name="Millares [0] 2 3 4 3 2" xfId="14644" xr:uid="{00000000-0005-0000-0000-000015000000}"/>
    <cellStyle name="Millares [0] 2 3 4 4" xfId="10241" xr:uid="{00000000-0005-0000-0000-000005000000}"/>
    <cellStyle name="Millares [0] 2 3 5" xfId="2532" xr:uid="{00000000-0005-0000-0000-000004000000}"/>
    <cellStyle name="Millares [0] 2 3 5 2" xfId="6943" xr:uid="{00000000-0005-0000-0000-000027000000}"/>
    <cellStyle name="Millares [0] 2 3 5 2 2" xfId="15757" xr:uid="{00000000-0005-0000-0000-000027000000}"/>
    <cellStyle name="Millares [0] 2 3 5 3" xfId="11350" xr:uid="{00000000-0005-0000-0000-000004000000}"/>
    <cellStyle name="Millares [0] 2 3 6" xfId="4766" xr:uid="{00000000-0005-0000-0000-000010000000}"/>
    <cellStyle name="Millares [0] 2 3 6 2" xfId="13580" xr:uid="{00000000-0005-0000-0000-000010000000}"/>
    <cellStyle name="Millares [0] 2 3 7" xfId="9177" xr:uid="{00000000-0005-0000-0000-000005000000}"/>
    <cellStyle name="Millares [0] 2 4" xfId="370" xr:uid="{00000000-0005-0000-0000-000006000000}"/>
    <cellStyle name="Millares [0] 2 4 2" xfId="1087" xr:uid="{00000000-0005-0000-0000-000007000000}"/>
    <cellStyle name="Millares [0] 2 4 2 2" xfId="2165" xr:uid="{00000000-0005-0000-0000-000007000000}"/>
    <cellStyle name="Millares [0] 2 4 2 2 2" xfId="4344" xr:uid="{00000000-0005-0000-0000-000018000000}"/>
    <cellStyle name="Millares [0] 2 4 2 2 2 2" xfId="8754" xr:uid="{00000000-0005-0000-0000-00002B000000}"/>
    <cellStyle name="Millares [0] 2 4 2 2 2 2 2" xfId="17568" xr:uid="{00000000-0005-0000-0000-00002B000000}"/>
    <cellStyle name="Millares [0] 2 4 2 2 2 3" xfId="13161" xr:uid="{00000000-0005-0000-0000-000018000000}"/>
    <cellStyle name="Millares [0] 2 4 2 2 3" xfId="6573" xr:uid="{00000000-0005-0000-0000-000018000000}"/>
    <cellStyle name="Millares [0] 2 4 2 2 3 2" xfId="15387" xr:uid="{00000000-0005-0000-0000-000018000000}"/>
    <cellStyle name="Millares [0] 2 4 2 2 4" xfId="10984" xr:uid="{00000000-0005-0000-0000-000007000000}"/>
    <cellStyle name="Millares [0] 2 4 2 3" xfId="3267" xr:uid="{00000000-0005-0000-0000-000017000000}"/>
    <cellStyle name="Millares [0] 2 4 2 3 2" xfId="7677" xr:uid="{00000000-0005-0000-0000-00002C000000}"/>
    <cellStyle name="Millares [0] 2 4 2 3 2 2" xfId="16491" xr:uid="{00000000-0005-0000-0000-00002C000000}"/>
    <cellStyle name="Millares [0] 2 4 2 3 3" xfId="12084" xr:uid="{00000000-0005-0000-0000-000017000000}"/>
    <cellStyle name="Millares [0] 2 4 2 4" xfId="5496" xr:uid="{00000000-0005-0000-0000-000017000000}"/>
    <cellStyle name="Millares [0] 2 4 2 4 2" xfId="14310" xr:uid="{00000000-0005-0000-0000-000017000000}"/>
    <cellStyle name="Millares [0] 2 4 2 5" xfId="9907" xr:uid="{00000000-0005-0000-0000-000007000000}"/>
    <cellStyle name="Millares [0] 2 4 3" xfId="734" xr:uid="{00000000-0005-0000-0000-000007000000}"/>
    <cellStyle name="Millares [0] 2 4 3 2" xfId="1813" xr:uid="{00000000-0005-0000-0000-000007000000}"/>
    <cellStyle name="Millares [0] 2 4 3 2 2" xfId="3992" xr:uid="{00000000-0005-0000-0000-00001A000000}"/>
    <cellStyle name="Millares [0] 2 4 3 2 2 2" xfId="8402" xr:uid="{00000000-0005-0000-0000-00002F000000}"/>
    <cellStyle name="Millares [0] 2 4 3 2 2 2 2" xfId="17216" xr:uid="{00000000-0005-0000-0000-00002F000000}"/>
    <cellStyle name="Millares [0] 2 4 3 2 2 3" xfId="12809" xr:uid="{00000000-0005-0000-0000-00001A000000}"/>
    <cellStyle name="Millares [0] 2 4 3 2 3" xfId="6221" xr:uid="{00000000-0005-0000-0000-00001A000000}"/>
    <cellStyle name="Millares [0] 2 4 3 2 3 2" xfId="15035" xr:uid="{00000000-0005-0000-0000-00001A000000}"/>
    <cellStyle name="Millares [0] 2 4 3 2 4" xfId="10632" xr:uid="{00000000-0005-0000-0000-000007000000}"/>
    <cellStyle name="Millares [0] 2 4 3 3" xfId="2915" xr:uid="{00000000-0005-0000-0000-000019000000}"/>
    <cellStyle name="Millares [0] 2 4 3 3 2" xfId="7325" xr:uid="{00000000-0005-0000-0000-000030000000}"/>
    <cellStyle name="Millares [0] 2 4 3 3 2 2" xfId="16139" xr:uid="{00000000-0005-0000-0000-000030000000}"/>
    <cellStyle name="Millares [0] 2 4 3 3 3" xfId="11732" xr:uid="{00000000-0005-0000-0000-000019000000}"/>
    <cellStyle name="Millares [0] 2 4 3 4" xfId="5144" xr:uid="{00000000-0005-0000-0000-000019000000}"/>
    <cellStyle name="Millares [0] 2 4 3 4 2" xfId="13958" xr:uid="{00000000-0005-0000-0000-000019000000}"/>
    <cellStyle name="Millares [0] 2 4 3 5" xfId="9555" xr:uid="{00000000-0005-0000-0000-000007000000}"/>
    <cellStyle name="Millares [0] 2 4 4" xfId="1448" xr:uid="{00000000-0005-0000-0000-000006000000}"/>
    <cellStyle name="Millares [0] 2 4 4 2" xfId="3627" xr:uid="{00000000-0005-0000-0000-00001B000000}"/>
    <cellStyle name="Millares [0] 2 4 4 2 2" xfId="8037" xr:uid="{00000000-0005-0000-0000-000032000000}"/>
    <cellStyle name="Millares [0] 2 4 4 2 2 2" xfId="16851" xr:uid="{00000000-0005-0000-0000-000032000000}"/>
    <cellStyle name="Millares [0] 2 4 4 2 3" xfId="12444" xr:uid="{00000000-0005-0000-0000-00001B000000}"/>
    <cellStyle name="Millares [0] 2 4 4 3" xfId="5856" xr:uid="{00000000-0005-0000-0000-00001B000000}"/>
    <cellStyle name="Millares [0] 2 4 4 3 2" xfId="14670" xr:uid="{00000000-0005-0000-0000-00001B000000}"/>
    <cellStyle name="Millares [0] 2 4 4 4" xfId="10267" xr:uid="{00000000-0005-0000-0000-000006000000}"/>
    <cellStyle name="Millares [0] 2 4 5" xfId="2558" xr:uid="{00000000-0005-0000-0000-000005000000}"/>
    <cellStyle name="Millares [0] 2 4 5 2" xfId="6969" xr:uid="{00000000-0005-0000-0000-000033000000}"/>
    <cellStyle name="Millares [0] 2 4 5 2 2" xfId="15783" xr:uid="{00000000-0005-0000-0000-000033000000}"/>
    <cellStyle name="Millares [0] 2 4 5 3" xfId="11376" xr:uid="{00000000-0005-0000-0000-000005000000}"/>
    <cellStyle name="Millares [0] 2 4 6" xfId="4792" xr:uid="{00000000-0005-0000-0000-000016000000}"/>
    <cellStyle name="Millares [0] 2 4 6 2" xfId="13606" xr:uid="{00000000-0005-0000-0000-000016000000}"/>
    <cellStyle name="Millares [0] 2 4 7" xfId="9203" xr:uid="{00000000-0005-0000-0000-000006000000}"/>
    <cellStyle name="Millares [0] 2 5" xfId="540" xr:uid="{00000000-0005-0000-0000-000007000000}"/>
    <cellStyle name="Millares [0] 2 5 2" xfId="1248" xr:uid="{00000000-0005-0000-0000-000008000000}"/>
    <cellStyle name="Millares [0] 2 5 2 2" xfId="2326" xr:uid="{00000000-0005-0000-0000-000008000000}"/>
    <cellStyle name="Millares [0] 2 5 2 2 2" xfId="4505" xr:uid="{00000000-0005-0000-0000-00001E000000}"/>
    <cellStyle name="Millares [0] 2 5 2 2 2 2" xfId="8915" xr:uid="{00000000-0005-0000-0000-000037000000}"/>
    <cellStyle name="Millares [0] 2 5 2 2 2 2 2" xfId="17729" xr:uid="{00000000-0005-0000-0000-000037000000}"/>
    <cellStyle name="Millares [0] 2 5 2 2 2 3" xfId="13322" xr:uid="{00000000-0005-0000-0000-00001E000000}"/>
    <cellStyle name="Millares [0] 2 5 2 2 3" xfId="6734" xr:uid="{00000000-0005-0000-0000-00001E000000}"/>
    <cellStyle name="Millares [0] 2 5 2 2 3 2" xfId="15548" xr:uid="{00000000-0005-0000-0000-00001E000000}"/>
    <cellStyle name="Millares [0] 2 5 2 2 4" xfId="11145" xr:uid="{00000000-0005-0000-0000-000008000000}"/>
    <cellStyle name="Millares [0] 2 5 2 3" xfId="3428" xr:uid="{00000000-0005-0000-0000-00001D000000}"/>
    <cellStyle name="Millares [0] 2 5 2 3 2" xfId="7838" xr:uid="{00000000-0005-0000-0000-000038000000}"/>
    <cellStyle name="Millares [0] 2 5 2 3 2 2" xfId="16652" xr:uid="{00000000-0005-0000-0000-000038000000}"/>
    <cellStyle name="Millares [0] 2 5 2 3 3" xfId="12245" xr:uid="{00000000-0005-0000-0000-00001D000000}"/>
    <cellStyle name="Millares [0] 2 5 2 4" xfId="5657" xr:uid="{00000000-0005-0000-0000-00001D000000}"/>
    <cellStyle name="Millares [0] 2 5 2 4 2" xfId="14471" xr:uid="{00000000-0005-0000-0000-00001D000000}"/>
    <cellStyle name="Millares [0] 2 5 2 5" xfId="10068" xr:uid="{00000000-0005-0000-0000-000008000000}"/>
    <cellStyle name="Millares [0] 2 5 3" xfId="895" xr:uid="{00000000-0005-0000-0000-000008000000}"/>
    <cellStyle name="Millares [0] 2 5 3 2" xfId="1974" xr:uid="{00000000-0005-0000-0000-000008000000}"/>
    <cellStyle name="Millares [0] 2 5 3 2 2" xfId="4153" xr:uid="{00000000-0005-0000-0000-000020000000}"/>
    <cellStyle name="Millares [0] 2 5 3 2 2 2" xfId="8563" xr:uid="{00000000-0005-0000-0000-00003B000000}"/>
    <cellStyle name="Millares [0] 2 5 3 2 2 2 2" xfId="17377" xr:uid="{00000000-0005-0000-0000-00003B000000}"/>
    <cellStyle name="Millares [0] 2 5 3 2 2 3" xfId="12970" xr:uid="{00000000-0005-0000-0000-000020000000}"/>
    <cellStyle name="Millares [0] 2 5 3 2 3" xfId="6382" xr:uid="{00000000-0005-0000-0000-000020000000}"/>
    <cellStyle name="Millares [0] 2 5 3 2 3 2" xfId="15196" xr:uid="{00000000-0005-0000-0000-000020000000}"/>
    <cellStyle name="Millares [0] 2 5 3 2 4" xfId="10793" xr:uid="{00000000-0005-0000-0000-000008000000}"/>
    <cellStyle name="Millares [0] 2 5 3 3" xfId="3076" xr:uid="{00000000-0005-0000-0000-00001F000000}"/>
    <cellStyle name="Millares [0] 2 5 3 3 2" xfId="7486" xr:uid="{00000000-0005-0000-0000-00003C000000}"/>
    <cellStyle name="Millares [0] 2 5 3 3 2 2" xfId="16300" xr:uid="{00000000-0005-0000-0000-00003C000000}"/>
    <cellStyle name="Millares [0] 2 5 3 3 3" xfId="11893" xr:uid="{00000000-0005-0000-0000-00001F000000}"/>
    <cellStyle name="Millares [0] 2 5 3 4" xfId="5305" xr:uid="{00000000-0005-0000-0000-00001F000000}"/>
    <cellStyle name="Millares [0] 2 5 3 4 2" xfId="14119" xr:uid="{00000000-0005-0000-0000-00001F000000}"/>
    <cellStyle name="Millares [0] 2 5 3 5" xfId="9716" xr:uid="{00000000-0005-0000-0000-000008000000}"/>
    <cellStyle name="Millares [0] 2 5 4" xfId="1609" xr:uid="{00000000-0005-0000-0000-000007000000}"/>
    <cellStyle name="Millares [0] 2 5 4 2" xfId="3788" xr:uid="{00000000-0005-0000-0000-000021000000}"/>
    <cellStyle name="Millares [0] 2 5 4 2 2" xfId="8198" xr:uid="{00000000-0005-0000-0000-00003E000000}"/>
    <cellStyle name="Millares [0] 2 5 4 2 2 2" xfId="17012" xr:uid="{00000000-0005-0000-0000-00003E000000}"/>
    <cellStyle name="Millares [0] 2 5 4 2 3" xfId="12605" xr:uid="{00000000-0005-0000-0000-000021000000}"/>
    <cellStyle name="Millares [0] 2 5 4 3" xfId="6017" xr:uid="{00000000-0005-0000-0000-000021000000}"/>
    <cellStyle name="Millares [0] 2 5 4 3 2" xfId="14831" xr:uid="{00000000-0005-0000-0000-000021000000}"/>
    <cellStyle name="Millares [0] 2 5 4 4" xfId="10428" xr:uid="{00000000-0005-0000-0000-000007000000}"/>
    <cellStyle name="Millares [0] 2 5 5" xfId="2719" xr:uid="{00000000-0005-0000-0000-000006000000}"/>
    <cellStyle name="Millares [0] 2 5 5 2" xfId="7130" xr:uid="{00000000-0005-0000-0000-00003F000000}"/>
    <cellStyle name="Millares [0] 2 5 5 2 2" xfId="15944" xr:uid="{00000000-0005-0000-0000-00003F000000}"/>
    <cellStyle name="Millares [0] 2 5 5 3" xfId="11537" xr:uid="{00000000-0005-0000-0000-000006000000}"/>
    <cellStyle name="Millares [0] 2 5 6" xfId="4953" xr:uid="{00000000-0005-0000-0000-00001C000000}"/>
    <cellStyle name="Millares [0] 2 5 6 2" xfId="13767" xr:uid="{00000000-0005-0000-0000-00001C000000}"/>
    <cellStyle name="Millares [0] 2 5 7" xfId="9364" xr:uid="{00000000-0005-0000-0000-000007000000}"/>
    <cellStyle name="Millares [0] 2 6" xfId="905" xr:uid="{00000000-0005-0000-0000-000003000000}"/>
    <cellStyle name="Millares [0] 2 6 2" xfId="1983" xr:uid="{00000000-0005-0000-0000-000003000000}"/>
    <cellStyle name="Millares [0] 2 6 2 2" xfId="4162" xr:uid="{00000000-0005-0000-0000-000023000000}"/>
    <cellStyle name="Millares [0] 2 6 2 2 2" xfId="8572" xr:uid="{00000000-0005-0000-0000-000042000000}"/>
    <cellStyle name="Millares [0] 2 6 2 2 2 2" xfId="17386" xr:uid="{00000000-0005-0000-0000-000042000000}"/>
    <cellStyle name="Millares [0] 2 6 2 2 3" xfId="12979" xr:uid="{00000000-0005-0000-0000-000023000000}"/>
    <cellStyle name="Millares [0] 2 6 2 3" xfId="6391" xr:uid="{00000000-0005-0000-0000-000023000000}"/>
    <cellStyle name="Millares [0] 2 6 2 3 2" xfId="15205" xr:uid="{00000000-0005-0000-0000-000023000000}"/>
    <cellStyle name="Millares [0] 2 6 2 4" xfId="10802" xr:uid="{00000000-0005-0000-0000-000003000000}"/>
    <cellStyle name="Millares [0] 2 6 3" xfId="3085" xr:uid="{00000000-0005-0000-0000-000022000000}"/>
    <cellStyle name="Millares [0] 2 6 3 2" xfId="7495" xr:uid="{00000000-0005-0000-0000-000043000000}"/>
    <cellStyle name="Millares [0] 2 6 3 2 2" xfId="16309" xr:uid="{00000000-0005-0000-0000-000043000000}"/>
    <cellStyle name="Millares [0] 2 6 3 3" xfId="11902" xr:uid="{00000000-0005-0000-0000-000022000000}"/>
    <cellStyle name="Millares [0] 2 6 4" xfId="5314" xr:uid="{00000000-0005-0000-0000-000022000000}"/>
    <cellStyle name="Millares [0] 2 6 4 2" xfId="14128" xr:uid="{00000000-0005-0000-0000-000022000000}"/>
    <cellStyle name="Millares [0] 2 6 5" xfId="9725" xr:uid="{00000000-0005-0000-0000-000003000000}"/>
    <cellStyle name="Millares [0] 2 7" xfId="552" xr:uid="{00000000-0005-0000-0000-000003000000}"/>
    <cellStyle name="Millares [0] 2 7 2" xfId="1631" xr:uid="{00000000-0005-0000-0000-000003000000}"/>
    <cellStyle name="Millares [0] 2 7 2 2" xfId="3810" xr:uid="{00000000-0005-0000-0000-000025000000}"/>
    <cellStyle name="Millares [0] 2 7 2 2 2" xfId="8220" xr:uid="{00000000-0005-0000-0000-000046000000}"/>
    <cellStyle name="Millares [0] 2 7 2 2 2 2" xfId="17034" xr:uid="{00000000-0005-0000-0000-000046000000}"/>
    <cellStyle name="Millares [0] 2 7 2 2 3" xfId="12627" xr:uid="{00000000-0005-0000-0000-000025000000}"/>
    <cellStyle name="Millares [0] 2 7 2 3" xfId="6039" xr:uid="{00000000-0005-0000-0000-000025000000}"/>
    <cellStyle name="Millares [0] 2 7 2 3 2" xfId="14853" xr:uid="{00000000-0005-0000-0000-000025000000}"/>
    <cellStyle name="Millares [0] 2 7 2 4" xfId="10450" xr:uid="{00000000-0005-0000-0000-000003000000}"/>
    <cellStyle name="Millares [0] 2 7 3" xfId="2733" xr:uid="{00000000-0005-0000-0000-000024000000}"/>
    <cellStyle name="Millares [0] 2 7 3 2" xfId="7143" xr:uid="{00000000-0005-0000-0000-000047000000}"/>
    <cellStyle name="Millares [0] 2 7 3 2 2" xfId="15957" xr:uid="{00000000-0005-0000-0000-000047000000}"/>
    <cellStyle name="Millares [0] 2 7 3 3" xfId="11550" xr:uid="{00000000-0005-0000-0000-000024000000}"/>
    <cellStyle name="Millares [0] 2 7 4" xfId="4962" xr:uid="{00000000-0005-0000-0000-000024000000}"/>
    <cellStyle name="Millares [0] 2 7 4 2" xfId="13776" xr:uid="{00000000-0005-0000-0000-000024000000}"/>
    <cellStyle name="Millares [0] 2 7 5" xfId="9373" xr:uid="{00000000-0005-0000-0000-000003000000}"/>
    <cellStyle name="Millares [0] 2 8" xfId="1259" xr:uid="{00000000-0005-0000-0000-000002000000}"/>
    <cellStyle name="Millares [0] 2 8 2" xfId="3439" xr:uid="{00000000-0005-0000-0000-000026000000}"/>
    <cellStyle name="Millares [0] 2 8 2 2" xfId="7849" xr:uid="{00000000-0005-0000-0000-000049000000}"/>
    <cellStyle name="Millares [0] 2 8 2 2 2" xfId="16663" xr:uid="{00000000-0005-0000-0000-000049000000}"/>
    <cellStyle name="Millares [0] 2 8 2 3" xfId="12256" xr:uid="{00000000-0005-0000-0000-000026000000}"/>
    <cellStyle name="Millares [0] 2 8 3" xfId="5668" xr:uid="{00000000-0005-0000-0000-000026000000}"/>
    <cellStyle name="Millares [0] 2 8 3 2" xfId="14482" xr:uid="{00000000-0005-0000-0000-000026000000}"/>
    <cellStyle name="Millares [0] 2 8 4" xfId="10079" xr:uid="{00000000-0005-0000-0000-000002000000}"/>
    <cellStyle name="Millares [0] 2 9" xfId="2375" xr:uid="{00000000-0005-0000-0000-000001000000}"/>
    <cellStyle name="Millares [0] 2 9 2" xfId="6787" xr:uid="{00000000-0005-0000-0000-00004A000000}"/>
    <cellStyle name="Millares [0] 2 9 2 2" xfId="15601" xr:uid="{00000000-0005-0000-0000-00004A000000}"/>
    <cellStyle name="Millares [0] 2 9 3" xfId="11194" xr:uid="{00000000-0005-0000-0000-000001000000}"/>
    <cellStyle name="Millares [0] 3" xfId="375" xr:uid="{00000000-0005-0000-0000-000008000000}"/>
    <cellStyle name="Millares [0] 3 2" xfId="1092" xr:uid="{00000000-0005-0000-0000-000009000000}"/>
    <cellStyle name="Millares [0] 3 2 2" xfId="2170" xr:uid="{00000000-0005-0000-0000-000009000000}"/>
    <cellStyle name="Millares [0] 3 2 2 2" xfId="4349" xr:uid="{00000000-0005-0000-0000-000029000000}"/>
    <cellStyle name="Millares [0] 3 2 2 2 2" xfId="8759" xr:uid="{00000000-0005-0000-0000-00004E000000}"/>
    <cellStyle name="Millares [0] 3 2 2 2 2 2" xfId="17573" xr:uid="{00000000-0005-0000-0000-00004E000000}"/>
    <cellStyle name="Millares [0] 3 2 2 2 3" xfId="13166" xr:uid="{00000000-0005-0000-0000-000029000000}"/>
    <cellStyle name="Millares [0] 3 2 2 3" xfId="6578" xr:uid="{00000000-0005-0000-0000-000029000000}"/>
    <cellStyle name="Millares [0] 3 2 2 3 2" xfId="15392" xr:uid="{00000000-0005-0000-0000-000029000000}"/>
    <cellStyle name="Millares [0] 3 2 2 4" xfId="10989" xr:uid="{00000000-0005-0000-0000-000009000000}"/>
    <cellStyle name="Millares [0] 3 2 3" xfId="3272" xr:uid="{00000000-0005-0000-0000-000028000000}"/>
    <cellStyle name="Millares [0] 3 2 3 2" xfId="7682" xr:uid="{00000000-0005-0000-0000-00004F000000}"/>
    <cellStyle name="Millares [0] 3 2 3 2 2" xfId="16496" xr:uid="{00000000-0005-0000-0000-00004F000000}"/>
    <cellStyle name="Millares [0] 3 2 3 3" xfId="12089" xr:uid="{00000000-0005-0000-0000-000028000000}"/>
    <cellStyle name="Millares [0] 3 2 4" xfId="5501" xr:uid="{00000000-0005-0000-0000-000028000000}"/>
    <cellStyle name="Millares [0] 3 2 4 2" xfId="14315" xr:uid="{00000000-0005-0000-0000-000028000000}"/>
    <cellStyle name="Millares [0] 3 2 5" xfId="9912" xr:uid="{00000000-0005-0000-0000-000009000000}"/>
    <cellStyle name="Millares [0] 3 3" xfId="739" xr:uid="{00000000-0005-0000-0000-000009000000}"/>
    <cellStyle name="Millares [0] 3 3 2" xfId="1818" xr:uid="{00000000-0005-0000-0000-000009000000}"/>
    <cellStyle name="Millares [0] 3 3 2 2" xfId="3997" xr:uid="{00000000-0005-0000-0000-00002B000000}"/>
    <cellStyle name="Millares [0] 3 3 2 2 2" xfId="8407" xr:uid="{00000000-0005-0000-0000-000052000000}"/>
    <cellStyle name="Millares [0] 3 3 2 2 2 2" xfId="17221" xr:uid="{00000000-0005-0000-0000-000052000000}"/>
    <cellStyle name="Millares [0] 3 3 2 2 3" xfId="12814" xr:uid="{00000000-0005-0000-0000-00002B000000}"/>
    <cellStyle name="Millares [0] 3 3 2 3" xfId="6226" xr:uid="{00000000-0005-0000-0000-00002B000000}"/>
    <cellStyle name="Millares [0] 3 3 2 3 2" xfId="15040" xr:uid="{00000000-0005-0000-0000-00002B000000}"/>
    <cellStyle name="Millares [0] 3 3 2 4" xfId="10637" xr:uid="{00000000-0005-0000-0000-000009000000}"/>
    <cellStyle name="Millares [0] 3 3 3" xfId="2920" xr:uid="{00000000-0005-0000-0000-00002A000000}"/>
    <cellStyle name="Millares [0] 3 3 3 2" xfId="7330" xr:uid="{00000000-0005-0000-0000-000053000000}"/>
    <cellStyle name="Millares [0] 3 3 3 2 2" xfId="16144" xr:uid="{00000000-0005-0000-0000-000053000000}"/>
    <cellStyle name="Millares [0] 3 3 3 3" xfId="11737" xr:uid="{00000000-0005-0000-0000-00002A000000}"/>
    <cellStyle name="Millares [0] 3 3 4" xfId="5149" xr:uid="{00000000-0005-0000-0000-00002A000000}"/>
    <cellStyle name="Millares [0] 3 3 4 2" xfId="13963" xr:uid="{00000000-0005-0000-0000-00002A000000}"/>
    <cellStyle name="Millares [0] 3 3 5" xfId="9560" xr:uid="{00000000-0005-0000-0000-000009000000}"/>
    <cellStyle name="Millares [0] 3 4" xfId="1453" xr:uid="{00000000-0005-0000-0000-000008000000}"/>
    <cellStyle name="Millares [0] 3 4 2" xfId="3632" xr:uid="{00000000-0005-0000-0000-00002C000000}"/>
    <cellStyle name="Millares [0] 3 4 2 2" xfId="8042" xr:uid="{00000000-0005-0000-0000-000055000000}"/>
    <cellStyle name="Millares [0] 3 4 2 2 2" xfId="16856" xr:uid="{00000000-0005-0000-0000-000055000000}"/>
    <cellStyle name="Millares [0] 3 4 2 3" xfId="12449" xr:uid="{00000000-0005-0000-0000-00002C000000}"/>
    <cellStyle name="Millares [0] 3 4 3" xfId="5861" xr:uid="{00000000-0005-0000-0000-00002C000000}"/>
    <cellStyle name="Millares [0] 3 4 3 2" xfId="14675" xr:uid="{00000000-0005-0000-0000-00002C000000}"/>
    <cellStyle name="Millares [0] 3 4 4" xfId="10272" xr:uid="{00000000-0005-0000-0000-000008000000}"/>
    <cellStyle name="Millares [0] 3 5" xfId="2563" xr:uid="{00000000-0005-0000-0000-000007000000}"/>
    <cellStyle name="Millares [0] 3 5 2" xfId="6974" xr:uid="{00000000-0005-0000-0000-000056000000}"/>
    <cellStyle name="Millares [0] 3 5 2 2" xfId="15788" xr:uid="{00000000-0005-0000-0000-000056000000}"/>
    <cellStyle name="Millares [0] 3 5 3" xfId="11381" xr:uid="{00000000-0005-0000-0000-000007000000}"/>
    <cellStyle name="Millares [0] 3 6" xfId="4797" xr:uid="{00000000-0005-0000-0000-000027000000}"/>
    <cellStyle name="Millares [0] 3 6 2" xfId="13611" xr:uid="{00000000-0005-0000-0000-000027000000}"/>
    <cellStyle name="Millares [0] 3 7" xfId="9208" xr:uid="{00000000-0005-0000-0000-000008000000}"/>
    <cellStyle name="Millares [0] 4" xfId="910" xr:uid="{00000000-0005-0000-0000-000056020000}"/>
    <cellStyle name="Millares [0] 4 2" xfId="1988" xr:uid="{00000000-0005-0000-0000-000056020000}"/>
    <cellStyle name="Millares [0] 4 2 2" xfId="4167" xr:uid="{00000000-0005-0000-0000-00002E000000}"/>
    <cellStyle name="Millares [0] 4 2 2 2" xfId="8577" xr:uid="{00000000-0005-0000-0000-000059000000}"/>
    <cellStyle name="Millares [0] 4 2 2 2 2" xfId="17391" xr:uid="{00000000-0005-0000-0000-000059000000}"/>
    <cellStyle name="Millares [0] 4 2 2 3" xfId="12984" xr:uid="{00000000-0005-0000-0000-00002E000000}"/>
    <cellStyle name="Millares [0] 4 2 3" xfId="6396" xr:uid="{00000000-0005-0000-0000-00002E000000}"/>
    <cellStyle name="Millares [0] 4 2 3 2" xfId="15210" xr:uid="{00000000-0005-0000-0000-00002E000000}"/>
    <cellStyle name="Millares [0] 4 2 4" xfId="10807" xr:uid="{00000000-0005-0000-0000-000056020000}"/>
    <cellStyle name="Millares [0] 4 3" xfId="3090" xr:uid="{00000000-0005-0000-0000-00002D000000}"/>
    <cellStyle name="Millares [0] 4 3 2" xfId="7500" xr:uid="{00000000-0005-0000-0000-00005A000000}"/>
    <cellStyle name="Millares [0] 4 3 2 2" xfId="16314" xr:uid="{00000000-0005-0000-0000-00005A000000}"/>
    <cellStyle name="Millares [0] 4 3 3" xfId="11907" xr:uid="{00000000-0005-0000-0000-00002D000000}"/>
    <cellStyle name="Millares [0] 4 4" xfId="5319" xr:uid="{00000000-0005-0000-0000-00002D000000}"/>
    <cellStyle name="Millares [0] 4 4 2" xfId="14133" xr:uid="{00000000-0005-0000-0000-00002D000000}"/>
    <cellStyle name="Millares [0] 4 5" xfId="9730" xr:uid="{00000000-0005-0000-0000-000056020000}"/>
    <cellStyle name="Millares [0] 5" xfId="5665" xr:uid="{00000000-0005-0000-0000-00002E120000}"/>
    <cellStyle name="Millares [0] 5 2" xfId="14479" xr:uid="{00000000-0005-0000-0000-00002E120000}"/>
    <cellStyle name="Millares [0] 6" xfId="10076" xr:uid="{00000000-0005-0000-0000-00006A230000}"/>
    <cellStyle name="Millares 10" xfId="41" xr:uid="{00000000-0005-0000-0000-000009000000}"/>
    <cellStyle name="Millares 10 2" xfId="388" xr:uid="{00000000-0005-0000-0000-00000A000000}"/>
    <cellStyle name="Millares 10 2 2" xfId="1105" xr:uid="{00000000-0005-0000-0000-00000B000000}"/>
    <cellStyle name="Millares 10 2 2 2" xfId="2183" xr:uid="{00000000-0005-0000-0000-00000B000000}"/>
    <cellStyle name="Millares 10 2 2 2 2" xfId="4362" xr:uid="{00000000-0005-0000-0000-000032000000}"/>
    <cellStyle name="Millares 10 2 2 2 2 2" xfId="8772" xr:uid="{00000000-0005-0000-0000-00005F000000}"/>
    <cellStyle name="Millares 10 2 2 2 2 2 2" xfId="17586" xr:uid="{00000000-0005-0000-0000-00005F000000}"/>
    <cellStyle name="Millares 10 2 2 2 2 3" xfId="13179" xr:uid="{00000000-0005-0000-0000-000032000000}"/>
    <cellStyle name="Millares 10 2 2 2 3" xfId="6591" xr:uid="{00000000-0005-0000-0000-000032000000}"/>
    <cellStyle name="Millares 10 2 2 2 3 2" xfId="15405" xr:uid="{00000000-0005-0000-0000-000032000000}"/>
    <cellStyle name="Millares 10 2 2 2 4" xfId="11002" xr:uid="{00000000-0005-0000-0000-00000B000000}"/>
    <cellStyle name="Millares 10 2 2 3" xfId="3285" xr:uid="{00000000-0005-0000-0000-000031000000}"/>
    <cellStyle name="Millares 10 2 2 3 2" xfId="7695" xr:uid="{00000000-0005-0000-0000-000060000000}"/>
    <cellStyle name="Millares 10 2 2 3 2 2" xfId="16509" xr:uid="{00000000-0005-0000-0000-000060000000}"/>
    <cellStyle name="Millares 10 2 2 3 3" xfId="12102" xr:uid="{00000000-0005-0000-0000-000031000000}"/>
    <cellStyle name="Millares 10 2 2 4" xfId="5514" xr:uid="{00000000-0005-0000-0000-000031000000}"/>
    <cellStyle name="Millares 10 2 2 4 2" xfId="14328" xr:uid="{00000000-0005-0000-0000-000031000000}"/>
    <cellStyle name="Millares 10 2 2 5" xfId="9925" xr:uid="{00000000-0005-0000-0000-00000B000000}"/>
    <cellStyle name="Millares 10 2 3" xfId="752" xr:uid="{00000000-0005-0000-0000-00000B000000}"/>
    <cellStyle name="Millares 10 2 3 2" xfId="1831" xr:uid="{00000000-0005-0000-0000-00000B000000}"/>
    <cellStyle name="Millares 10 2 3 2 2" xfId="4010" xr:uid="{00000000-0005-0000-0000-000034000000}"/>
    <cellStyle name="Millares 10 2 3 2 2 2" xfId="8420" xr:uid="{00000000-0005-0000-0000-000063000000}"/>
    <cellStyle name="Millares 10 2 3 2 2 2 2" xfId="17234" xr:uid="{00000000-0005-0000-0000-000063000000}"/>
    <cellStyle name="Millares 10 2 3 2 2 3" xfId="12827" xr:uid="{00000000-0005-0000-0000-000034000000}"/>
    <cellStyle name="Millares 10 2 3 2 3" xfId="6239" xr:uid="{00000000-0005-0000-0000-000034000000}"/>
    <cellStyle name="Millares 10 2 3 2 3 2" xfId="15053" xr:uid="{00000000-0005-0000-0000-000034000000}"/>
    <cellStyle name="Millares 10 2 3 2 4" xfId="10650" xr:uid="{00000000-0005-0000-0000-00000B000000}"/>
    <cellStyle name="Millares 10 2 3 3" xfId="2933" xr:uid="{00000000-0005-0000-0000-000033000000}"/>
    <cellStyle name="Millares 10 2 3 3 2" xfId="7343" xr:uid="{00000000-0005-0000-0000-000064000000}"/>
    <cellStyle name="Millares 10 2 3 3 2 2" xfId="16157" xr:uid="{00000000-0005-0000-0000-000064000000}"/>
    <cellStyle name="Millares 10 2 3 3 3" xfId="11750" xr:uid="{00000000-0005-0000-0000-000033000000}"/>
    <cellStyle name="Millares 10 2 3 4" xfId="5162" xr:uid="{00000000-0005-0000-0000-000033000000}"/>
    <cellStyle name="Millares 10 2 3 4 2" xfId="13976" xr:uid="{00000000-0005-0000-0000-000033000000}"/>
    <cellStyle name="Millares 10 2 3 5" xfId="9573" xr:uid="{00000000-0005-0000-0000-00000B000000}"/>
    <cellStyle name="Millares 10 2 4" xfId="1466" xr:uid="{00000000-0005-0000-0000-00000A000000}"/>
    <cellStyle name="Millares 10 2 4 2" xfId="3645" xr:uid="{00000000-0005-0000-0000-000035000000}"/>
    <cellStyle name="Millares 10 2 4 2 2" xfId="8055" xr:uid="{00000000-0005-0000-0000-000066000000}"/>
    <cellStyle name="Millares 10 2 4 2 2 2" xfId="16869" xr:uid="{00000000-0005-0000-0000-000066000000}"/>
    <cellStyle name="Millares 10 2 4 2 3" xfId="12462" xr:uid="{00000000-0005-0000-0000-000035000000}"/>
    <cellStyle name="Millares 10 2 4 3" xfId="5874" xr:uid="{00000000-0005-0000-0000-000035000000}"/>
    <cellStyle name="Millares 10 2 4 3 2" xfId="14688" xr:uid="{00000000-0005-0000-0000-000035000000}"/>
    <cellStyle name="Millares 10 2 4 4" xfId="10285" xr:uid="{00000000-0005-0000-0000-00000A000000}"/>
    <cellStyle name="Millares 10 2 5" xfId="2576" xr:uid="{00000000-0005-0000-0000-000009000000}"/>
    <cellStyle name="Millares 10 2 5 2" xfId="6987" xr:uid="{00000000-0005-0000-0000-000067000000}"/>
    <cellStyle name="Millares 10 2 5 2 2" xfId="15801" xr:uid="{00000000-0005-0000-0000-000067000000}"/>
    <cellStyle name="Millares 10 2 5 3" xfId="11394" xr:uid="{00000000-0005-0000-0000-000009000000}"/>
    <cellStyle name="Millares 10 2 6" xfId="4810" xr:uid="{00000000-0005-0000-0000-000030000000}"/>
    <cellStyle name="Millares 10 2 6 2" xfId="13624" xr:uid="{00000000-0005-0000-0000-000030000000}"/>
    <cellStyle name="Millares 10 2 7" xfId="9221" xr:uid="{00000000-0005-0000-0000-00000A000000}"/>
    <cellStyle name="Millares 10 3" xfId="923" xr:uid="{00000000-0005-0000-0000-00000A000000}"/>
    <cellStyle name="Millares 10 3 2" xfId="2001" xr:uid="{00000000-0005-0000-0000-00000A000000}"/>
    <cellStyle name="Millares 10 3 2 2" xfId="4180" xr:uid="{00000000-0005-0000-0000-000037000000}"/>
    <cellStyle name="Millares 10 3 2 2 2" xfId="8590" xr:uid="{00000000-0005-0000-0000-00006A000000}"/>
    <cellStyle name="Millares 10 3 2 2 2 2" xfId="17404" xr:uid="{00000000-0005-0000-0000-00006A000000}"/>
    <cellStyle name="Millares 10 3 2 2 3" xfId="12997" xr:uid="{00000000-0005-0000-0000-000037000000}"/>
    <cellStyle name="Millares 10 3 2 3" xfId="6409" xr:uid="{00000000-0005-0000-0000-000037000000}"/>
    <cellStyle name="Millares 10 3 2 3 2" xfId="15223" xr:uid="{00000000-0005-0000-0000-000037000000}"/>
    <cellStyle name="Millares 10 3 2 4" xfId="10820" xr:uid="{00000000-0005-0000-0000-00000A000000}"/>
    <cellStyle name="Millares 10 3 3" xfId="3103" xr:uid="{00000000-0005-0000-0000-000036000000}"/>
    <cellStyle name="Millares 10 3 3 2" xfId="7513" xr:uid="{00000000-0005-0000-0000-00006B000000}"/>
    <cellStyle name="Millares 10 3 3 2 2" xfId="16327" xr:uid="{00000000-0005-0000-0000-00006B000000}"/>
    <cellStyle name="Millares 10 3 3 3" xfId="11920" xr:uid="{00000000-0005-0000-0000-000036000000}"/>
    <cellStyle name="Millares 10 3 4" xfId="5332" xr:uid="{00000000-0005-0000-0000-000036000000}"/>
    <cellStyle name="Millares 10 3 4 2" xfId="14146" xr:uid="{00000000-0005-0000-0000-000036000000}"/>
    <cellStyle name="Millares 10 3 5" xfId="9743" xr:uid="{00000000-0005-0000-0000-00000A000000}"/>
    <cellStyle name="Millares 10 4" xfId="570" xr:uid="{00000000-0005-0000-0000-00000A000000}"/>
    <cellStyle name="Millares 10 4 2" xfId="1649" xr:uid="{00000000-0005-0000-0000-00000A000000}"/>
    <cellStyle name="Millares 10 4 2 2" xfId="3828" xr:uid="{00000000-0005-0000-0000-000039000000}"/>
    <cellStyle name="Millares 10 4 2 2 2" xfId="8238" xr:uid="{00000000-0005-0000-0000-00006E000000}"/>
    <cellStyle name="Millares 10 4 2 2 2 2" xfId="17052" xr:uid="{00000000-0005-0000-0000-00006E000000}"/>
    <cellStyle name="Millares 10 4 2 2 3" xfId="12645" xr:uid="{00000000-0005-0000-0000-000039000000}"/>
    <cellStyle name="Millares 10 4 2 3" xfId="6057" xr:uid="{00000000-0005-0000-0000-000039000000}"/>
    <cellStyle name="Millares 10 4 2 3 2" xfId="14871" xr:uid="{00000000-0005-0000-0000-000039000000}"/>
    <cellStyle name="Millares 10 4 2 4" xfId="10468" xr:uid="{00000000-0005-0000-0000-00000A000000}"/>
    <cellStyle name="Millares 10 4 3" xfId="2751" xr:uid="{00000000-0005-0000-0000-000038000000}"/>
    <cellStyle name="Millares 10 4 3 2" xfId="7161" xr:uid="{00000000-0005-0000-0000-00006F000000}"/>
    <cellStyle name="Millares 10 4 3 2 2" xfId="15975" xr:uid="{00000000-0005-0000-0000-00006F000000}"/>
    <cellStyle name="Millares 10 4 3 3" xfId="11568" xr:uid="{00000000-0005-0000-0000-000038000000}"/>
    <cellStyle name="Millares 10 4 4" xfId="4980" xr:uid="{00000000-0005-0000-0000-000038000000}"/>
    <cellStyle name="Millares 10 4 4 2" xfId="13794" xr:uid="{00000000-0005-0000-0000-000038000000}"/>
    <cellStyle name="Millares 10 4 5" xfId="9391" xr:uid="{00000000-0005-0000-0000-00000A000000}"/>
    <cellStyle name="Millares 10 5" xfId="1277" xr:uid="{00000000-0005-0000-0000-000009000000}"/>
    <cellStyle name="Millares 10 5 2" xfId="3457" xr:uid="{00000000-0005-0000-0000-00003A000000}"/>
    <cellStyle name="Millares 10 5 2 2" xfId="7867" xr:uid="{00000000-0005-0000-0000-000071000000}"/>
    <cellStyle name="Millares 10 5 2 2 2" xfId="16681" xr:uid="{00000000-0005-0000-0000-000071000000}"/>
    <cellStyle name="Millares 10 5 2 3" xfId="12274" xr:uid="{00000000-0005-0000-0000-00003A000000}"/>
    <cellStyle name="Millares 10 5 3" xfId="5686" xr:uid="{00000000-0005-0000-0000-00003A000000}"/>
    <cellStyle name="Millares 10 5 3 2" xfId="14500" xr:uid="{00000000-0005-0000-0000-00003A000000}"/>
    <cellStyle name="Millares 10 5 4" xfId="10097" xr:uid="{00000000-0005-0000-0000-000009000000}"/>
    <cellStyle name="Millares 10 6" xfId="2393" xr:uid="{00000000-0005-0000-0000-000008000000}"/>
    <cellStyle name="Millares 10 6 2" xfId="6805" xr:uid="{00000000-0005-0000-0000-000072000000}"/>
    <cellStyle name="Millares 10 6 2 2" xfId="15619" xr:uid="{00000000-0005-0000-0000-000072000000}"/>
    <cellStyle name="Millares 10 6 3" xfId="11212" xr:uid="{00000000-0005-0000-0000-000008000000}"/>
    <cellStyle name="Millares 10 7" xfId="4627" xr:uid="{00000000-0005-0000-0000-00002F000000}"/>
    <cellStyle name="Millares 10 7 2" xfId="13441" xr:uid="{00000000-0005-0000-0000-00002F000000}"/>
    <cellStyle name="Millares 10 8" xfId="9039" xr:uid="{00000000-0005-0000-0000-000009000000}"/>
    <cellStyle name="Millares 100" xfId="219" xr:uid="{00000000-0005-0000-0000-00000B000000}"/>
    <cellStyle name="Millares 100 2" xfId="481" xr:uid="{00000000-0005-0000-0000-00000C000000}"/>
    <cellStyle name="Millares 100 2 2" xfId="1196" xr:uid="{00000000-0005-0000-0000-00000D000000}"/>
    <cellStyle name="Millares 100 2 2 2" xfId="2274" xr:uid="{00000000-0005-0000-0000-00000D000000}"/>
    <cellStyle name="Millares 100 2 2 2 2" xfId="4453" xr:uid="{00000000-0005-0000-0000-00003E000000}"/>
    <cellStyle name="Millares 100 2 2 2 2 2" xfId="8863" xr:uid="{00000000-0005-0000-0000-000077000000}"/>
    <cellStyle name="Millares 100 2 2 2 2 2 2" xfId="17677" xr:uid="{00000000-0005-0000-0000-000077000000}"/>
    <cellStyle name="Millares 100 2 2 2 2 3" xfId="13270" xr:uid="{00000000-0005-0000-0000-00003E000000}"/>
    <cellStyle name="Millares 100 2 2 2 3" xfId="6682" xr:uid="{00000000-0005-0000-0000-00003E000000}"/>
    <cellStyle name="Millares 100 2 2 2 3 2" xfId="15496" xr:uid="{00000000-0005-0000-0000-00003E000000}"/>
    <cellStyle name="Millares 100 2 2 2 4" xfId="11093" xr:uid="{00000000-0005-0000-0000-00000D000000}"/>
    <cellStyle name="Millares 100 2 2 3" xfId="3376" xr:uid="{00000000-0005-0000-0000-00003D000000}"/>
    <cellStyle name="Millares 100 2 2 3 2" xfId="7786" xr:uid="{00000000-0005-0000-0000-000078000000}"/>
    <cellStyle name="Millares 100 2 2 3 2 2" xfId="16600" xr:uid="{00000000-0005-0000-0000-000078000000}"/>
    <cellStyle name="Millares 100 2 2 3 3" xfId="12193" xr:uid="{00000000-0005-0000-0000-00003D000000}"/>
    <cellStyle name="Millares 100 2 2 4" xfId="5605" xr:uid="{00000000-0005-0000-0000-00003D000000}"/>
    <cellStyle name="Millares 100 2 2 4 2" xfId="14419" xr:uid="{00000000-0005-0000-0000-00003D000000}"/>
    <cellStyle name="Millares 100 2 2 5" xfId="10016" xr:uid="{00000000-0005-0000-0000-00000D000000}"/>
    <cellStyle name="Millares 100 2 3" xfId="843" xr:uid="{00000000-0005-0000-0000-00000D000000}"/>
    <cellStyle name="Millares 100 2 3 2" xfId="1922" xr:uid="{00000000-0005-0000-0000-00000D000000}"/>
    <cellStyle name="Millares 100 2 3 2 2" xfId="4101" xr:uid="{00000000-0005-0000-0000-000040000000}"/>
    <cellStyle name="Millares 100 2 3 2 2 2" xfId="8511" xr:uid="{00000000-0005-0000-0000-00007B000000}"/>
    <cellStyle name="Millares 100 2 3 2 2 2 2" xfId="17325" xr:uid="{00000000-0005-0000-0000-00007B000000}"/>
    <cellStyle name="Millares 100 2 3 2 2 3" xfId="12918" xr:uid="{00000000-0005-0000-0000-000040000000}"/>
    <cellStyle name="Millares 100 2 3 2 3" xfId="6330" xr:uid="{00000000-0005-0000-0000-000040000000}"/>
    <cellStyle name="Millares 100 2 3 2 3 2" xfId="15144" xr:uid="{00000000-0005-0000-0000-000040000000}"/>
    <cellStyle name="Millares 100 2 3 2 4" xfId="10741" xr:uid="{00000000-0005-0000-0000-00000D000000}"/>
    <cellStyle name="Millares 100 2 3 3" xfId="3024" xr:uid="{00000000-0005-0000-0000-00003F000000}"/>
    <cellStyle name="Millares 100 2 3 3 2" xfId="7434" xr:uid="{00000000-0005-0000-0000-00007C000000}"/>
    <cellStyle name="Millares 100 2 3 3 2 2" xfId="16248" xr:uid="{00000000-0005-0000-0000-00007C000000}"/>
    <cellStyle name="Millares 100 2 3 3 3" xfId="11841" xr:uid="{00000000-0005-0000-0000-00003F000000}"/>
    <cellStyle name="Millares 100 2 3 4" xfId="5253" xr:uid="{00000000-0005-0000-0000-00003F000000}"/>
    <cellStyle name="Millares 100 2 3 4 2" xfId="14067" xr:uid="{00000000-0005-0000-0000-00003F000000}"/>
    <cellStyle name="Millares 100 2 3 5" xfId="9664" xr:uid="{00000000-0005-0000-0000-00000D000000}"/>
    <cellStyle name="Millares 100 2 4" xfId="1557" xr:uid="{00000000-0005-0000-0000-00000C000000}"/>
    <cellStyle name="Millares 100 2 4 2" xfId="3736" xr:uid="{00000000-0005-0000-0000-000041000000}"/>
    <cellStyle name="Millares 100 2 4 2 2" xfId="8146" xr:uid="{00000000-0005-0000-0000-00007E000000}"/>
    <cellStyle name="Millares 100 2 4 2 2 2" xfId="16960" xr:uid="{00000000-0005-0000-0000-00007E000000}"/>
    <cellStyle name="Millares 100 2 4 2 3" xfId="12553" xr:uid="{00000000-0005-0000-0000-000041000000}"/>
    <cellStyle name="Millares 100 2 4 3" xfId="5965" xr:uid="{00000000-0005-0000-0000-000041000000}"/>
    <cellStyle name="Millares 100 2 4 3 2" xfId="14779" xr:uid="{00000000-0005-0000-0000-000041000000}"/>
    <cellStyle name="Millares 100 2 4 4" xfId="10376" xr:uid="{00000000-0005-0000-0000-00000C000000}"/>
    <cellStyle name="Millares 100 2 5" xfId="2667" xr:uid="{00000000-0005-0000-0000-00000B000000}"/>
    <cellStyle name="Millares 100 2 5 2" xfId="7078" xr:uid="{00000000-0005-0000-0000-00007F000000}"/>
    <cellStyle name="Millares 100 2 5 2 2" xfId="15892" xr:uid="{00000000-0005-0000-0000-00007F000000}"/>
    <cellStyle name="Millares 100 2 5 3" xfId="11485" xr:uid="{00000000-0005-0000-0000-00000B000000}"/>
    <cellStyle name="Millares 100 2 6" xfId="4901" xr:uid="{00000000-0005-0000-0000-00003C000000}"/>
    <cellStyle name="Millares 100 2 6 2" xfId="13715" xr:uid="{00000000-0005-0000-0000-00003C000000}"/>
    <cellStyle name="Millares 100 2 7" xfId="9312" xr:uid="{00000000-0005-0000-0000-00000C000000}"/>
    <cellStyle name="Millares 100 3" xfId="1012" xr:uid="{00000000-0005-0000-0000-00000C000000}"/>
    <cellStyle name="Millares 100 3 2" xfId="2090" xr:uid="{00000000-0005-0000-0000-00000C000000}"/>
    <cellStyle name="Millares 100 3 2 2" xfId="4269" xr:uid="{00000000-0005-0000-0000-000043000000}"/>
    <cellStyle name="Millares 100 3 2 2 2" xfId="8679" xr:uid="{00000000-0005-0000-0000-000082000000}"/>
    <cellStyle name="Millares 100 3 2 2 2 2" xfId="17493" xr:uid="{00000000-0005-0000-0000-000082000000}"/>
    <cellStyle name="Millares 100 3 2 2 3" xfId="13086" xr:uid="{00000000-0005-0000-0000-000043000000}"/>
    <cellStyle name="Millares 100 3 2 3" xfId="6498" xr:uid="{00000000-0005-0000-0000-000043000000}"/>
    <cellStyle name="Millares 100 3 2 3 2" xfId="15312" xr:uid="{00000000-0005-0000-0000-000043000000}"/>
    <cellStyle name="Millares 100 3 2 4" xfId="10909" xr:uid="{00000000-0005-0000-0000-00000C000000}"/>
    <cellStyle name="Millares 100 3 3" xfId="3192" xr:uid="{00000000-0005-0000-0000-000042000000}"/>
    <cellStyle name="Millares 100 3 3 2" xfId="7602" xr:uid="{00000000-0005-0000-0000-000083000000}"/>
    <cellStyle name="Millares 100 3 3 2 2" xfId="16416" xr:uid="{00000000-0005-0000-0000-000083000000}"/>
    <cellStyle name="Millares 100 3 3 3" xfId="12009" xr:uid="{00000000-0005-0000-0000-000042000000}"/>
    <cellStyle name="Millares 100 3 4" xfId="5421" xr:uid="{00000000-0005-0000-0000-000042000000}"/>
    <cellStyle name="Millares 100 3 4 2" xfId="14235" xr:uid="{00000000-0005-0000-0000-000042000000}"/>
    <cellStyle name="Millares 100 3 5" xfId="9832" xr:uid="{00000000-0005-0000-0000-00000C000000}"/>
    <cellStyle name="Millares 100 4" xfId="659" xr:uid="{00000000-0005-0000-0000-00000C000000}"/>
    <cellStyle name="Millares 100 4 2" xfId="1738" xr:uid="{00000000-0005-0000-0000-00000C000000}"/>
    <cellStyle name="Millares 100 4 2 2" xfId="3917" xr:uid="{00000000-0005-0000-0000-000045000000}"/>
    <cellStyle name="Millares 100 4 2 2 2" xfId="8327" xr:uid="{00000000-0005-0000-0000-000086000000}"/>
    <cellStyle name="Millares 100 4 2 2 2 2" xfId="17141" xr:uid="{00000000-0005-0000-0000-000086000000}"/>
    <cellStyle name="Millares 100 4 2 2 3" xfId="12734" xr:uid="{00000000-0005-0000-0000-000045000000}"/>
    <cellStyle name="Millares 100 4 2 3" xfId="6146" xr:uid="{00000000-0005-0000-0000-000045000000}"/>
    <cellStyle name="Millares 100 4 2 3 2" xfId="14960" xr:uid="{00000000-0005-0000-0000-000045000000}"/>
    <cellStyle name="Millares 100 4 2 4" xfId="10557" xr:uid="{00000000-0005-0000-0000-00000C000000}"/>
    <cellStyle name="Millares 100 4 3" xfId="2840" xr:uid="{00000000-0005-0000-0000-000044000000}"/>
    <cellStyle name="Millares 100 4 3 2" xfId="7250" xr:uid="{00000000-0005-0000-0000-000087000000}"/>
    <cellStyle name="Millares 100 4 3 2 2" xfId="16064" xr:uid="{00000000-0005-0000-0000-000087000000}"/>
    <cellStyle name="Millares 100 4 3 3" xfId="11657" xr:uid="{00000000-0005-0000-0000-000044000000}"/>
    <cellStyle name="Millares 100 4 4" xfId="5069" xr:uid="{00000000-0005-0000-0000-000044000000}"/>
    <cellStyle name="Millares 100 4 4 2" xfId="13883" xr:uid="{00000000-0005-0000-0000-000044000000}"/>
    <cellStyle name="Millares 100 4 5" xfId="9480" xr:uid="{00000000-0005-0000-0000-00000C000000}"/>
    <cellStyle name="Millares 100 5" xfId="1369" xr:uid="{00000000-0005-0000-0000-00000B000000}"/>
    <cellStyle name="Millares 100 5 2" xfId="3549" xr:uid="{00000000-0005-0000-0000-000046000000}"/>
    <cellStyle name="Millares 100 5 2 2" xfId="7959" xr:uid="{00000000-0005-0000-0000-000089000000}"/>
    <cellStyle name="Millares 100 5 2 2 2" xfId="16773" xr:uid="{00000000-0005-0000-0000-000089000000}"/>
    <cellStyle name="Millares 100 5 2 3" xfId="12366" xr:uid="{00000000-0005-0000-0000-000046000000}"/>
    <cellStyle name="Millares 100 5 3" xfId="5778" xr:uid="{00000000-0005-0000-0000-000046000000}"/>
    <cellStyle name="Millares 100 5 3 2" xfId="14592" xr:uid="{00000000-0005-0000-0000-000046000000}"/>
    <cellStyle name="Millares 100 5 4" xfId="10189" xr:uid="{00000000-0005-0000-0000-00000B000000}"/>
    <cellStyle name="Millares 100 6" xfId="2483" xr:uid="{00000000-0005-0000-0000-00000A000000}"/>
    <cellStyle name="Millares 100 6 2" xfId="6894" xr:uid="{00000000-0005-0000-0000-00008A000000}"/>
    <cellStyle name="Millares 100 6 2 2" xfId="15708" xr:uid="{00000000-0005-0000-0000-00008A000000}"/>
    <cellStyle name="Millares 100 6 3" xfId="11301" xr:uid="{00000000-0005-0000-0000-00000A000000}"/>
    <cellStyle name="Millares 100 7" xfId="4717" xr:uid="{00000000-0005-0000-0000-00003B000000}"/>
    <cellStyle name="Millares 100 7 2" xfId="13531" xr:uid="{00000000-0005-0000-0000-00003B000000}"/>
    <cellStyle name="Millares 100 8" xfId="9128" xr:uid="{00000000-0005-0000-0000-00000B000000}"/>
    <cellStyle name="Millares 101" xfId="211" xr:uid="{00000000-0005-0000-0000-00000D000000}"/>
    <cellStyle name="Millares 101 2" xfId="477" xr:uid="{00000000-0005-0000-0000-00000E000000}"/>
    <cellStyle name="Millares 101 2 2" xfId="1192" xr:uid="{00000000-0005-0000-0000-00000F000000}"/>
    <cellStyle name="Millares 101 2 2 2" xfId="2270" xr:uid="{00000000-0005-0000-0000-00000F000000}"/>
    <cellStyle name="Millares 101 2 2 2 2" xfId="4449" xr:uid="{00000000-0005-0000-0000-00004A000000}"/>
    <cellStyle name="Millares 101 2 2 2 2 2" xfId="8859" xr:uid="{00000000-0005-0000-0000-00008F000000}"/>
    <cellStyle name="Millares 101 2 2 2 2 2 2" xfId="17673" xr:uid="{00000000-0005-0000-0000-00008F000000}"/>
    <cellStyle name="Millares 101 2 2 2 2 3" xfId="13266" xr:uid="{00000000-0005-0000-0000-00004A000000}"/>
    <cellStyle name="Millares 101 2 2 2 3" xfId="6678" xr:uid="{00000000-0005-0000-0000-00004A000000}"/>
    <cellStyle name="Millares 101 2 2 2 3 2" xfId="15492" xr:uid="{00000000-0005-0000-0000-00004A000000}"/>
    <cellStyle name="Millares 101 2 2 2 4" xfId="11089" xr:uid="{00000000-0005-0000-0000-00000F000000}"/>
    <cellStyle name="Millares 101 2 2 3" xfId="3372" xr:uid="{00000000-0005-0000-0000-000049000000}"/>
    <cellStyle name="Millares 101 2 2 3 2" xfId="7782" xr:uid="{00000000-0005-0000-0000-000090000000}"/>
    <cellStyle name="Millares 101 2 2 3 2 2" xfId="16596" xr:uid="{00000000-0005-0000-0000-000090000000}"/>
    <cellStyle name="Millares 101 2 2 3 3" xfId="12189" xr:uid="{00000000-0005-0000-0000-000049000000}"/>
    <cellStyle name="Millares 101 2 2 4" xfId="5601" xr:uid="{00000000-0005-0000-0000-000049000000}"/>
    <cellStyle name="Millares 101 2 2 4 2" xfId="14415" xr:uid="{00000000-0005-0000-0000-000049000000}"/>
    <cellStyle name="Millares 101 2 2 5" xfId="10012" xr:uid="{00000000-0005-0000-0000-00000F000000}"/>
    <cellStyle name="Millares 101 2 3" xfId="839" xr:uid="{00000000-0005-0000-0000-00000F000000}"/>
    <cellStyle name="Millares 101 2 3 2" xfId="1918" xr:uid="{00000000-0005-0000-0000-00000F000000}"/>
    <cellStyle name="Millares 101 2 3 2 2" xfId="4097" xr:uid="{00000000-0005-0000-0000-00004C000000}"/>
    <cellStyle name="Millares 101 2 3 2 2 2" xfId="8507" xr:uid="{00000000-0005-0000-0000-000093000000}"/>
    <cellStyle name="Millares 101 2 3 2 2 2 2" xfId="17321" xr:uid="{00000000-0005-0000-0000-000093000000}"/>
    <cellStyle name="Millares 101 2 3 2 2 3" xfId="12914" xr:uid="{00000000-0005-0000-0000-00004C000000}"/>
    <cellStyle name="Millares 101 2 3 2 3" xfId="6326" xr:uid="{00000000-0005-0000-0000-00004C000000}"/>
    <cellStyle name="Millares 101 2 3 2 3 2" xfId="15140" xr:uid="{00000000-0005-0000-0000-00004C000000}"/>
    <cellStyle name="Millares 101 2 3 2 4" xfId="10737" xr:uid="{00000000-0005-0000-0000-00000F000000}"/>
    <cellStyle name="Millares 101 2 3 3" xfId="3020" xr:uid="{00000000-0005-0000-0000-00004B000000}"/>
    <cellStyle name="Millares 101 2 3 3 2" xfId="7430" xr:uid="{00000000-0005-0000-0000-000094000000}"/>
    <cellStyle name="Millares 101 2 3 3 2 2" xfId="16244" xr:uid="{00000000-0005-0000-0000-000094000000}"/>
    <cellStyle name="Millares 101 2 3 3 3" xfId="11837" xr:uid="{00000000-0005-0000-0000-00004B000000}"/>
    <cellStyle name="Millares 101 2 3 4" xfId="5249" xr:uid="{00000000-0005-0000-0000-00004B000000}"/>
    <cellStyle name="Millares 101 2 3 4 2" xfId="14063" xr:uid="{00000000-0005-0000-0000-00004B000000}"/>
    <cellStyle name="Millares 101 2 3 5" xfId="9660" xr:uid="{00000000-0005-0000-0000-00000F000000}"/>
    <cellStyle name="Millares 101 2 4" xfId="1553" xr:uid="{00000000-0005-0000-0000-00000E000000}"/>
    <cellStyle name="Millares 101 2 4 2" xfId="3732" xr:uid="{00000000-0005-0000-0000-00004D000000}"/>
    <cellStyle name="Millares 101 2 4 2 2" xfId="8142" xr:uid="{00000000-0005-0000-0000-000096000000}"/>
    <cellStyle name="Millares 101 2 4 2 2 2" xfId="16956" xr:uid="{00000000-0005-0000-0000-000096000000}"/>
    <cellStyle name="Millares 101 2 4 2 3" xfId="12549" xr:uid="{00000000-0005-0000-0000-00004D000000}"/>
    <cellStyle name="Millares 101 2 4 3" xfId="5961" xr:uid="{00000000-0005-0000-0000-00004D000000}"/>
    <cellStyle name="Millares 101 2 4 3 2" xfId="14775" xr:uid="{00000000-0005-0000-0000-00004D000000}"/>
    <cellStyle name="Millares 101 2 4 4" xfId="10372" xr:uid="{00000000-0005-0000-0000-00000E000000}"/>
    <cellStyle name="Millares 101 2 5" xfId="2663" xr:uid="{00000000-0005-0000-0000-00000D000000}"/>
    <cellStyle name="Millares 101 2 5 2" xfId="7074" xr:uid="{00000000-0005-0000-0000-000097000000}"/>
    <cellStyle name="Millares 101 2 5 2 2" xfId="15888" xr:uid="{00000000-0005-0000-0000-000097000000}"/>
    <cellStyle name="Millares 101 2 5 3" xfId="11481" xr:uid="{00000000-0005-0000-0000-00000D000000}"/>
    <cellStyle name="Millares 101 2 6" xfId="4897" xr:uid="{00000000-0005-0000-0000-000048000000}"/>
    <cellStyle name="Millares 101 2 6 2" xfId="13711" xr:uid="{00000000-0005-0000-0000-000048000000}"/>
    <cellStyle name="Millares 101 2 7" xfId="9308" xr:uid="{00000000-0005-0000-0000-00000E000000}"/>
    <cellStyle name="Millares 101 3" xfId="1008" xr:uid="{00000000-0005-0000-0000-00000E000000}"/>
    <cellStyle name="Millares 101 3 2" xfId="2086" xr:uid="{00000000-0005-0000-0000-00000E000000}"/>
    <cellStyle name="Millares 101 3 2 2" xfId="4265" xr:uid="{00000000-0005-0000-0000-00004F000000}"/>
    <cellStyle name="Millares 101 3 2 2 2" xfId="8675" xr:uid="{00000000-0005-0000-0000-00009A000000}"/>
    <cellStyle name="Millares 101 3 2 2 2 2" xfId="17489" xr:uid="{00000000-0005-0000-0000-00009A000000}"/>
    <cellStyle name="Millares 101 3 2 2 3" xfId="13082" xr:uid="{00000000-0005-0000-0000-00004F000000}"/>
    <cellStyle name="Millares 101 3 2 3" xfId="6494" xr:uid="{00000000-0005-0000-0000-00004F000000}"/>
    <cellStyle name="Millares 101 3 2 3 2" xfId="15308" xr:uid="{00000000-0005-0000-0000-00004F000000}"/>
    <cellStyle name="Millares 101 3 2 4" xfId="10905" xr:uid="{00000000-0005-0000-0000-00000E000000}"/>
    <cellStyle name="Millares 101 3 3" xfId="3188" xr:uid="{00000000-0005-0000-0000-00004E000000}"/>
    <cellStyle name="Millares 101 3 3 2" xfId="7598" xr:uid="{00000000-0005-0000-0000-00009B000000}"/>
    <cellStyle name="Millares 101 3 3 2 2" xfId="16412" xr:uid="{00000000-0005-0000-0000-00009B000000}"/>
    <cellStyle name="Millares 101 3 3 3" xfId="12005" xr:uid="{00000000-0005-0000-0000-00004E000000}"/>
    <cellStyle name="Millares 101 3 4" xfId="5417" xr:uid="{00000000-0005-0000-0000-00004E000000}"/>
    <cellStyle name="Millares 101 3 4 2" xfId="14231" xr:uid="{00000000-0005-0000-0000-00004E000000}"/>
    <cellStyle name="Millares 101 3 5" xfId="9828" xr:uid="{00000000-0005-0000-0000-00000E000000}"/>
    <cellStyle name="Millares 101 4" xfId="655" xr:uid="{00000000-0005-0000-0000-00000E000000}"/>
    <cellStyle name="Millares 101 4 2" xfId="1734" xr:uid="{00000000-0005-0000-0000-00000E000000}"/>
    <cellStyle name="Millares 101 4 2 2" xfId="3913" xr:uid="{00000000-0005-0000-0000-000051000000}"/>
    <cellStyle name="Millares 101 4 2 2 2" xfId="8323" xr:uid="{00000000-0005-0000-0000-00009E000000}"/>
    <cellStyle name="Millares 101 4 2 2 2 2" xfId="17137" xr:uid="{00000000-0005-0000-0000-00009E000000}"/>
    <cellStyle name="Millares 101 4 2 2 3" xfId="12730" xr:uid="{00000000-0005-0000-0000-000051000000}"/>
    <cellStyle name="Millares 101 4 2 3" xfId="6142" xr:uid="{00000000-0005-0000-0000-000051000000}"/>
    <cellStyle name="Millares 101 4 2 3 2" xfId="14956" xr:uid="{00000000-0005-0000-0000-000051000000}"/>
    <cellStyle name="Millares 101 4 2 4" xfId="10553" xr:uid="{00000000-0005-0000-0000-00000E000000}"/>
    <cellStyle name="Millares 101 4 3" xfId="2836" xr:uid="{00000000-0005-0000-0000-000050000000}"/>
    <cellStyle name="Millares 101 4 3 2" xfId="7246" xr:uid="{00000000-0005-0000-0000-00009F000000}"/>
    <cellStyle name="Millares 101 4 3 2 2" xfId="16060" xr:uid="{00000000-0005-0000-0000-00009F000000}"/>
    <cellStyle name="Millares 101 4 3 3" xfId="11653" xr:uid="{00000000-0005-0000-0000-000050000000}"/>
    <cellStyle name="Millares 101 4 4" xfId="5065" xr:uid="{00000000-0005-0000-0000-000050000000}"/>
    <cellStyle name="Millares 101 4 4 2" xfId="13879" xr:uid="{00000000-0005-0000-0000-000050000000}"/>
    <cellStyle name="Millares 101 4 5" xfId="9476" xr:uid="{00000000-0005-0000-0000-00000E000000}"/>
    <cellStyle name="Millares 101 5" xfId="1365" xr:uid="{00000000-0005-0000-0000-00000D000000}"/>
    <cellStyle name="Millares 101 5 2" xfId="3545" xr:uid="{00000000-0005-0000-0000-000052000000}"/>
    <cellStyle name="Millares 101 5 2 2" xfId="7955" xr:uid="{00000000-0005-0000-0000-0000A1000000}"/>
    <cellStyle name="Millares 101 5 2 2 2" xfId="16769" xr:uid="{00000000-0005-0000-0000-0000A1000000}"/>
    <cellStyle name="Millares 101 5 2 3" xfId="12362" xr:uid="{00000000-0005-0000-0000-000052000000}"/>
    <cellStyle name="Millares 101 5 3" xfId="5774" xr:uid="{00000000-0005-0000-0000-000052000000}"/>
    <cellStyle name="Millares 101 5 3 2" xfId="14588" xr:uid="{00000000-0005-0000-0000-000052000000}"/>
    <cellStyle name="Millares 101 5 4" xfId="10185" xr:uid="{00000000-0005-0000-0000-00000D000000}"/>
    <cellStyle name="Millares 101 6" xfId="2479" xr:uid="{00000000-0005-0000-0000-00000C000000}"/>
    <cellStyle name="Millares 101 6 2" xfId="6890" xr:uid="{00000000-0005-0000-0000-0000A2000000}"/>
    <cellStyle name="Millares 101 6 2 2" xfId="15704" xr:uid="{00000000-0005-0000-0000-0000A2000000}"/>
    <cellStyle name="Millares 101 6 3" xfId="11297" xr:uid="{00000000-0005-0000-0000-00000C000000}"/>
    <cellStyle name="Millares 101 7" xfId="4713" xr:uid="{00000000-0005-0000-0000-000047000000}"/>
    <cellStyle name="Millares 101 7 2" xfId="13527" xr:uid="{00000000-0005-0000-0000-000047000000}"/>
    <cellStyle name="Millares 101 8" xfId="9124" xr:uid="{00000000-0005-0000-0000-00000D000000}"/>
    <cellStyle name="Millares 102" xfId="222" xr:uid="{00000000-0005-0000-0000-00000F000000}"/>
    <cellStyle name="Millares 102 2" xfId="484" xr:uid="{00000000-0005-0000-0000-000010000000}"/>
    <cellStyle name="Millares 102 2 2" xfId="1199" xr:uid="{00000000-0005-0000-0000-000011000000}"/>
    <cellStyle name="Millares 102 2 2 2" xfId="2277" xr:uid="{00000000-0005-0000-0000-000011000000}"/>
    <cellStyle name="Millares 102 2 2 2 2" xfId="4456" xr:uid="{00000000-0005-0000-0000-000056000000}"/>
    <cellStyle name="Millares 102 2 2 2 2 2" xfId="8866" xr:uid="{00000000-0005-0000-0000-0000A7000000}"/>
    <cellStyle name="Millares 102 2 2 2 2 2 2" xfId="17680" xr:uid="{00000000-0005-0000-0000-0000A7000000}"/>
    <cellStyle name="Millares 102 2 2 2 2 3" xfId="13273" xr:uid="{00000000-0005-0000-0000-000056000000}"/>
    <cellStyle name="Millares 102 2 2 2 3" xfId="6685" xr:uid="{00000000-0005-0000-0000-000056000000}"/>
    <cellStyle name="Millares 102 2 2 2 3 2" xfId="15499" xr:uid="{00000000-0005-0000-0000-000056000000}"/>
    <cellStyle name="Millares 102 2 2 2 4" xfId="11096" xr:uid="{00000000-0005-0000-0000-000011000000}"/>
    <cellStyle name="Millares 102 2 2 3" xfId="3379" xr:uid="{00000000-0005-0000-0000-000055000000}"/>
    <cellStyle name="Millares 102 2 2 3 2" xfId="7789" xr:uid="{00000000-0005-0000-0000-0000A8000000}"/>
    <cellStyle name="Millares 102 2 2 3 2 2" xfId="16603" xr:uid="{00000000-0005-0000-0000-0000A8000000}"/>
    <cellStyle name="Millares 102 2 2 3 3" xfId="12196" xr:uid="{00000000-0005-0000-0000-000055000000}"/>
    <cellStyle name="Millares 102 2 2 4" xfId="5608" xr:uid="{00000000-0005-0000-0000-000055000000}"/>
    <cellStyle name="Millares 102 2 2 4 2" xfId="14422" xr:uid="{00000000-0005-0000-0000-000055000000}"/>
    <cellStyle name="Millares 102 2 2 5" xfId="10019" xr:uid="{00000000-0005-0000-0000-000011000000}"/>
    <cellStyle name="Millares 102 2 3" xfId="846" xr:uid="{00000000-0005-0000-0000-000011000000}"/>
    <cellStyle name="Millares 102 2 3 2" xfId="1925" xr:uid="{00000000-0005-0000-0000-000011000000}"/>
    <cellStyle name="Millares 102 2 3 2 2" xfId="4104" xr:uid="{00000000-0005-0000-0000-000058000000}"/>
    <cellStyle name="Millares 102 2 3 2 2 2" xfId="8514" xr:uid="{00000000-0005-0000-0000-0000AB000000}"/>
    <cellStyle name="Millares 102 2 3 2 2 2 2" xfId="17328" xr:uid="{00000000-0005-0000-0000-0000AB000000}"/>
    <cellStyle name="Millares 102 2 3 2 2 3" xfId="12921" xr:uid="{00000000-0005-0000-0000-000058000000}"/>
    <cellStyle name="Millares 102 2 3 2 3" xfId="6333" xr:uid="{00000000-0005-0000-0000-000058000000}"/>
    <cellStyle name="Millares 102 2 3 2 3 2" xfId="15147" xr:uid="{00000000-0005-0000-0000-000058000000}"/>
    <cellStyle name="Millares 102 2 3 2 4" xfId="10744" xr:uid="{00000000-0005-0000-0000-000011000000}"/>
    <cellStyle name="Millares 102 2 3 3" xfId="3027" xr:uid="{00000000-0005-0000-0000-000057000000}"/>
    <cellStyle name="Millares 102 2 3 3 2" xfId="7437" xr:uid="{00000000-0005-0000-0000-0000AC000000}"/>
    <cellStyle name="Millares 102 2 3 3 2 2" xfId="16251" xr:uid="{00000000-0005-0000-0000-0000AC000000}"/>
    <cellStyle name="Millares 102 2 3 3 3" xfId="11844" xr:uid="{00000000-0005-0000-0000-000057000000}"/>
    <cellStyle name="Millares 102 2 3 4" xfId="5256" xr:uid="{00000000-0005-0000-0000-000057000000}"/>
    <cellStyle name="Millares 102 2 3 4 2" xfId="14070" xr:uid="{00000000-0005-0000-0000-000057000000}"/>
    <cellStyle name="Millares 102 2 3 5" xfId="9667" xr:uid="{00000000-0005-0000-0000-000011000000}"/>
    <cellStyle name="Millares 102 2 4" xfId="1560" xr:uid="{00000000-0005-0000-0000-000010000000}"/>
    <cellStyle name="Millares 102 2 4 2" xfId="3739" xr:uid="{00000000-0005-0000-0000-000059000000}"/>
    <cellStyle name="Millares 102 2 4 2 2" xfId="8149" xr:uid="{00000000-0005-0000-0000-0000AE000000}"/>
    <cellStyle name="Millares 102 2 4 2 2 2" xfId="16963" xr:uid="{00000000-0005-0000-0000-0000AE000000}"/>
    <cellStyle name="Millares 102 2 4 2 3" xfId="12556" xr:uid="{00000000-0005-0000-0000-000059000000}"/>
    <cellStyle name="Millares 102 2 4 3" xfId="5968" xr:uid="{00000000-0005-0000-0000-000059000000}"/>
    <cellStyle name="Millares 102 2 4 3 2" xfId="14782" xr:uid="{00000000-0005-0000-0000-000059000000}"/>
    <cellStyle name="Millares 102 2 4 4" xfId="10379" xr:uid="{00000000-0005-0000-0000-000010000000}"/>
    <cellStyle name="Millares 102 2 5" xfId="2670" xr:uid="{00000000-0005-0000-0000-00000F000000}"/>
    <cellStyle name="Millares 102 2 5 2" xfId="7081" xr:uid="{00000000-0005-0000-0000-0000AF000000}"/>
    <cellStyle name="Millares 102 2 5 2 2" xfId="15895" xr:uid="{00000000-0005-0000-0000-0000AF000000}"/>
    <cellStyle name="Millares 102 2 5 3" xfId="11488" xr:uid="{00000000-0005-0000-0000-00000F000000}"/>
    <cellStyle name="Millares 102 2 6" xfId="4904" xr:uid="{00000000-0005-0000-0000-000054000000}"/>
    <cellStyle name="Millares 102 2 6 2" xfId="13718" xr:uid="{00000000-0005-0000-0000-000054000000}"/>
    <cellStyle name="Millares 102 2 7" xfId="9315" xr:uid="{00000000-0005-0000-0000-000010000000}"/>
    <cellStyle name="Millares 102 3" xfId="1014" xr:uid="{00000000-0005-0000-0000-000010000000}"/>
    <cellStyle name="Millares 102 3 2" xfId="2092" xr:uid="{00000000-0005-0000-0000-000010000000}"/>
    <cellStyle name="Millares 102 3 2 2" xfId="4271" xr:uid="{00000000-0005-0000-0000-00005B000000}"/>
    <cellStyle name="Millares 102 3 2 2 2" xfId="8681" xr:uid="{00000000-0005-0000-0000-0000B2000000}"/>
    <cellStyle name="Millares 102 3 2 2 2 2" xfId="17495" xr:uid="{00000000-0005-0000-0000-0000B2000000}"/>
    <cellStyle name="Millares 102 3 2 2 3" xfId="13088" xr:uid="{00000000-0005-0000-0000-00005B000000}"/>
    <cellStyle name="Millares 102 3 2 3" xfId="6500" xr:uid="{00000000-0005-0000-0000-00005B000000}"/>
    <cellStyle name="Millares 102 3 2 3 2" xfId="15314" xr:uid="{00000000-0005-0000-0000-00005B000000}"/>
    <cellStyle name="Millares 102 3 2 4" xfId="10911" xr:uid="{00000000-0005-0000-0000-000010000000}"/>
    <cellStyle name="Millares 102 3 3" xfId="3194" xr:uid="{00000000-0005-0000-0000-00005A000000}"/>
    <cellStyle name="Millares 102 3 3 2" xfId="7604" xr:uid="{00000000-0005-0000-0000-0000B3000000}"/>
    <cellStyle name="Millares 102 3 3 2 2" xfId="16418" xr:uid="{00000000-0005-0000-0000-0000B3000000}"/>
    <cellStyle name="Millares 102 3 3 3" xfId="12011" xr:uid="{00000000-0005-0000-0000-00005A000000}"/>
    <cellStyle name="Millares 102 3 4" xfId="5423" xr:uid="{00000000-0005-0000-0000-00005A000000}"/>
    <cellStyle name="Millares 102 3 4 2" xfId="14237" xr:uid="{00000000-0005-0000-0000-00005A000000}"/>
    <cellStyle name="Millares 102 3 5" xfId="9834" xr:uid="{00000000-0005-0000-0000-000010000000}"/>
    <cellStyle name="Millares 102 4" xfId="661" xr:uid="{00000000-0005-0000-0000-000010000000}"/>
    <cellStyle name="Millares 102 4 2" xfId="1740" xr:uid="{00000000-0005-0000-0000-000010000000}"/>
    <cellStyle name="Millares 102 4 2 2" xfId="3919" xr:uid="{00000000-0005-0000-0000-00005D000000}"/>
    <cellStyle name="Millares 102 4 2 2 2" xfId="8329" xr:uid="{00000000-0005-0000-0000-0000B6000000}"/>
    <cellStyle name="Millares 102 4 2 2 2 2" xfId="17143" xr:uid="{00000000-0005-0000-0000-0000B6000000}"/>
    <cellStyle name="Millares 102 4 2 2 3" xfId="12736" xr:uid="{00000000-0005-0000-0000-00005D000000}"/>
    <cellStyle name="Millares 102 4 2 3" xfId="6148" xr:uid="{00000000-0005-0000-0000-00005D000000}"/>
    <cellStyle name="Millares 102 4 2 3 2" xfId="14962" xr:uid="{00000000-0005-0000-0000-00005D000000}"/>
    <cellStyle name="Millares 102 4 2 4" xfId="10559" xr:uid="{00000000-0005-0000-0000-000010000000}"/>
    <cellStyle name="Millares 102 4 3" xfId="2842" xr:uid="{00000000-0005-0000-0000-00005C000000}"/>
    <cellStyle name="Millares 102 4 3 2" xfId="7252" xr:uid="{00000000-0005-0000-0000-0000B7000000}"/>
    <cellStyle name="Millares 102 4 3 2 2" xfId="16066" xr:uid="{00000000-0005-0000-0000-0000B7000000}"/>
    <cellStyle name="Millares 102 4 3 3" xfId="11659" xr:uid="{00000000-0005-0000-0000-00005C000000}"/>
    <cellStyle name="Millares 102 4 4" xfId="5071" xr:uid="{00000000-0005-0000-0000-00005C000000}"/>
    <cellStyle name="Millares 102 4 4 2" xfId="13885" xr:uid="{00000000-0005-0000-0000-00005C000000}"/>
    <cellStyle name="Millares 102 4 5" xfId="9482" xr:uid="{00000000-0005-0000-0000-000010000000}"/>
    <cellStyle name="Millares 102 5" xfId="1371" xr:uid="{00000000-0005-0000-0000-00000F000000}"/>
    <cellStyle name="Millares 102 5 2" xfId="3551" xr:uid="{00000000-0005-0000-0000-00005E000000}"/>
    <cellStyle name="Millares 102 5 2 2" xfId="7961" xr:uid="{00000000-0005-0000-0000-0000B9000000}"/>
    <cellStyle name="Millares 102 5 2 2 2" xfId="16775" xr:uid="{00000000-0005-0000-0000-0000B9000000}"/>
    <cellStyle name="Millares 102 5 2 3" xfId="12368" xr:uid="{00000000-0005-0000-0000-00005E000000}"/>
    <cellStyle name="Millares 102 5 3" xfId="5780" xr:uid="{00000000-0005-0000-0000-00005E000000}"/>
    <cellStyle name="Millares 102 5 3 2" xfId="14594" xr:uid="{00000000-0005-0000-0000-00005E000000}"/>
    <cellStyle name="Millares 102 5 4" xfId="10191" xr:uid="{00000000-0005-0000-0000-00000F000000}"/>
    <cellStyle name="Millares 102 6" xfId="2485" xr:uid="{00000000-0005-0000-0000-00000E000000}"/>
    <cellStyle name="Millares 102 6 2" xfId="6896" xr:uid="{00000000-0005-0000-0000-0000BA000000}"/>
    <cellStyle name="Millares 102 6 2 2" xfId="15710" xr:uid="{00000000-0005-0000-0000-0000BA000000}"/>
    <cellStyle name="Millares 102 6 3" xfId="11303" xr:uid="{00000000-0005-0000-0000-00000E000000}"/>
    <cellStyle name="Millares 102 7" xfId="4719" xr:uid="{00000000-0005-0000-0000-000053000000}"/>
    <cellStyle name="Millares 102 7 2" xfId="13533" xr:uid="{00000000-0005-0000-0000-000053000000}"/>
    <cellStyle name="Millares 102 8" xfId="9130" xr:uid="{00000000-0005-0000-0000-00000F000000}"/>
    <cellStyle name="Millares 103" xfId="218" xr:uid="{00000000-0005-0000-0000-000011000000}"/>
    <cellStyle name="Millares 103 2" xfId="480" xr:uid="{00000000-0005-0000-0000-000012000000}"/>
    <cellStyle name="Millares 103 2 2" xfId="1195" xr:uid="{00000000-0005-0000-0000-000013000000}"/>
    <cellStyle name="Millares 103 2 2 2" xfId="2273" xr:uid="{00000000-0005-0000-0000-000013000000}"/>
    <cellStyle name="Millares 103 2 2 2 2" xfId="4452" xr:uid="{00000000-0005-0000-0000-000062000000}"/>
    <cellStyle name="Millares 103 2 2 2 2 2" xfId="8862" xr:uid="{00000000-0005-0000-0000-0000BF000000}"/>
    <cellStyle name="Millares 103 2 2 2 2 2 2" xfId="17676" xr:uid="{00000000-0005-0000-0000-0000BF000000}"/>
    <cellStyle name="Millares 103 2 2 2 2 3" xfId="13269" xr:uid="{00000000-0005-0000-0000-000062000000}"/>
    <cellStyle name="Millares 103 2 2 2 3" xfId="6681" xr:uid="{00000000-0005-0000-0000-000062000000}"/>
    <cellStyle name="Millares 103 2 2 2 3 2" xfId="15495" xr:uid="{00000000-0005-0000-0000-000062000000}"/>
    <cellStyle name="Millares 103 2 2 2 4" xfId="11092" xr:uid="{00000000-0005-0000-0000-000013000000}"/>
    <cellStyle name="Millares 103 2 2 3" xfId="3375" xr:uid="{00000000-0005-0000-0000-000061000000}"/>
    <cellStyle name="Millares 103 2 2 3 2" xfId="7785" xr:uid="{00000000-0005-0000-0000-0000C0000000}"/>
    <cellStyle name="Millares 103 2 2 3 2 2" xfId="16599" xr:uid="{00000000-0005-0000-0000-0000C0000000}"/>
    <cellStyle name="Millares 103 2 2 3 3" xfId="12192" xr:uid="{00000000-0005-0000-0000-000061000000}"/>
    <cellStyle name="Millares 103 2 2 4" xfId="5604" xr:uid="{00000000-0005-0000-0000-000061000000}"/>
    <cellStyle name="Millares 103 2 2 4 2" xfId="14418" xr:uid="{00000000-0005-0000-0000-000061000000}"/>
    <cellStyle name="Millares 103 2 2 5" xfId="10015" xr:uid="{00000000-0005-0000-0000-000013000000}"/>
    <cellStyle name="Millares 103 2 3" xfId="842" xr:uid="{00000000-0005-0000-0000-000013000000}"/>
    <cellStyle name="Millares 103 2 3 2" xfId="1921" xr:uid="{00000000-0005-0000-0000-000013000000}"/>
    <cellStyle name="Millares 103 2 3 2 2" xfId="4100" xr:uid="{00000000-0005-0000-0000-000064000000}"/>
    <cellStyle name="Millares 103 2 3 2 2 2" xfId="8510" xr:uid="{00000000-0005-0000-0000-0000C3000000}"/>
    <cellStyle name="Millares 103 2 3 2 2 2 2" xfId="17324" xr:uid="{00000000-0005-0000-0000-0000C3000000}"/>
    <cellStyle name="Millares 103 2 3 2 2 3" xfId="12917" xr:uid="{00000000-0005-0000-0000-000064000000}"/>
    <cellStyle name="Millares 103 2 3 2 3" xfId="6329" xr:uid="{00000000-0005-0000-0000-000064000000}"/>
    <cellStyle name="Millares 103 2 3 2 3 2" xfId="15143" xr:uid="{00000000-0005-0000-0000-000064000000}"/>
    <cellStyle name="Millares 103 2 3 2 4" xfId="10740" xr:uid="{00000000-0005-0000-0000-000013000000}"/>
    <cellStyle name="Millares 103 2 3 3" xfId="3023" xr:uid="{00000000-0005-0000-0000-000063000000}"/>
    <cellStyle name="Millares 103 2 3 3 2" xfId="7433" xr:uid="{00000000-0005-0000-0000-0000C4000000}"/>
    <cellStyle name="Millares 103 2 3 3 2 2" xfId="16247" xr:uid="{00000000-0005-0000-0000-0000C4000000}"/>
    <cellStyle name="Millares 103 2 3 3 3" xfId="11840" xr:uid="{00000000-0005-0000-0000-000063000000}"/>
    <cellStyle name="Millares 103 2 3 4" xfId="5252" xr:uid="{00000000-0005-0000-0000-000063000000}"/>
    <cellStyle name="Millares 103 2 3 4 2" xfId="14066" xr:uid="{00000000-0005-0000-0000-000063000000}"/>
    <cellStyle name="Millares 103 2 3 5" xfId="9663" xr:uid="{00000000-0005-0000-0000-000013000000}"/>
    <cellStyle name="Millares 103 2 4" xfId="1556" xr:uid="{00000000-0005-0000-0000-000012000000}"/>
    <cellStyle name="Millares 103 2 4 2" xfId="3735" xr:uid="{00000000-0005-0000-0000-000065000000}"/>
    <cellStyle name="Millares 103 2 4 2 2" xfId="8145" xr:uid="{00000000-0005-0000-0000-0000C6000000}"/>
    <cellStyle name="Millares 103 2 4 2 2 2" xfId="16959" xr:uid="{00000000-0005-0000-0000-0000C6000000}"/>
    <cellStyle name="Millares 103 2 4 2 3" xfId="12552" xr:uid="{00000000-0005-0000-0000-000065000000}"/>
    <cellStyle name="Millares 103 2 4 3" xfId="5964" xr:uid="{00000000-0005-0000-0000-000065000000}"/>
    <cellStyle name="Millares 103 2 4 3 2" xfId="14778" xr:uid="{00000000-0005-0000-0000-000065000000}"/>
    <cellStyle name="Millares 103 2 4 4" xfId="10375" xr:uid="{00000000-0005-0000-0000-000012000000}"/>
    <cellStyle name="Millares 103 2 5" xfId="2666" xr:uid="{00000000-0005-0000-0000-000011000000}"/>
    <cellStyle name="Millares 103 2 5 2" xfId="7077" xr:uid="{00000000-0005-0000-0000-0000C7000000}"/>
    <cellStyle name="Millares 103 2 5 2 2" xfId="15891" xr:uid="{00000000-0005-0000-0000-0000C7000000}"/>
    <cellStyle name="Millares 103 2 5 3" xfId="11484" xr:uid="{00000000-0005-0000-0000-000011000000}"/>
    <cellStyle name="Millares 103 2 6" xfId="4900" xr:uid="{00000000-0005-0000-0000-000060000000}"/>
    <cellStyle name="Millares 103 2 6 2" xfId="13714" xr:uid="{00000000-0005-0000-0000-000060000000}"/>
    <cellStyle name="Millares 103 2 7" xfId="9311" xr:uid="{00000000-0005-0000-0000-000012000000}"/>
    <cellStyle name="Millares 103 3" xfId="1011" xr:uid="{00000000-0005-0000-0000-000012000000}"/>
    <cellStyle name="Millares 103 3 2" xfId="2089" xr:uid="{00000000-0005-0000-0000-000012000000}"/>
    <cellStyle name="Millares 103 3 2 2" xfId="4268" xr:uid="{00000000-0005-0000-0000-000067000000}"/>
    <cellStyle name="Millares 103 3 2 2 2" xfId="8678" xr:uid="{00000000-0005-0000-0000-0000CA000000}"/>
    <cellStyle name="Millares 103 3 2 2 2 2" xfId="17492" xr:uid="{00000000-0005-0000-0000-0000CA000000}"/>
    <cellStyle name="Millares 103 3 2 2 3" xfId="13085" xr:uid="{00000000-0005-0000-0000-000067000000}"/>
    <cellStyle name="Millares 103 3 2 3" xfId="6497" xr:uid="{00000000-0005-0000-0000-000067000000}"/>
    <cellStyle name="Millares 103 3 2 3 2" xfId="15311" xr:uid="{00000000-0005-0000-0000-000067000000}"/>
    <cellStyle name="Millares 103 3 2 4" xfId="10908" xr:uid="{00000000-0005-0000-0000-000012000000}"/>
    <cellStyle name="Millares 103 3 3" xfId="3191" xr:uid="{00000000-0005-0000-0000-000066000000}"/>
    <cellStyle name="Millares 103 3 3 2" xfId="7601" xr:uid="{00000000-0005-0000-0000-0000CB000000}"/>
    <cellStyle name="Millares 103 3 3 2 2" xfId="16415" xr:uid="{00000000-0005-0000-0000-0000CB000000}"/>
    <cellStyle name="Millares 103 3 3 3" xfId="12008" xr:uid="{00000000-0005-0000-0000-000066000000}"/>
    <cellStyle name="Millares 103 3 4" xfId="5420" xr:uid="{00000000-0005-0000-0000-000066000000}"/>
    <cellStyle name="Millares 103 3 4 2" xfId="14234" xr:uid="{00000000-0005-0000-0000-000066000000}"/>
    <cellStyle name="Millares 103 3 5" xfId="9831" xr:uid="{00000000-0005-0000-0000-000012000000}"/>
    <cellStyle name="Millares 103 4" xfId="658" xr:uid="{00000000-0005-0000-0000-000012000000}"/>
    <cellStyle name="Millares 103 4 2" xfId="1737" xr:uid="{00000000-0005-0000-0000-000012000000}"/>
    <cellStyle name="Millares 103 4 2 2" xfId="3916" xr:uid="{00000000-0005-0000-0000-000069000000}"/>
    <cellStyle name="Millares 103 4 2 2 2" xfId="8326" xr:uid="{00000000-0005-0000-0000-0000CE000000}"/>
    <cellStyle name="Millares 103 4 2 2 2 2" xfId="17140" xr:uid="{00000000-0005-0000-0000-0000CE000000}"/>
    <cellStyle name="Millares 103 4 2 2 3" xfId="12733" xr:uid="{00000000-0005-0000-0000-000069000000}"/>
    <cellStyle name="Millares 103 4 2 3" xfId="6145" xr:uid="{00000000-0005-0000-0000-000069000000}"/>
    <cellStyle name="Millares 103 4 2 3 2" xfId="14959" xr:uid="{00000000-0005-0000-0000-000069000000}"/>
    <cellStyle name="Millares 103 4 2 4" xfId="10556" xr:uid="{00000000-0005-0000-0000-000012000000}"/>
    <cellStyle name="Millares 103 4 3" xfId="2839" xr:uid="{00000000-0005-0000-0000-000068000000}"/>
    <cellStyle name="Millares 103 4 3 2" xfId="7249" xr:uid="{00000000-0005-0000-0000-0000CF000000}"/>
    <cellStyle name="Millares 103 4 3 2 2" xfId="16063" xr:uid="{00000000-0005-0000-0000-0000CF000000}"/>
    <cellStyle name="Millares 103 4 3 3" xfId="11656" xr:uid="{00000000-0005-0000-0000-000068000000}"/>
    <cellStyle name="Millares 103 4 4" xfId="5068" xr:uid="{00000000-0005-0000-0000-000068000000}"/>
    <cellStyle name="Millares 103 4 4 2" xfId="13882" xr:uid="{00000000-0005-0000-0000-000068000000}"/>
    <cellStyle name="Millares 103 4 5" xfId="9479" xr:uid="{00000000-0005-0000-0000-000012000000}"/>
    <cellStyle name="Millares 103 5" xfId="1368" xr:uid="{00000000-0005-0000-0000-000011000000}"/>
    <cellStyle name="Millares 103 5 2" xfId="3548" xr:uid="{00000000-0005-0000-0000-00006A000000}"/>
    <cellStyle name="Millares 103 5 2 2" xfId="7958" xr:uid="{00000000-0005-0000-0000-0000D1000000}"/>
    <cellStyle name="Millares 103 5 2 2 2" xfId="16772" xr:uid="{00000000-0005-0000-0000-0000D1000000}"/>
    <cellStyle name="Millares 103 5 2 3" xfId="12365" xr:uid="{00000000-0005-0000-0000-00006A000000}"/>
    <cellStyle name="Millares 103 5 3" xfId="5777" xr:uid="{00000000-0005-0000-0000-00006A000000}"/>
    <cellStyle name="Millares 103 5 3 2" xfId="14591" xr:uid="{00000000-0005-0000-0000-00006A000000}"/>
    <cellStyle name="Millares 103 5 4" xfId="10188" xr:uid="{00000000-0005-0000-0000-000011000000}"/>
    <cellStyle name="Millares 103 6" xfId="2482" xr:uid="{00000000-0005-0000-0000-000010000000}"/>
    <cellStyle name="Millares 103 6 2" xfId="6893" xr:uid="{00000000-0005-0000-0000-0000D2000000}"/>
    <cellStyle name="Millares 103 6 2 2" xfId="15707" xr:uid="{00000000-0005-0000-0000-0000D2000000}"/>
    <cellStyle name="Millares 103 6 3" xfId="11300" xr:uid="{00000000-0005-0000-0000-000010000000}"/>
    <cellStyle name="Millares 103 7" xfId="4716" xr:uid="{00000000-0005-0000-0000-00005F000000}"/>
    <cellStyle name="Millares 103 7 2" xfId="13530" xr:uid="{00000000-0005-0000-0000-00005F000000}"/>
    <cellStyle name="Millares 103 8" xfId="9127" xr:uid="{00000000-0005-0000-0000-000011000000}"/>
    <cellStyle name="Millares 104" xfId="223" xr:uid="{00000000-0005-0000-0000-000013000000}"/>
    <cellStyle name="Millares 104 2" xfId="485" xr:uid="{00000000-0005-0000-0000-000014000000}"/>
    <cellStyle name="Millares 104 2 2" xfId="1200" xr:uid="{00000000-0005-0000-0000-000015000000}"/>
    <cellStyle name="Millares 104 2 2 2" xfId="2278" xr:uid="{00000000-0005-0000-0000-000015000000}"/>
    <cellStyle name="Millares 104 2 2 2 2" xfId="4457" xr:uid="{00000000-0005-0000-0000-00006E000000}"/>
    <cellStyle name="Millares 104 2 2 2 2 2" xfId="8867" xr:uid="{00000000-0005-0000-0000-0000D7000000}"/>
    <cellStyle name="Millares 104 2 2 2 2 2 2" xfId="17681" xr:uid="{00000000-0005-0000-0000-0000D7000000}"/>
    <cellStyle name="Millares 104 2 2 2 2 3" xfId="13274" xr:uid="{00000000-0005-0000-0000-00006E000000}"/>
    <cellStyle name="Millares 104 2 2 2 3" xfId="6686" xr:uid="{00000000-0005-0000-0000-00006E000000}"/>
    <cellStyle name="Millares 104 2 2 2 3 2" xfId="15500" xr:uid="{00000000-0005-0000-0000-00006E000000}"/>
    <cellStyle name="Millares 104 2 2 2 4" xfId="11097" xr:uid="{00000000-0005-0000-0000-000015000000}"/>
    <cellStyle name="Millares 104 2 2 3" xfId="3380" xr:uid="{00000000-0005-0000-0000-00006D000000}"/>
    <cellStyle name="Millares 104 2 2 3 2" xfId="7790" xr:uid="{00000000-0005-0000-0000-0000D8000000}"/>
    <cellStyle name="Millares 104 2 2 3 2 2" xfId="16604" xr:uid="{00000000-0005-0000-0000-0000D8000000}"/>
    <cellStyle name="Millares 104 2 2 3 3" xfId="12197" xr:uid="{00000000-0005-0000-0000-00006D000000}"/>
    <cellStyle name="Millares 104 2 2 4" xfId="5609" xr:uid="{00000000-0005-0000-0000-00006D000000}"/>
    <cellStyle name="Millares 104 2 2 4 2" xfId="14423" xr:uid="{00000000-0005-0000-0000-00006D000000}"/>
    <cellStyle name="Millares 104 2 2 5" xfId="10020" xr:uid="{00000000-0005-0000-0000-000015000000}"/>
    <cellStyle name="Millares 104 2 3" xfId="847" xr:uid="{00000000-0005-0000-0000-000015000000}"/>
    <cellStyle name="Millares 104 2 3 2" xfId="1926" xr:uid="{00000000-0005-0000-0000-000015000000}"/>
    <cellStyle name="Millares 104 2 3 2 2" xfId="4105" xr:uid="{00000000-0005-0000-0000-000070000000}"/>
    <cellStyle name="Millares 104 2 3 2 2 2" xfId="8515" xr:uid="{00000000-0005-0000-0000-0000DB000000}"/>
    <cellStyle name="Millares 104 2 3 2 2 2 2" xfId="17329" xr:uid="{00000000-0005-0000-0000-0000DB000000}"/>
    <cellStyle name="Millares 104 2 3 2 2 3" xfId="12922" xr:uid="{00000000-0005-0000-0000-000070000000}"/>
    <cellStyle name="Millares 104 2 3 2 3" xfId="6334" xr:uid="{00000000-0005-0000-0000-000070000000}"/>
    <cellStyle name="Millares 104 2 3 2 3 2" xfId="15148" xr:uid="{00000000-0005-0000-0000-000070000000}"/>
    <cellStyle name="Millares 104 2 3 2 4" xfId="10745" xr:uid="{00000000-0005-0000-0000-000015000000}"/>
    <cellStyle name="Millares 104 2 3 3" xfId="3028" xr:uid="{00000000-0005-0000-0000-00006F000000}"/>
    <cellStyle name="Millares 104 2 3 3 2" xfId="7438" xr:uid="{00000000-0005-0000-0000-0000DC000000}"/>
    <cellStyle name="Millares 104 2 3 3 2 2" xfId="16252" xr:uid="{00000000-0005-0000-0000-0000DC000000}"/>
    <cellStyle name="Millares 104 2 3 3 3" xfId="11845" xr:uid="{00000000-0005-0000-0000-00006F000000}"/>
    <cellStyle name="Millares 104 2 3 4" xfId="5257" xr:uid="{00000000-0005-0000-0000-00006F000000}"/>
    <cellStyle name="Millares 104 2 3 4 2" xfId="14071" xr:uid="{00000000-0005-0000-0000-00006F000000}"/>
    <cellStyle name="Millares 104 2 3 5" xfId="9668" xr:uid="{00000000-0005-0000-0000-000015000000}"/>
    <cellStyle name="Millares 104 2 4" xfId="1561" xr:uid="{00000000-0005-0000-0000-000014000000}"/>
    <cellStyle name="Millares 104 2 4 2" xfId="3740" xr:uid="{00000000-0005-0000-0000-000071000000}"/>
    <cellStyle name="Millares 104 2 4 2 2" xfId="8150" xr:uid="{00000000-0005-0000-0000-0000DE000000}"/>
    <cellStyle name="Millares 104 2 4 2 2 2" xfId="16964" xr:uid="{00000000-0005-0000-0000-0000DE000000}"/>
    <cellStyle name="Millares 104 2 4 2 3" xfId="12557" xr:uid="{00000000-0005-0000-0000-000071000000}"/>
    <cellStyle name="Millares 104 2 4 3" xfId="5969" xr:uid="{00000000-0005-0000-0000-000071000000}"/>
    <cellStyle name="Millares 104 2 4 3 2" xfId="14783" xr:uid="{00000000-0005-0000-0000-000071000000}"/>
    <cellStyle name="Millares 104 2 4 4" xfId="10380" xr:uid="{00000000-0005-0000-0000-000014000000}"/>
    <cellStyle name="Millares 104 2 5" xfId="2671" xr:uid="{00000000-0005-0000-0000-000013000000}"/>
    <cellStyle name="Millares 104 2 5 2" xfId="7082" xr:uid="{00000000-0005-0000-0000-0000DF000000}"/>
    <cellStyle name="Millares 104 2 5 2 2" xfId="15896" xr:uid="{00000000-0005-0000-0000-0000DF000000}"/>
    <cellStyle name="Millares 104 2 5 3" xfId="11489" xr:uid="{00000000-0005-0000-0000-000013000000}"/>
    <cellStyle name="Millares 104 2 6" xfId="4905" xr:uid="{00000000-0005-0000-0000-00006C000000}"/>
    <cellStyle name="Millares 104 2 6 2" xfId="13719" xr:uid="{00000000-0005-0000-0000-00006C000000}"/>
    <cellStyle name="Millares 104 2 7" xfId="9316" xr:uid="{00000000-0005-0000-0000-000014000000}"/>
    <cellStyle name="Millares 104 3" xfId="1015" xr:uid="{00000000-0005-0000-0000-000014000000}"/>
    <cellStyle name="Millares 104 3 2" xfId="2093" xr:uid="{00000000-0005-0000-0000-000014000000}"/>
    <cellStyle name="Millares 104 3 2 2" xfId="4272" xr:uid="{00000000-0005-0000-0000-000073000000}"/>
    <cellStyle name="Millares 104 3 2 2 2" xfId="8682" xr:uid="{00000000-0005-0000-0000-0000E2000000}"/>
    <cellStyle name="Millares 104 3 2 2 2 2" xfId="17496" xr:uid="{00000000-0005-0000-0000-0000E2000000}"/>
    <cellStyle name="Millares 104 3 2 2 3" xfId="13089" xr:uid="{00000000-0005-0000-0000-000073000000}"/>
    <cellStyle name="Millares 104 3 2 3" xfId="6501" xr:uid="{00000000-0005-0000-0000-000073000000}"/>
    <cellStyle name="Millares 104 3 2 3 2" xfId="15315" xr:uid="{00000000-0005-0000-0000-000073000000}"/>
    <cellStyle name="Millares 104 3 2 4" xfId="10912" xr:uid="{00000000-0005-0000-0000-000014000000}"/>
    <cellStyle name="Millares 104 3 3" xfId="3195" xr:uid="{00000000-0005-0000-0000-000072000000}"/>
    <cellStyle name="Millares 104 3 3 2" xfId="7605" xr:uid="{00000000-0005-0000-0000-0000E3000000}"/>
    <cellStyle name="Millares 104 3 3 2 2" xfId="16419" xr:uid="{00000000-0005-0000-0000-0000E3000000}"/>
    <cellStyle name="Millares 104 3 3 3" xfId="12012" xr:uid="{00000000-0005-0000-0000-000072000000}"/>
    <cellStyle name="Millares 104 3 4" xfId="5424" xr:uid="{00000000-0005-0000-0000-000072000000}"/>
    <cellStyle name="Millares 104 3 4 2" xfId="14238" xr:uid="{00000000-0005-0000-0000-000072000000}"/>
    <cellStyle name="Millares 104 3 5" xfId="9835" xr:uid="{00000000-0005-0000-0000-000014000000}"/>
    <cellStyle name="Millares 104 4" xfId="662" xr:uid="{00000000-0005-0000-0000-000014000000}"/>
    <cellStyle name="Millares 104 4 2" xfId="1741" xr:uid="{00000000-0005-0000-0000-000014000000}"/>
    <cellStyle name="Millares 104 4 2 2" xfId="3920" xr:uid="{00000000-0005-0000-0000-000075000000}"/>
    <cellStyle name="Millares 104 4 2 2 2" xfId="8330" xr:uid="{00000000-0005-0000-0000-0000E6000000}"/>
    <cellStyle name="Millares 104 4 2 2 2 2" xfId="17144" xr:uid="{00000000-0005-0000-0000-0000E6000000}"/>
    <cellStyle name="Millares 104 4 2 2 3" xfId="12737" xr:uid="{00000000-0005-0000-0000-000075000000}"/>
    <cellStyle name="Millares 104 4 2 3" xfId="6149" xr:uid="{00000000-0005-0000-0000-000075000000}"/>
    <cellStyle name="Millares 104 4 2 3 2" xfId="14963" xr:uid="{00000000-0005-0000-0000-000075000000}"/>
    <cellStyle name="Millares 104 4 2 4" xfId="10560" xr:uid="{00000000-0005-0000-0000-000014000000}"/>
    <cellStyle name="Millares 104 4 3" xfId="2843" xr:uid="{00000000-0005-0000-0000-000074000000}"/>
    <cellStyle name="Millares 104 4 3 2" xfId="7253" xr:uid="{00000000-0005-0000-0000-0000E7000000}"/>
    <cellStyle name="Millares 104 4 3 2 2" xfId="16067" xr:uid="{00000000-0005-0000-0000-0000E7000000}"/>
    <cellStyle name="Millares 104 4 3 3" xfId="11660" xr:uid="{00000000-0005-0000-0000-000074000000}"/>
    <cellStyle name="Millares 104 4 4" xfId="5072" xr:uid="{00000000-0005-0000-0000-000074000000}"/>
    <cellStyle name="Millares 104 4 4 2" xfId="13886" xr:uid="{00000000-0005-0000-0000-000074000000}"/>
    <cellStyle name="Millares 104 4 5" xfId="9483" xr:uid="{00000000-0005-0000-0000-000014000000}"/>
    <cellStyle name="Millares 104 5" xfId="1372" xr:uid="{00000000-0005-0000-0000-000013000000}"/>
    <cellStyle name="Millares 104 5 2" xfId="3552" xr:uid="{00000000-0005-0000-0000-000076000000}"/>
    <cellStyle name="Millares 104 5 2 2" xfId="7962" xr:uid="{00000000-0005-0000-0000-0000E9000000}"/>
    <cellStyle name="Millares 104 5 2 2 2" xfId="16776" xr:uid="{00000000-0005-0000-0000-0000E9000000}"/>
    <cellStyle name="Millares 104 5 2 3" xfId="12369" xr:uid="{00000000-0005-0000-0000-000076000000}"/>
    <cellStyle name="Millares 104 5 3" xfId="5781" xr:uid="{00000000-0005-0000-0000-000076000000}"/>
    <cellStyle name="Millares 104 5 3 2" xfId="14595" xr:uid="{00000000-0005-0000-0000-000076000000}"/>
    <cellStyle name="Millares 104 5 4" xfId="10192" xr:uid="{00000000-0005-0000-0000-000013000000}"/>
    <cellStyle name="Millares 104 6" xfId="2486" xr:uid="{00000000-0005-0000-0000-000012000000}"/>
    <cellStyle name="Millares 104 6 2" xfId="6897" xr:uid="{00000000-0005-0000-0000-0000EA000000}"/>
    <cellStyle name="Millares 104 6 2 2" xfId="15711" xr:uid="{00000000-0005-0000-0000-0000EA000000}"/>
    <cellStyle name="Millares 104 6 3" xfId="11304" xr:uid="{00000000-0005-0000-0000-000012000000}"/>
    <cellStyle name="Millares 104 7" xfId="4720" xr:uid="{00000000-0005-0000-0000-00006B000000}"/>
    <cellStyle name="Millares 104 7 2" xfId="13534" xr:uid="{00000000-0005-0000-0000-00006B000000}"/>
    <cellStyle name="Millares 104 8" xfId="9131" xr:uid="{00000000-0005-0000-0000-000013000000}"/>
    <cellStyle name="Millares 105" xfId="225" xr:uid="{00000000-0005-0000-0000-000015000000}"/>
    <cellStyle name="Millares 105 2" xfId="486" xr:uid="{00000000-0005-0000-0000-000016000000}"/>
    <cellStyle name="Millares 105 2 2" xfId="1201" xr:uid="{00000000-0005-0000-0000-000017000000}"/>
    <cellStyle name="Millares 105 2 2 2" xfId="2279" xr:uid="{00000000-0005-0000-0000-000017000000}"/>
    <cellStyle name="Millares 105 2 2 2 2" xfId="4458" xr:uid="{00000000-0005-0000-0000-00007A000000}"/>
    <cellStyle name="Millares 105 2 2 2 2 2" xfId="8868" xr:uid="{00000000-0005-0000-0000-0000EF000000}"/>
    <cellStyle name="Millares 105 2 2 2 2 2 2" xfId="17682" xr:uid="{00000000-0005-0000-0000-0000EF000000}"/>
    <cellStyle name="Millares 105 2 2 2 2 3" xfId="13275" xr:uid="{00000000-0005-0000-0000-00007A000000}"/>
    <cellStyle name="Millares 105 2 2 2 3" xfId="6687" xr:uid="{00000000-0005-0000-0000-00007A000000}"/>
    <cellStyle name="Millares 105 2 2 2 3 2" xfId="15501" xr:uid="{00000000-0005-0000-0000-00007A000000}"/>
    <cellStyle name="Millares 105 2 2 2 4" xfId="11098" xr:uid="{00000000-0005-0000-0000-000017000000}"/>
    <cellStyle name="Millares 105 2 2 3" xfId="3381" xr:uid="{00000000-0005-0000-0000-000079000000}"/>
    <cellStyle name="Millares 105 2 2 3 2" xfId="7791" xr:uid="{00000000-0005-0000-0000-0000F0000000}"/>
    <cellStyle name="Millares 105 2 2 3 2 2" xfId="16605" xr:uid="{00000000-0005-0000-0000-0000F0000000}"/>
    <cellStyle name="Millares 105 2 2 3 3" xfId="12198" xr:uid="{00000000-0005-0000-0000-000079000000}"/>
    <cellStyle name="Millares 105 2 2 4" xfId="5610" xr:uid="{00000000-0005-0000-0000-000079000000}"/>
    <cellStyle name="Millares 105 2 2 4 2" xfId="14424" xr:uid="{00000000-0005-0000-0000-000079000000}"/>
    <cellStyle name="Millares 105 2 2 5" xfId="10021" xr:uid="{00000000-0005-0000-0000-000017000000}"/>
    <cellStyle name="Millares 105 2 3" xfId="848" xr:uid="{00000000-0005-0000-0000-000017000000}"/>
    <cellStyle name="Millares 105 2 3 2" xfId="1927" xr:uid="{00000000-0005-0000-0000-000017000000}"/>
    <cellStyle name="Millares 105 2 3 2 2" xfId="4106" xr:uid="{00000000-0005-0000-0000-00007C000000}"/>
    <cellStyle name="Millares 105 2 3 2 2 2" xfId="8516" xr:uid="{00000000-0005-0000-0000-0000F3000000}"/>
    <cellStyle name="Millares 105 2 3 2 2 2 2" xfId="17330" xr:uid="{00000000-0005-0000-0000-0000F3000000}"/>
    <cellStyle name="Millares 105 2 3 2 2 3" xfId="12923" xr:uid="{00000000-0005-0000-0000-00007C000000}"/>
    <cellStyle name="Millares 105 2 3 2 3" xfId="6335" xr:uid="{00000000-0005-0000-0000-00007C000000}"/>
    <cellStyle name="Millares 105 2 3 2 3 2" xfId="15149" xr:uid="{00000000-0005-0000-0000-00007C000000}"/>
    <cellStyle name="Millares 105 2 3 2 4" xfId="10746" xr:uid="{00000000-0005-0000-0000-000017000000}"/>
    <cellStyle name="Millares 105 2 3 3" xfId="3029" xr:uid="{00000000-0005-0000-0000-00007B000000}"/>
    <cellStyle name="Millares 105 2 3 3 2" xfId="7439" xr:uid="{00000000-0005-0000-0000-0000F4000000}"/>
    <cellStyle name="Millares 105 2 3 3 2 2" xfId="16253" xr:uid="{00000000-0005-0000-0000-0000F4000000}"/>
    <cellStyle name="Millares 105 2 3 3 3" xfId="11846" xr:uid="{00000000-0005-0000-0000-00007B000000}"/>
    <cellStyle name="Millares 105 2 3 4" xfId="5258" xr:uid="{00000000-0005-0000-0000-00007B000000}"/>
    <cellStyle name="Millares 105 2 3 4 2" xfId="14072" xr:uid="{00000000-0005-0000-0000-00007B000000}"/>
    <cellStyle name="Millares 105 2 3 5" xfId="9669" xr:uid="{00000000-0005-0000-0000-000017000000}"/>
    <cellStyle name="Millares 105 2 4" xfId="1562" xr:uid="{00000000-0005-0000-0000-000016000000}"/>
    <cellStyle name="Millares 105 2 4 2" xfId="3741" xr:uid="{00000000-0005-0000-0000-00007D000000}"/>
    <cellStyle name="Millares 105 2 4 2 2" xfId="8151" xr:uid="{00000000-0005-0000-0000-0000F6000000}"/>
    <cellStyle name="Millares 105 2 4 2 2 2" xfId="16965" xr:uid="{00000000-0005-0000-0000-0000F6000000}"/>
    <cellStyle name="Millares 105 2 4 2 3" xfId="12558" xr:uid="{00000000-0005-0000-0000-00007D000000}"/>
    <cellStyle name="Millares 105 2 4 3" xfId="5970" xr:uid="{00000000-0005-0000-0000-00007D000000}"/>
    <cellStyle name="Millares 105 2 4 3 2" xfId="14784" xr:uid="{00000000-0005-0000-0000-00007D000000}"/>
    <cellStyle name="Millares 105 2 4 4" xfId="10381" xr:uid="{00000000-0005-0000-0000-000016000000}"/>
    <cellStyle name="Millares 105 2 5" xfId="2672" xr:uid="{00000000-0005-0000-0000-000015000000}"/>
    <cellStyle name="Millares 105 2 5 2" xfId="7083" xr:uid="{00000000-0005-0000-0000-0000F7000000}"/>
    <cellStyle name="Millares 105 2 5 2 2" xfId="15897" xr:uid="{00000000-0005-0000-0000-0000F7000000}"/>
    <cellStyle name="Millares 105 2 5 3" xfId="11490" xr:uid="{00000000-0005-0000-0000-000015000000}"/>
    <cellStyle name="Millares 105 2 6" xfId="4906" xr:uid="{00000000-0005-0000-0000-000078000000}"/>
    <cellStyle name="Millares 105 2 6 2" xfId="13720" xr:uid="{00000000-0005-0000-0000-000078000000}"/>
    <cellStyle name="Millares 105 2 7" xfId="9317" xr:uid="{00000000-0005-0000-0000-000016000000}"/>
    <cellStyle name="Millares 105 3" xfId="1016" xr:uid="{00000000-0005-0000-0000-000016000000}"/>
    <cellStyle name="Millares 105 3 2" xfId="2094" xr:uid="{00000000-0005-0000-0000-000016000000}"/>
    <cellStyle name="Millares 105 3 2 2" xfId="4273" xr:uid="{00000000-0005-0000-0000-00007F000000}"/>
    <cellStyle name="Millares 105 3 2 2 2" xfId="8683" xr:uid="{00000000-0005-0000-0000-0000FA000000}"/>
    <cellStyle name="Millares 105 3 2 2 2 2" xfId="17497" xr:uid="{00000000-0005-0000-0000-0000FA000000}"/>
    <cellStyle name="Millares 105 3 2 2 3" xfId="13090" xr:uid="{00000000-0005-0000-0000-00007F000000}"/>
    <cellStyle name="Millares 105 3 2 3" xfId="6502" xr:uid="{00000000-0005-0000-0000-00007F000000}"/>
    <cellStyle name="Millares 105 3 2 3 2" xfId="15316" xr:uid="{00000000-0005-0000-0000-00007F000000}"/>
    <cellStyle name="Millares 105 3 2 4" xfId="10913" xr:uid="{00000000-0005-0000-0000-000016000000}"/>
    <cellStyle name="Millares 105 3 3" xfId="3196" xr:uid="{00000000-0005-0000-0000-00007E000000}"/>
    <cellStyle name="Millares 105 3 3 2" xfId="7606" xr:uid="{00000000-0005-0000-0000-0000FB000000}"/>
    <cellStyle name="Millares 105 3 3 2 2" xfId="16420" xr:uid="{00000000-0005-0000-0000-0000FB000000}"/>
    <cellStyle name="Millares 105 3 3 3" xfId="12013" xr:uid="{00000000-0005-0000-0000-00007E000000}"/>
    <cellStyle name="Millares 105 3 4" xfId="5425" xr:uid="{00000000-0005-0000-0000-00007E000000}"/>
    <cellStyle name="Millares 105 3 4 2" xfId="14239" xr:uid="{00000000-0005-0000-0000-00007E000000}"/>
    <cellStyle name="Millares 105 3 5" xfId="9836" xr:uid="{00000000-0005-0000-0000-000016000000}"/>
    <cellStyle name="Millares 105 4" xfId="663" xr:uid="{00000000-0005-0000-0000-000016000000}"/>
    <cellStyle name="Millares 105 4 2" xfId="1742" xr:uid="{00000000-0005-0000-0000-000016000000}"/>
    <cellStyle name="Millares 105 4 2 2" xfId="3921" xr:uid="{00000000-0005-0000-0000-000081000000}"/>
    <cellStyle name="Millares 105 4 2 2 2" xfId="8331" xr:uid="{00000000-0005-0000-0000-0000FE000000}"/>
    <cellStyle name="Millares 105 4 2 2 2 2" xfId="17145" xr:uid="{00000000-0005-0000-0000-0000FE000000}"/>
    <cellStyle name="Millares 105 4 2 2 3" xfId="12738" xr:uid="{00000000-0005-0000-0000-000081000000}"/>
    <cellStyle name="Millares 105 4 2 3" xfId="6150" xr:uid="{00000000-0005-0000-0000-000081000000}"/>
    <cellStyle name="Millares 105 4 2 3 2" xfId="14964" xr:uid="{00000000-0005-0000-0000-000081000000}"/>
    <cellStyle name="Millares 105 4 2 4" xfId="10561" xr:uid="{00000000-0005-0000-0000-000016000000}"/>
    <cellStyle name="Millares 105 4 3" xfId="2844" xr:uid="{00000000-0005-0000-0000-000080000000}"/>
    <cellStyle name="Millares 105 4 3 2" xfId="7254" xr:uid="{00000000-0005-0000-0000-0000FF000000}"/>
    <cellStyle name="Millares 105 4 3 2 2" xfId="16068" xr:uid="{00000000-0005-0000-0000-0000FF000000}"/>
    <cellStyle name="Millares 105 4 3 3" xfId="11661" xr:uid="{00000000-0005-0000-0000-000080000000}"/>
    <cellStyle name="Millares 105 4 4" xfId="5073" xr:uid="{00000000-0005-0000-0000-000080000000}"/>
    <cellStyle name="Millares 105 4 4 2" xfId="13887" xr:uid="{00000000-0005-0000-0000-000080000000}"/>
    <cellStyle name="Millares 105 4 5" xfId="9484" xr:uid="{00000000-0005-0000-0000-000016000000}"/>
    <cellStyle name="Millares 105 5" xfId="1373" xr:uid="{00000000-0005-0000-0000-000015000000}"/>
    <cellStyle name="Millares 105 5 2" xfId="3553" xr:uid="{00000000-0005-0000-0000-000082000000}"/>
    <cellStyle name="Millares 105 5 2 2" xfId="7963" xr:uid="{00000000-0005-0000-0000-000001010000}"/>
    <cellStyle name="Millares 105 5 2 2 2" xfId="16777" xr:uid="{00000000-0005-0000-0000-000001010000}"/>
    <cellStyle name="Millares 105 5 2 3" xfId="12370" xr:uid="{00000000-0005-0000-0000-000082000000}"/>
    <cellStyle name="Millares 105 5 3" xfId="5782" xr:uid="{00000000-0005-0000-0000-000082000000}"/>
    <cellStyle name="Millares 105 5 3 2" xfId="14596" xr:uid="{00000000-0005-0000-0000-000082000000}"/>
    <cellStyle name="Millares 105 5 4" xfId="10193" xr:uid="{00000000-0005-0000-0000-000015000000}"/>
    <cellStyle name="Millares 105 6" xfId="2487" xr:uid="{00000000-0005-0000-0000-000014000000}"/>
    <cellStyle name="Millares 105 6 2" xfId="6898" xr:uid="{00000000-0005-0000-0000-000002010000}"/>
    <cellStyle name="Millares 105 6 2 2" xfId="15712" xr:uid="{00000000-0005-0000-0000-000002010000}"/>
    <cellStyle name="Millares 105 6 3" xfId="11305" xr:uid="{00000000-0005-0000-0000-000014000000}"/>
    <cellStyle name="Millares 105 7" xfId="4721" xr:uid="{00000000-0005-0000-0000-000077000000}"/>
    <cellStyle name="Millares 105 7 2" xfId="13535" xr:uid="{00000000-0005-0000-0000-000077000000}"/>
    <cellStyle name="Millares 105 8" xfId="9132" xr:uid="{00000000-0005-0000-0000-000015000000}"/>
    <cellStyle name="Millares 106" xfId="227" xr:uid="{00000000-0005-0000-0000-000017000000}"/>
    <cellStyle name="Millares 106 2" xfId="487" xr:uid="{00000000-0005-0000-0000-000018000000}"/>
    <cellStyle name="Millares 106 2 2" xfId="1202" xr:uid="{00000000-0005-0000-0000-000019000000}"/>
    <cellStyle name="Millares 106 2 2 2" xfId="2280" xr:uid="{00000000-0005-0000-0000-000019000000}"/>
    <cellStyle name="Millares 106 2 2 2 2" xfId="4459" xr:uid="{00000000-0005-0000-0000-000086000000}"/>
    <cellStyle name="Millares 106 2 2 2 2 2" xfId="8869" xr:uid="{00000000-0005-0000-0000-000007010000}"/>
    <cellStyle name="Millares 106 2 2 2 2 2 2" xfId="17683" xr:uid="{00000000-0005-0000-0000-000007010000}"/>
    <cellStyle name="Millares 106 2 2 2 2 3" xfId="13276" xr:uid="{00000000-0005-0000-0000-000086000000}"/>
    <cellStyle name="Millares 106 2 2 2 3" xfId="6688" xr:uid="{00000000-0005-0000-0000-000086000000}"/>
    <cellStyle name="Millares 106 2 2 2 3 2" xfId="15502" xr:uid="{00000000-0005-0000-0000-000086000000}"/>
    <cellStyle name="Millares 106 2 2 2 4" xfId="11099" xr:uid="{00000000-0005-0000-0000-000019000000}"/>
    <cellStyle name="Millares 106 2 2 3" xfId="3382" xr:uid="{00000000-0005-0000-0000-000085000000}"/>
    <cellStyle name="Millares 106 2 2 3 2" xfId="7792" xr:uid="{00000000-0005-0000-0000-000008010000}"/>
    <cellStyle name="Millares 106 2 2 3 2 2" xfId="16606" xr:uid="{00000000-0005-0000-0000-000008010000}"/>
    <cellStyle name="Millares 106 2 2 3 3" xfId="12199" xr:uid="{00000000-0005-0000-0000-000085000000}"/>
    <cellStyle name="Millares 106 2 2 4" xfId="5611" xr:uid="{00000000-0005-0000-0000-000085000000}"/>
    <cellStyle name="Millares 106 2 2 4 2" xfId="14425" xr:uid="{00000000-0005-0000-0000-000085000000}"/>
    <cellStyle name="Millares 106 2 2 5" xfId="10022" xr:uid="{00000000-0005-0000-0000-000019000000}"/>
    <cellStyle name="Millares 106 2 3" xfId="849" xr:uid="{00000000-0005-0000-0000-000019000000}"/>
    <cellStyle name="Millares 106 2 3 2" xfId="1928" xr:uid="{00000000-0005-0000-0000-000019000000}"/>
    <cellStyle name="Millares 106 2 3 2 2" xfId="4107" xr:uid="{00000000-0005-0000-0000-000088000000}"/>
    <cellStyle name="Millares 106 2 3 2 2 2" xfId="8517" xr:uid="{00000000-0005-0000-0000-00000B010000}"/>
    <cellStyle name="Millares 106 2 3 2 2 2 2" xfId="17331" xr:uid="{00000000-0005-0000-0000-00000B010000}"/>
    <cellStyle name="Millares 106 2 3 2 2 3" xfId="12924" xr:uid="{00000000-0005-0000-0000-000088000000}"/>
    <cellStyle name="Millares 106 2 3 2 3" xfId="6336" xr:uid="{00000000-0005-0000-0000-000088000000}"/>
    <cellStyle name="Millares 106 2 3 2 3 2" xfId="15150" xr:uid="{00000000-0005-0000-0000-000088000000}"/>
    <cellStyle name="Millares 106 2 3 2 4" xfId="10747" xr:uid="{00000000-0005-0000-0000-000019000000}"/>
    <cellStyle name="Millares 106 2 3 3" xfId="3030" xr:uid="{00000000-0005-0000-0000-000087000000}"/>
    <cellStyle name="Millares 106 2 3 3 2" xfId="7440" xr:uid="{00000000-0005-0000-0000-00000C010000}"/>
    <cellStyle name="Millares 106 2 3 3 2 2" xfId="16254" xr:uid="{00000000-0005-0000-0000-00000C010000}"/>
    <cellStyle name="Millares 106 2 3 3 3" xfId="11847" xr:uid="{00000000-0005-0000-0000-000087000000}"/>
    <cellStyle name="Millares 106 2 3 4" xfId="5259" xr:uid="{00000000-0005-0000-0000-000087000000}"/>
    <cellStyle name="Millares 106 2 3 4 2" xfId="14073" xr:uid="{00000000-0005-0000-0000-000087000000}"/>
    <cellStyle name="Millares 106 2 3 5" xfId="9670" xr:uid="{00000000-0005-0000-0000-000019000000}"/>
    <cellStyle name="Millares 106 2 4" xfId="1563" xr:uid="{00000000-0005-0000-0000-000018000000}"/>
    <cellStyle name="Millares 106 2 4 2" xfId="3742" xr:uid="{00000000-0005-0000-0000-000089000000}"/>
    <cellStyle name="Millares 106 2 4 2 2" xfId="8152" xr:uid="{00000000-0005-0000-0000-00000E010000}"/>
    <cellStyle name="Millares 106 2 4 2 2 2" xfId="16966" xr:uid="{00000000-0005-0000-0000-00000E010000}"/>
    <cellStyle name="Millares 106 2 4 2 3" xfId="12559" xr:uid="{00000000-0005-0000-0000-000089000000}"/>
    <cellStyle name="Millares 106 2 4 3" xfId="5971" xr:uid="{00000000-0005-0000-0000-000089000000}"/>
    <cellStyle name="Millares 106 2 4 3 2" xfId="14785" xr:uid="{00000000-0005-0000-0000-000089000000}"/>
    <cellStyle name="Millares 106 2 4 4" xfId="10382" xr:uid="{00000000-0005-0000-0000-000018000000}"/>
    <cellStyle name="Millares 106 2 5" xfId="2673" xr:uid="{00000000-0005-0000-0000-000017000000}"/>
    <cellStyle name="Millares 106 2 5 2" xfId="7084" xr:uid="{00000000-0005-0000-0000-00000F010000}"/>
    <cellStyle name="Millares 106 2 5 2 2" xfId="15898" xr:uid="{00000000-0005-0000-0000-00000F010000}"/>
    <cellStyle name="Millares 106 2 5 3" xfId="11491" xr:uid="{00000000-0005-0000-0000-000017000000}"/>
    <cellStyle name="Millares 106 2 6" xfId="4907" xr:uid="{00000000-0005-0000-0000-000084000000}"/>
    <cellStyle name="Millares 106 2 6 2" xfId="13721" xr:uid="{00000000-0005-0000-0000-000084000000}"/>
    <cellStyle name="Millares 106 2 7" xfId="9318" xr:uid="{00000000-0005-0000-0000-000018000000}"/>
    <cellStyle name="Millares 106 3" xfId="1017" xr:uid="{00000000-0005-0000-0000-000018000000}"/>
    <cellStyle name="Millares 106 3 2" xfId="2095" xr:uid="{00000000-0005-0000-0000-000018000000}"/>
    <cellStyle name="Millares 106 3 2 2" xfId="4274" xr:uid="{00000000-0005-0000-0000-00008B000000}"/>
    <cellStyle name="Millares 106 3 2 2 2" xfId="8684" xr:uid="{00000000-0005-0000-0000-000012010000}"/>
    <cellStyle name="Millares 106 3 2 2 2 2" xfId="17498" xr:uid="{00000000-0005-0000-0000-000012010000}"/>
    <cellStyle name="Millares 106 3 2 2 3" xfId="13091" xr:uid="{00000000-0005-0000-0000-00008B000000}"/>
    <cellStyle name="Millares 106 3 2 3" xfId="6503" xr:uid="{00000000-0005-0000-0000-00008B000000}"/>
    <cellStyle name="Millares 106 3 2 3 2" xfId="15317" xr:uid="{00000000-0005-0000-0000-00008B000000}"/>
    <cellStyle name="Millares 106 3 2 4" xfId="10914" xr:uid="{00000000-0005-0000-0000-000018000000}"/>
    <cellStyle name="Millares 106 3 3" xfId="3197" xr:uid="{00000000-0005-0000-0000-00008A000000}"/>
    <cellStyle name="Millares 106 3 3 2" xfId="7607" xr:uid="{00000000-0005-0000-0000-000013010000}"/>
    <cellStyle name="Millares 106 3 3 2 2" xfId="16421" xr:uid="{00000000-0005-0000-0000-000013010000}"/>
    <cellStyle name="Millares 106 3 3 3" xfId="12014" xr:uid="{00000000-0005-0000-0000-00008A000000}"/>
    <cellStyle name="Millares 106 3 4" xfId="5426" xr:uid="{00000000-0005-0000-0000-00008A000000}"/>
    <cellStyle name="Millares 106 3 4 2" xfId="14240" xr:uid="{00000000-0005-0000-0000-00008A000000}"/>
    <cellStyle name="Millares 106 3 5" xfId="9837" xr:uid="{00000000-0005-0000-0000-000018000000}"/>
    <cellStyle name="Millares 106 4" xfId="664" xr:uid="{00000000-0005-0000-0000-000018000000}"/>
    <cellStyle name="Millares 106 4 2" xfId="1743" xr:uid="{00000000-0005-0000-0000-000018000000}"/>
    <cellStyle name="Millares 106 4 2 2" xfId="3922" xr:uid="{00000000-0005-0000-0000-00008D000000}"/>
    <cellStyle name="Millares 106 4 2 2 2" xfId="8332" xr:uid="{00000000-0005-0000-0000-000016010000}"/>
    <cellStyle name="Millares 106 4 2 2 2 2" xfId="17146" xr:uid="{00000000-0005-0000-0000-000016010000}"/>
    <cellStyle name="Millares 106 4 2 2 3" xfId="12739" xr:uid="{00000000-0005-0000-0000-00008D000000}"/>
    <cellStyle name="Millares 106 4 2 3" xfId="6151" xr:uid="{00000000-0005-0000-0000-00008D000000}"/>
    <cellStyle name="Millares 106 4 2 3 2" xfId="14965" xr:uid="{00000000-0005-0000-0000-00008D000000}"/>
    <cellStyle name="Millares 106 4 2 4" xfId="10562" xr:uid="{00000000-0005-0000-0000-000018000000}"/>
    <cellStyle name="Millares 106 4 3" xfId="2845" xr:uid="{00000000-0005-0000-0000-00008C000000}"/>
    <cellStyle name="Millares 106 4 3 2" xfId="7255" xr:uid="{00000000-0005-0000-0000-000017010000}"/>
    <cellStyle name="Millares 106 4 3 2 2" xfId="16069" xr:uid="{00000000-0005-0000-0000-000017010000}"/>
    <cellStyle name="Millares 106 4 3 3" xfId="11662" xr:uid="{00000000-0005-0000-0000-00008C000000}"/>
    <cellStyle name="Millares 106 4 4" xfId="5074" xr:uid="{00000000-0005-0000-0000-00008C000000}"/>
    <cellStyle name="Millares 106 4 4 2" xfId="13888" xr:uid="{00000000-0005-0000-0000-00008C000000}"/>
    <cellStyle name="Millares 106 4 5" xfId="9485" xr:uid="{00000000-0005-0000-0000-000018000000}"/>
    <cellStyle name="Millares 106 5" xfId="1374" xr:uid="{00000000-0005-0000-0000-000017000000}"/>
    <cellStyle name="Millares 106 5 2" xfId="3554" xr:uid="{00000000-0005-0000-0000-00008E000000}"/>
    <cellStyle name="Millares 106 5 2 2" xfId="7964" xr:uid="{00000000-0005-0000-0000-000019010000}"/>
    <cellStyle name="Millares 106 5 2 2 2" xfId="16778" xr:uid="{00000000-0005-0000-0000-000019010000}"/>
    <cellStyle name="Millares 106 5 2 3" xfId="12371" xr:uid="{00000000-0005-0000-0000-00008E000000}"/>
    <cellStyle name="Millares 106 5 3" xfId="5783" xr:uid="{00000000-0005-0000-0000-00008E000000}"/>
    <cellStyle name="Millares 106 5 3 2" xfId="14597" xr:uid="{00000000-0005-0000-0000-00008E000000}"/>
    <cellStyle name="Millares 106 5 4" xfId="10194" xr:uid="{00000000-0005-0000-0000-000017000000}"/>
    <cellStyle name="Millares 106 6" xfId="2488" xr:uid="{00000000-0005-0000-0000-000016000000}"/>
    <cellStyle name="Millares 106 6 2" xfId="6899" xr:uid="{00000000-0005-0000-0000-00001A010000}"/>
    <cellStyle name="Millares 106 6 2 2" xfId="15713" xr:uid="{00000000-0005-0000-0000-00001A010000}"/>
    <cellStyle name="Millares 106 6 3" xfId="11306" xr:uid="{00000000-0005-0000-0000-000016000000}"/>
    <cellStyle name="Millares 106 7" xfId="4722" xr:uid="{00000000-0005-0000-0000-000083000000}"/>
    <cellStyle name="Millares 106 7 2" xfId="13536" xr:uid="{00000000-0005-0000-0000-000083000000}"/>
    <cellStyle name="Millares 106 8" xfId="9133" xr:uid="{00000000-0005-0000-0000-000017000000}"/>
    <cellStyle name="Millares 107" xfId="229" xr:uid="{00000000-0005-0000-0000-000019000000}"/>
    <cellStyle name="Millares 107 2" xfId="488" xr:uid="{00000000-0005-0000-0000-00001A000000}"/>
    <cellStyle name="Millares 107 2 2" xfId="1203" xr:uid="{00000000-0005-0000-0000-00001B000000}"/>
    <cellStyle name="Millares 107 2 2 2" xfId="2281" xr:uid="{00000000-0005-0000-0000-00001B000000}"/>
    <cellStyle name="Millares 107 2 2 2 2" xfId="4460" xr:uid="{00000000-0005-0000-0000-000092000000}"/>
    <cellStyle name="Millares 107 2 2 2 2 2" xfId="8870" xr:uid="{00000000-0005-0000-0000-00001F010000}"/>
    <cellStyle name="Millares 107 2 2 2 2 2 2" xfId="17684" xr:uid="{00000000-0005-0000-0000-00001F010000}"/>
    <cellStyle name="Millares 107 2 2 2 2 3" xfId="13277" xr:uid="{00000000-0005-0000-0000-000092000000}"/>
    <cellStyle name="Millares 107 2 2 2 3" xfId="6689" xr:uid="{00000000-0005-0000-0000-000092000000}"/>
    <cellStyle name="Millares 107 2 2 2 3 2" xfId="15503" xr:uid="{00000000-0005-0000-0000-000092000000}"/>
    <cellStyle name="Millares 107 2 2 2 4" xfId="11100" xr:uid="{00000000-0005-0000-0000-00001B000000}"/>
    <cellStyle name="Millares 107 2 2 3" xfId="3383" xr:uid="{00000000-0005-0000-0000-000091000000}"/>
    <cellStyle name="Millares 107 2 2 3 2" xfId="7793" xr:uid="{00000000-0005-0000-0000-000020010000}"/>
    <cellStyle name="Millares 107 2 2 3 2 2" xfId="16607" xr:uid="{00000000-0005-0000-0000-000020010000}"/>
    <cellStyle name="Millares 107 2 2 3 3" xfId="12200" xr:uid="{00000000-0005-0000-0000-000091000000}"/>
    <cellStyle name="Millares 107 2 2 4" xfId="5612" xr:uid="{00000000-0005-0000-0000-000091000000}"/>
    <cellStyle name="Millares 107 2 2 4 2" xfId="14426" xr:uid="{00000000-0005-0000-0000-000091000000}"/>
    <cellStyle name="Millares 107 2 2 5" xfId="10023" xr:uid="{00000000-0005-0000-0000-00001B000000}"/>
    <cellStyle name="Millares 107 2 3" xfId="850" xr:uid="{00000000-0005-0000-0000-00001B000000}"/>
    <cellStyle name="Millares 107 2 3 2" xfId="1929" xr:uid="{00000000-0005-0000-0000-00001B000000}"/>
    <cellStyle name="Millares 107 2 3 2 2" xfId="4108" xr:uid="{00000000-0005-0000-0000-000094000000}"/>
    <cellStyle name="Millares 107 2 3 2 2 2" xfId="8518" xr:uid="{00000000-0005-0000-0000-000023010000}"/>
    <cellStyle name="Millares 107 2 3 2 2 2 2" xfId="17332" xr:uid="{00000000-0005-0000-0000-000023010000}"/>
    <cellStyle name="Millares 107 2 3 2 2 3" xfId="12925" xr:uid="{00000000-0005-0000-0000-000094000000}"/>
    <cellStyle name="Millares 107 2 3 2 3" xfId="6337" xr:uid="{00000000-0005-0000-0000-000094000000}"/>
    <cellStyle name="Millares 107 2 3 2 3 2" xfId="15151" xr:uid="{00000000-0005-0000-0000-000094000000}"/>
    <cellStyle name="Millares 107 2 3 2 4" xfId="10748" xr:uid="{00000000-0005-0000-0000-00001B000000}"/>
    <cellStyle name="Millares 107 2 3 3" xfId="3031" xr:uid="{00000000-0005-0000-0000-000093000000}"/>
    <cellStyle name="Millares 107 2 3 3 2" xfId="7441" xr:uid="{00000000-0005-0000-0000-000024010000}"/>
    <cellStyle name="Millares 107 2 3 3 2 2" xfId="16255" xr:uid="{00000000-0005-0000-0000-000024010000}"/>
    <cellStyle name="Millares 107 2 3 3 3" xfId="11848" xr:uid="{00000000-0005-0000-0000-000093000000}"/>
    <cellStyle name="Millares 107 2 3 4" xfId="5260" xr:uid="{00000000-0005-0000-0000-000093000000}"/>
    <cellStyle name="Millares 107 2 3 4 2" xfId="14074" xr:uid="{00000000-0005-0000-0000-000093000000}"/>
    <cellStyle name="Millares 107 2 3 5" xfId="9671" xr:uid="{00000000-0005-0000-0000-00001B000000}"/>
    <cellStyle name="Millares 107 2 4" xfId="1564" xr:uid="{00000000-0005-0000-0000-00001A000000}"/>
    <cellStyle name="Millares 107 2 4 2" xfId="3743" xr:uid="{00000000-0005-0000-0000-000095000000}"/>
    <cellStyle name="Millares 107 2 4 2 2" xfId="8153" xr:uid="{00000000-0005-0000-0000-000026010000}"/>
    <cellStyle name="Millares 107 2 4 2 2 2" xfId="16967" xr:uid="{00000000-0005-0000-0000-000026010000}"/>
    <cellStyle name="Millares 107 2 4 2 3" xfId="12560" xr:uid="{00000000-0005-0000-0000-000095000000}"/>
    <cellStyle name="Millares 107 2 4 3" xfId="5972" xr:uid="{00000000-0005-0000-0000-000095000000}"/>
    <cellStyle name="Millares 107 2 4 3 2" xfId="14786" xr:uid="{00000000-0005-0000-0000-000095000000}"/>
    <cellStyle name="Millares 107 2 4 4" xfId="10383" xr:uid="{00000000-0005-0000-0000-00001A000000}"/>
    <cellStyle name="Millares 107 2 5" xfId="2674" xr:uid="{00000000-0005-0000-0000-000019000000}"/>
    <cellStyle name="Millares 107 2 5 2" xfId="7085" xr:uid="{00000000-0005-0000-0000-000027010000}"/>
    <cellStyle name="Millares 107 2 5 2 2" xfId="15899" xr:uid="{00000000-0005-0000-0000-000027010000}"/>
    <cellStyle name="Millares 107 2 5 3" xfId="11492" xr:uid="{00000000-0005-0000-0000-000019000000}"/>
    <cellStyle name="Millares 107 2 6" xfId="4908" xr:uid="{00000000-0005-0000-0000-000090000000}"/>
    <cellStyle name="Millares 107 2 6 2" xfId="13722" xr:uid="{00000000-0005-0000-0000-000090000000}"/>
    <cellStyle name="Millares 107 2 7" xfId="9319" xr:uid="{00000000-0005-0000-0000-00001A000000}"/>
    <cellStyle name="Millares 107 3" xfId="1018" xr:uid="{00000000-0005-0000-0000-00001A000000}"/>
    <cellStyle name="Millares 107 3 2" xfId="2096" xr:uid="{00000000-0005-0000-0000-00001A000000}"/>
    <cellStyle name="Millares 107 3 2 2" xfId="4275" xr:uid="{00000000-0005-0000-0000-000097000000}"/>
    <cellStyle name="Millares 107 3 2 2 2" xfId="8685" xr:uid="{00000000-0005-0000-0000-00002A010000}"/>
    <cellStyle name="Millares 107 3 2 2 2 2" xfId="17499" xr:uid="{00000000-0005-0000-0000-00002A010000}"/>
    <cellStyle name="Millares 107 3 2 2 3" xfId="13092" xr:uid="{00000000-0005-0000-0000-000097000000}"/>
    <cellStyle name="Millares 107 3 2 3" xfId="6504" xr:uid="{00000000-0005-0000-0000-000097000000}"/>
    <cellStyle name="Millares 107 3 2 3 2" xfId="15318" xr:uid="{00000000-0005-0000-0000-000097000000}"/>
    <cellStyle name="Millares 107 3 2 4" xfId="10915" xr:uid="{00000000-0005-0000-0000-00001A000000}"/>
    <cellStyle name="Millares 107 3 3" xfId="3198" xr:uid="{00000000-0005-0000-0000-000096000000}"/>
    <cellStyle name="Millares 107 3 3 2" xfId="7608" xr:uid="{00000000-0005-0000-0000-00002B010000}"/>
    <cellStyle name="Millares 107 3 3 2 2" xfId="16422" xr:uid="{00000000-0005-0000-0000-00002B010000}"/>
    <cellStyle name="Millares 107 3 3 3" xfId="12015" xr:uid="{00000000-0005-0000-0000-000096000000}"/>
    <cellStyle name="Millares 107 3 4" xfId="5427" xr:uid="{00000000-0005-0000-0000-000096000000}"/>
    <cellStyle name="Millares 107 3 4 2" xfId="14241" xr:uid="{00000000-0005-0000-0000-000096000000}"/>
    <cellStyle name="Millares 107 3 5" xfId="9838" xr:uid="{00000000-0005-0000-0000-00001A000000}"/>
    <cellStyle name="Millares 107 4" xfId="665" xr:uid="{00000000-0005-0000-0000-00001A000000}"/>
    <cellStyle name="Millares 107 4 2" xfId="1744" xr:uid="{00000000-0005-0000-0000-00001A000000}"/>
    <cellStyle name="Millares 107 4 2 2" xfId="3923" xr:uid="{00000000-0005-0000-0000-000099000000}"/>
    <cellStyle name="Millares 107 4 2 2 2" xfId="8333" xr:uid="{00000000-0005-0000-0000-00002E010000}"/>
    <cellStyle name="Millares 107 4 2 2 2 2" xfId="17147" xr:uid="{00000000-0005-0000-0000-00002E010000}"/>
    <cellStyle name="Millares 107 4 2 2 3" xfId="12740" xr:uid="{00000000-0005-0000-0000-000099000000}"/>
    <cellStyle name="Millares 107 4 2 3" xfId="6152" xr:uid="{00000000-0005-0000-0000-000099000000}"/>
    <cellStyle name="Millares 107 4 2 3 2" xfId="14966" xr:uid="{00000000-0005-0000-0000-000099000000}"/>
    <cellStyle name="Millares 107 4 2 4" xfId="10563" xr:uid="{00000000-0005-0000-0000-00001A000000}"/>
    <cellStyle name="Millares 107 4 3" xfId="2846" xr:uid="{00000000-0005-0000-0000-000098000000}"/>
    <cellStyle name="Millares 107 4 3 2" xfId="7256" xr:uid="{00000000-0005-0000-0000-00002F010000}"/>
    <cellStyle name="Millares 107 4 3 2 2" xfId="16070" xr:uid="{00000000-0005-0000-0000-00002F010000}"/>
    <cellStyle name="Millares 107 4 3 3" xfId="11663" xr:uid="{00000000-0005-0000-0000-000098000000}"/>
    <cellStyle name="Millares 107 4 4" xfId="5075" xr:uid="{00000000-0005-0000-0000-000098000000}"/>
    <cellStyle name="Millares 107 4 4 2" xfId="13889" xr:uid="{00000000-0005-0000-0000-000098000000}"/>
    <cellStyle name="Millares 107 4 5" xfId="9486" xr:uid="{00000000-0005-0000-0000-00001A000000}"/>
    <cellStyle name="Millares 107 5" xfId="1375" xr:uid="{00000000-0005-0000-0000-000019000000}"/>
    <cellStyle name="Millares 107 5 2" xfId="3555" xr:uid="{00000000-0005-0000-0000-00009A000000}"/>
    <cellStyle name="Millares 107 5 2 2" xfId="7965" xr:uid="{00000000-0005-0000-0000-000031010000}"/>
    <cellStyle name="Millares 107 5 2 2 2" xfId="16779" xr:uid="{00000000-0005-0000-0000-000031010000}"/>
    <cellStyle name="Millares 107 5 2 3" xfId="12372" xr:uid="{00000000-0005-0000-0000-00009A000000}"/>
    <cellStyle name="Millares 107 5 3" xfId="5784" xr:uid="{00000000-0005-0000-0000-00009A000000}"/>
    <cellStyle name="Millares 107 5 3 2" xfId="14598" xr:uid="{00000000-0005-0000-0000-00009A000000}"/>
    <cellStyle name="Millares 107 5 4" xfId="10195" xr:uid="{00000000-0005-0000-0000-000019000000}"/>
    <cellStyle name="Millares 107 6" xfId="2489" xr:uid="{00000000-0005-0000-0000-000018000000}"/>
    <cellStyle name="Millares 107 6 2" xfId="6900" xr:uid="{00000000-0005-0000-0000-000032010000}"/>
    <cellStyle name="Millares 107 6 2 2" xfId="15714" xr:uid="{00000000-0005-0000-0000-000032010000}"/>
    <cellStyle name="Millares 107 6 3" xfId="11307" xr:uid="{00000000-0005-0000-0000-000018000000}"/>
    <cellStyle name="Millares 107 7" xfId="4723" xr:uid="{00000000-0005-0000-0000-00008F000000}"/>
    <cellStyle name="Millares 107 7 2" xfId="13537" xr:uid="{00000000-0005-0000-0000-00008F000000}"/>
    <cellStyle name="Millares 107 8" xfId="9134" xr:uid="{00000000-0005-0000-0000-000019000000}"/>
    <cellStyle name="Millares 108" xfId="231" xr:uid="{00000000-0005-0000-0000-00001B000000}"/>
    <cellStyle name="Millares 108 2" xfId="489" xr:uid="{00000000-0005-0000-0000-00001C000000}"/>
    <cellStyle name="Millares 108 2 2" xfId="1204" xr:uid="{00000000-0005-0000-0000-00001D000000}"/>
    <cellStyle name="Millares 108 2 2 2" xfId="2282" xr:uid="{00000000-0005-0000-0000-00001D000000}"/>
    <cellStyle name="Millares 108 2 2 2 2" xfId="4461" xr:uid="{00000000-0005-0000-0000-00009E000000}"/>
    <cellStyle name="Millares 108 2 2 2 2 2" xfId="8871" xr:uid="{00000000-0005-0000-0000-000037010000}"/>
    <cellStyle name="Millares 108 2 2 2 2 2 2" xfId="17685" xr:uid="{00000000-0005-0000-0000-000037010000}"/>
    <cellStyle name="Millares 108 2 2 2 2 3" xfId="13278" xr:uid="{00000000-0005-0000-0000-00009E000000}"/>
    <cellStyle name="Millares 108 2 2 2 3" xfId="6690" xr:uid="{00000000-0005-0000-0000-00009E000000}"/>
    <cellStyle name="Millares 108 2 2 2 3 2" xfId="15504" xr:uid="{00000000-0005-0000-0000-00009E000000}"/>
    <cellStyle name="Millares 108 2 2 2 4" xfId="11101" xr:uid="{00000000-0005-0000-0000-00001D000000}"/>
    <cellStyle name="Millares 108 2 2 3" xfId="3384" xr:uid="{00000000-0005-0000-0000-00009D000000}"/>
    <cellStyle name="Millares 108 2 2 3 2" xfId="7794" xr:uid="{00000000-0005-0000-0000-000038010000}"/>
    <cellStyle name="Millares 108 2 2 3 2 2" xfId="16608" xr:uid="{00000000-0005-0000-0000-000038010000}"/>
    <cellStyle name="Millares 108 2 2 3 3" xfId="12201" xr:uid="{00000000-0005-0000-0000-00009D000000}"/>
    <cellStyle name="Millares 108 2 2 4" xfId="5613" xr:uid="{00000000-0005-0000-0000-00009D000000}"/>
    <cellStyle name="Millares 108 2 2 4 2" xfId="14427" xr:uid="{00000000-0005-0000-0000-00009D000000}"/>
    <cellStyle name="Millares 108 2 2 5" xfId="10024" xr:uid="{00000000-0005-0000-0000-00001D000000}"/>
    <cellStyle name="Millares 108 2 3" xfId="851" xr:uid="{00000000-0005-0000-0000-00001D000000}"/>
    <cellStyle name="Millares 108 2 3 2" xfId="1930" xr:uid="{00000000-0005-0000-0000-00001D000000}"/>
    <cellStyle name="Millares 108 2 3 2 2" xfId="4109" xr:uid="{00000000-0005-0000-0000-0000A0000000}"/>
    <cellStyle name="Millares 108 2 3 2 2 2" xfId="8519" xr:uid="{00000000-0005-0000-0000-00003B010000}"/>
    <cellStyle name="Millares 108 2 3 2 2 2 2" xfId="17333" xr:uid="{00000000-0005-0000-0000-00003B010000}"/>
    <cellStyle name="Millares 108 2 3 2 2 3" xfId="12926" xr:uid="{00000000-0005-0000-0000-0000A0000000}"/>
    <cellStyle name="Millares 108 2 3 2 3" xfId="6338" xr:uid="{00000000-0005-0000-0000-0000A0000000}"/>
    <cellStyle name="Millares 108 2 3 2 3 2" xfId="15152" xr:uid="{00000000-0005-0000-0000-0000A0000000}"/>
    <cellStyle name="Millares 108 2 3 2 4" xfId="10749" xr:uid="{00000000-0005-0000-0000-00001D000000}"/>
    <cellStyle name="Millares 108 2 3 3" xfId="3032" xr:uid="{00000000-0005-0000-0000-00009F000000}"/>
    <cellStyle name="Millares 108 2 3 3 2" xfId="7442" xr:uid="{00000000-0005-0000-0000-00003C010000}"/>
    <cellStyle name="Millares 108 2 3 3 2 2" xfId="16256" xr:uid="{00000000-0005-0000-0000-00003C010000}"/>
    <cellStyle name="Millares 108 2 3 3 3" xfId="11849" xr:uid="{00000000-0005-0000-0000-00009F000000}"/>
    <cellStyle name="Millares 108 2 3 4" xfId="5261" xr:uid="{00000000-0005-0000-0000-00009F000000}"/>
    <cellStyle name="Millares 108 2 3 4 2" xfId="14075" xr:uid="{00000000-0005-0000-0000-00009F000000}"/>
    <cellStyle name="Millares 108 2 3 5" xfId="9672" xr:uid="{00000000-0005-0000-0000-00001D000000}"/>
    <cellStyle name="Millares 108 2 4" xfId="1565" xr:uid="{00000000-0005-0000-0000-00001C000000}"/>
    <cellStyle name="Millares 108 2 4 2" xfId="3744" xr:uid="{00000000-0005-0000-0000-0000A1000000}"/>
    <cellStyle name="Millares 108 2 4 2 2" xfId="8154" xr:uid="{00000000-0005-0000-0000-00003E010000}"/>
    <cellStyle name="Millares 108 2 4 2 2 2" xfId="16968" xr:uid="{00000000-0005-0000-0000-00003E010000}"/>
    <cellStyle name="Millares 108 2 4 2 3" xfId="12561" xr:uid="{00000000-0005-0000-0000-0000A1000000}"/>
    <cellStyle name="Millares 108 2 4 3" xfId="5973" xr:uid="{00000000-0005-0000-0000-0000A1000000}"/>
    <cellStyle name="Millares 108 2 4 3 2" xfId="14787" xr:uid="{00000000-0005-0000-0000-0000A1000000}"/>
    <cellStyle name="Millares 108 2 4 4" xfId="10384" xr:uid="{00000000-0005-0000-0000-00001C000000}"/>
    <cellStyle name="Millares 108 2 5" xfId="2675" xr:uid="{00000000-0005-0000-0000-00001B000000}"/>
    <cellStyle name="Millares 108 2 5 2" xfId="7086" xr:uid="{00000000-0005-0000-0000-00003F010000}"/>
    <cellStyle name="Millares 108 2 5 2 2" xfId="15900" xr:uid="{00000000-0005-0000-0000-00003F010000}"/>
    <cellStyle name="Millares 108 2 5 3" xfId="11493" xr:uid="{00000000-0005-0000-0000-00001B000000}"/>
    <cellStyle name="Millares 108 2 6" xfId="4909" xr:uid="{00000000-0005-0000-0000-00009C000000}"/>
    <cellStyle name="Millares 108 2 6 2" xfId="13723" xr:uid="{00000000-0005-0000-0000-00009C000000}"/>
    <cellStyle name="Millares 108 2 7" xfId="9320" xr:uid="{00000000-0005-0000-0000-00001C000000}"/>
    <cellStyle name="Millares 108 3" xfId="1019" xr:uid="{00000000-0005-0000-0000-00001C000000}"/>
    <cellStyle name="Millares 108 3 2" xfId="2097" xr:uid="{00000000-0005-0000-0000-00001C000000}"/>
    <cellStyle name="Millares 108 3 2 2" xfId="4276" xr:uid="{00000000-0005-0000-0000-0000A3000000}"/>
    <cellStyle name="Millares 108 3 2 2 2" xfId="8686" xr:uid="{00000000-0005-0000-0000-000042010000}"/>
    <cellStyle name="Millares 108 3 2 2 2 2" xfId="17500" xr:uid="{00000000-0005-0000-0000-000042010000}"/>
    <cellStyle name="Millares 108 3 2 2 3" xfId="13093" xr:uid="{00000000-0005-0000-0000-0000A3000000}"/>
    <cellStyle name="Millares 108 3 2 3" xfId="6505" xr:uid="{00000000-0005-0000-0000-0000A3000000}"/>
    <cellStyle name="Millares 108 3 2 3 2" xfId="15319" xr:uid="{00000000-0005-0000-0000-0000A3000000}"/>
    <cellStyle name="Millares 108 3 2 4" xfId="10916" xr:uid="{00000000-0005-0000-0000-00001C000000}"/>
    <cellStyle name="Millares 108 3 3" xfId="3199" xr:uid="{00000000-0005-0000-0000-0000A2000000}"/>
    <cellStyle name="Millares 108 3 3 2" xfId="7609" xr:uid="{00000000-0005-0000-0000-000043010000}"/>
    <cellStyle name="Millares 108 3 3 2 2" xfId="16423" xr:uid="{00000000-0005-0000-0000-000043010000}"/>
    <cellStyle name="Millares 108 3 3 3" xfId="12016" xr:uid="{00000000-0005-0000-0000-0000A2000000}"/>
    <cellStyle name="Millares 108 3 4" xfId="5428" xr:uid="{00000000-0005-0000-0000-0000A2000000}"/>
    <cellStyle name="Millares 108 3 4 2" xfId="14242" xr:uid="{00000000-0005-0000-0000-0000A2000000}"/>
    <cellStyle name="Millares 108 3 5" xfId="9839" xr:uid="{00000000-0005-0000-0000-00001C000000}"/>
    <cellStyle name="Millares 108 4" xfId="666" xr:uid="{00000000-0005-0000-0000-00001C000000}"/>
    <cellStyle name="Millares 108 4 2" xfId="1745" xr:uid="{00000000-0005-0000-0000-00001C000000}"/>
    <cellStyle name="Millares 108 4 2 2" xfId="3924" xr:uid="{00000000-0005-0000-0000-0000A5000000}"/>
    <cellStyle name="Millares 108 4 2 2 2" xfId="8334" xr:uid="{00000000-0005-0000-0000-000046010000}"/>
    <cellStyle name="Millares 108 4 2 2 2 2" xfId="17148" xr:uid="{00000000-0005-0000-0000-000046010000}"/>
    <cellStyle name="Millares 108 4 2 2 3" xfId="12741" xr:uid="{00000000-0005-0000-0000-0000A5000000}"/>
    <cellStyle name="Millares 108 4 2 3" xfId="6153" xr:uid="{00000000-0005-0000-0000-0000A5000000}"/>
    <cellStyle name="Millares 108 4 2 3 2" xfId="14967" xr:uid="{00000000-0005-0000-0000-0000A5000000}"/>
    <cellStyle name="Millares 108 4 2 4" xfId="10564" xr:uid="{00000000-0005-0000-0000-00001C000000}"/>
    <cellStyle name="Millares 108 4 3" xfId="2847" xr:uid="{00000000-0005-0000-0000-0000A4000000}"/>
    <cellStyle name="Millares 108 4 3 2" xfId="7257" xr:uid="{00000000-0005-0000-0000-000047010000}"/>
    <cellStyle name="Millares 108 4 3 2 2" xfId="16071" xr:uid="{00000000-0005-0000-0000-000047010000}"/>
    <cellStyle name="Millares 108 4 3 3" xfId="11664" xr:uid="{00000000-0005-0000-0000-0000A4000000}"/>
    <cellStyle name="Millares 108 4 4" xfId="5076" xr:uid="{00000000-0005-0000-0000-0000A4000000}"/>
    <cellStyle name="Millares 108 4 4 2" xfId="13890" xr:uid="{00000000-0005-0000-0000-0000A4000000}"/>
    <cellStyle name="Millares 108 4 5" xfId="9487" xr:uid="{00000000-0005-0000-0000-00001C000000}"/>
    <cellStyle name="Millares 108 5" xfId="1376" xr:uid="{00000000-0005-0000-0000-00001B000000}"/>
    <cellStyle name="Millares 108 5 2" xfId="3556" xr:uid="{00000000-0005-0000-0000-0000A6000000}"/>
    <cellStyle name="Millares 108 5 2 2" xfId="7966" xr:uid="{00000000-0005-0000-0000-000049010000}"/>
    <cellStyle name="Millares 108 5 2 2 2" xfId="16780" xr:uid="{00000000-0005-0000-0000-000049010000}"/>
    <cellStyle name="Millares 108 5 2 3" xfId="12373" xr:uid="{00000000-0005-0000-0000-0000A6000000}"/>
    <cellStyle name="Millares 108 5 3" xfId="5785" xr:uid="{00000000-0005-0000-0000-0000A6000000}"/>
    <cellStyle name="Millares 108 5 3 2" xfId="14599" xr:uid="{00000000-0005-0000-0000-0000A6000000}"/>
    <cellStyle name="Millares 108 5 4" xfId="10196" xr:uid="{00000000-0005-0000-0000-00001B000000}"/>
    <cellStyle name="Millares 108 6" xfId="2490" xr:uid="{00000000-0005-0000-0000-00001A000000}"/>
    <cellStyle name="Millares 108 6 2" xfId="6901" xr:uid="{00000000-0005-0000-0000-00004A010000}"/>
    <cellStyle name="Millares 108 6 2 2" xfId="15715" xr:uid="{00000000-0005-0000-0000-00004A010000}"/>
    <cellStyle name="Millares 108 6 3" xfId="11308" xr:uid="{00000000-0005-0000-0000-00001A000000}"/>
    <cellStyle name="Millares 108 7" xfId="4724" xr:uid="{00000000-0005-0000-0000-00009B000000}"/>
    <cellStyle name="Millares 108 7 2" xfId="13538" xr:uid="{00000000-0005-0000-0000-00009B000000}"/>
    <cellStyle name="Millares 108 8" xfId="9135" xr:uid="{00000000-0005-0000-0000-00001B000000}"/>
    <cellStyle name="Millares 109" xfId="233" xr:uid="{00000000-0005-0000-0000-00001D000000}"/>
    <cellStyle name="Millares 109 2" xfId="490" xr:uid="{00000000-0005-0000-0000-00001E000000}"/>
    <cellStyle name="Millares 109 2 2" xfId="1205" xr:uid="{00000000-0005-0000-0000-00001F000000}"/>
    <cellStyle name="Millares 109 2 2 2" xfId="2283" xr:uid="{00000000-0005-0000-0000-00001F000000}"/>
    <cellStyle name="Millares 109 2 2 2 2" xfId="4462" xr:uid="{00000000-0005-0000-0000-0000AA000000}"/>
    <cellStyle name="Millares 109 2 2 2 2 2" xfId="8872" xr:uid="{00000000-0005-0000-0000-00004F010000}"/>
    <cellStyle name="Millares 109 2 2 2 2 2 2" xfId="17686" xr:uid="{00000000-0005-0000-0000-00004F010000}"/>
    <cellStyle name="Millares 109 2 2 2 2 3" xfId="13279" xr:uid="{00000000-0005-0000-0000-0000AA000000}"/>
    <cellStyle name="Millares 109 2 2 2 3" xfId="6691" xr:uid="{00000000-0005-0000-0000-0000AA000000}"/>
    <cellStyle name="Millares 109 2 2 2 3 2" xfId="15505" xr:uid="{00000000-0005-0000-0000-0000AA000000}"/>
    <cellStyle name="Millares 109 2 2 2 4" xfId="11102" xr:uid="{00000000-0005-0000-0000-00001F000000}"/>
    <cellStyle name="Millares 109 2 2 3" xfId="3385" xr:uid="{00000000-0005-0000-0000-0000A9000000}"/>
    <cellStyle name="Millares 109 2 2 3 2" xfId="7795" xr:uid="{00000000-0005-0000-0000-000050010000}"/>
    <cellStyle name="Millares 109 2 2 3 2 2" xfId="16609" xr:uid="{00000000-0005-0000-0000-000050010000}"/>
    <cellStyle name="Millares 109 2 2 3 3" xfId="12202" xr:uid="{00000000-0005-0000-0000-0000A9000000}"/>
    <cellStyle name="Millares 109 2 2 4" xfId="5614" xr:uid="{00000000-0005-0000-0000-0000A9000000}"/>
    <cellStyle name="Millares 109 2 2 4 2" xfId="14428" xr:uid="{00000000-0005-0000-0000-0000A9000000}"/>
    <cellStyle name="Millares 109 2 2 5" xfId="10025" xr:uid="{00000000-0005-0000-0000-00001F000000}"/>
    <cellStyle name="Millares 109 2 3" xfId="852" xr:uid="{00000000-0005-0000-0000-00001F000000}"/>
    <cellStyle name="Millares 109 2 3 2" xfId="1931" xr:uid="{00000000-0005-0000-0000-00001F000000}"/>
    <cellStyle name="Millares 109 2 3 2 2" xfId="4110" xr:uid="{00000000-0005-0000-0000-0000AC000000}"/>
    <cellStyle name="Millares 109 2 3 2 2 2" xfId="8520" xr:uid="{00000000-0005-0000-0000-000053010000}"/>
    <cellStyle name="Millares 109 2 3 2 2 2 2" xfId="17334" xr:uid="{00000000-0005-0000-0000-000053010000}"/>
    <cellStyle name="Millares 109 2 3 2 2 3" xfId="12927" xr:uid="{00000000-0005-0000-0000-0000AC000000}"/>
    <cellStyle name="Millares 109 2 3 2 3" xfId="6339" xr:uid="{00000000-0005-0000-0000-0000AC000000}"/>
    <cellStyle name="Millares 109 2 3 2 3 2" xfId="15153" xr:uid="{00000000-0005-0000-0000-0000AC000000}"/>
    <cellStyle name="Millares 109 2 3 2 4" xfId="10750" xr:uid="{00000000-0005-0000-0000-00001F000000}"/>
    <cellStyle name="Millares 109 2 3 3" xfId="3033" xr:uid="{00000000-0005-0000-0000-0000AB000000}"/>
    <cellStyle name="Millares 109 2 3 3 2" xfId="7443" xr:uid="{00000000-0005-0000-0000-000054010000}"/>
    <cellStyle name="Millares 109 2 3 3 2 2" xfId="16257" xr:uid="{00000000-0005-0000-0000-000054010000}"/>
    <cellStyle name="Millares 109 2 3 3 3" xfId="11850" xr:uid="{00000000-0005-0000-0000-0000AB000000}"/>
    <cellStyle name="Millares 109 2 3 4" xfId="5262" xr:uid="{00000000-0005-0000-0000-0000AB000000}"/>
    <cellStyle name="Millares 109 2 3 4 2" xfId="14076" xr:uid="{00000000-0005-0000-0000-0000AB000000}"/>
    <cellStyle name="Millares 109 2 3 5" xfId="9673" xr:uid="{00000000-0005-0000-0000-00001F000000}"/>
    <cellStyle name="Millares 109 2 4" xfId="1566" xr:uid="{00000000-0005-0000-0000-00001E000000}"/>
    <cellStyle name="Millares 109 2 4 2" xfId="3745" xr:uid="{00000000-0005-0000-0000-0000AD000000}"/>
    <cellStyle name="Millares 109 2 4 2 2" xfId="8155" xr:uid="{00000000-0005-0000-0000-000056010000}"/>
    <cellStyle name="Millares 109 2 4 2 2 2" xfId="16969" xr:uid="{00000000-0005-0000-0000-000056010000}"/>
    <cellStyle name="Millares 109 2 4 2 3" xfId="12562" xr:uid="{00000000-0005-0000-0000-0000AD000000}"/>
    <cellStyle name="Millares 109 2 4 3" xfId="5974" xr:uid="{00000000-0005-0000-0000-0000AD000000}"/>
    <cellStyle name="Millares 109 2 4 3 2" xfId="14788" xr:uid="{00000000-0005-0000-0000-0000AD000000}"/>
    <cellStyle name="Millares 109 2 4 4" xfId="10385" xr:uid="{00000000-0005-0000-0000-00001E000000}"/>
    <cellStyle name="Millares 109 2 5" xfId="2676" xr:uid="{00000000-0005-0000-0000-00001D000000}"/>
    <cellStyle name="Millares 109 2 5 2" xfId="7087" xr:uid="{00000000-0005-0000-0000-000057010000}"/>
    <cellStyle name="Millares 109 2 5 2 2" xfId="15901" xr:uid="{00000000-0005-0000-0000-000057010000}"/>
    <cellStyle name="Millares 109 2 5 3" xfId="11494" xr:uid="{00000000-0005-0000-0000-00001D000000}"/>
    <cellStyle name="Millares 109 2 6" xfId="4910" xr:uid="{00000000-0005-0000-0000-0000A8000000}"/>
    <cellStyle name="Millares 109 2 6 2" xfId="13724" xr:uid="{00000000-0005-0000-0000-0000A8000000}"/>
    <cellStyle name="Millares 109 2 7" xfId="9321" xr:uid="{00000000-0005-0000-0000-00001E000000}"/>
    <cellStyle name="Millares 109 3" xfId="1020" xr:uid="{00000000-0005-0000-0000-00001E000000}"/>
    <cellStyle name="Millares 109 3 2" xfId="2098" xr:uid="{00000000-0005-0000-0000-00001E000000}"/>
    <cellStyle name="Millares 109 3 2 2" xfId="4277" xr:uid="{00000000-0005-0000-0000-0000AF000000}"/>
    <cellStyle name="Millares 109 3 2 2 2" xfId="8687" xr:uid="{00000000-0005-0000-0000-00005A010000}"/>
    <cellStyle name="Millares 109 3 2 2 2 2" xfId="17501" xr:uid="{00000000-0005-0000-0000-00005A010000}"/>
    <cellStyle name="Millares 109 3 2 2 3" xfId="13094" xr:uid="{00000000-0005-0000-0000-0000AF000000}"/>
    <cellStyle name="Millares 109 3 2 3" xfId="6506" xr:uid="{00000000-0005-0000-0000-0000AF000000}"/>
    <cellStyle name="Millares 109 3 2 3 2" xfId="15320" xr:uid="{00000000-0005-0000-0000-0000AF000000}"/>
    <cellStyle name="Millares 109 3 2 4" xfId="10917" xr:uid="{00000000-0005-0000-0000-00001E000000}"/>
    <cellStyle name="Millares 109 3 3" xfId="3200" xr:uid="{00000000-0005-0000-0000-0000AE000000}"/>
    <cellStyle name="Millares 109 3 3 2" xfId="7610" xr:uid="{00000000-0005-0000-0000-00005B010000}"/>
    <cellStyle name="Millares 109 3 3 2 2" xfId="16424" xr:uid="{00000000-0005-0000-0000-00005B010000}"/>
    <cellStyle name="Millares 109 3 3 3" xfId="12017" xr:uid="{00000000-0005-0000-0000-0000AE000000}"/>
    <cellStyle name="Millares 109 3 4" xfId="5429" xr:uid="{00000000-0005-0000-0000-0000AE000000}"/>
    <cellStyle name="Millares 109 3 4 2" xfId="14243" xr:uid="{00000000-0005-0000-0000-0000AE000000}"/>
    <cellStyle name="Millares 109 3 5" xfId="9840" xr:uid="{00000000-0005-0000-0000-00001E000000}"/>
    <cellStyle name="Millares 109 4" xfId="667" xr:uid="{00000000-0005-0000-0000-00001E000000}"/>
    <cellStyle name="Millares 109 4 2" xfId="1746" xr:uid="{00000000-0005-0000-0000-00001E000000}"/>
    <cellStyle name="Millares 109 4 2 2" xfId="3925" xr:uid="{00000000-0005-0000-0000-0000B1000000}"/>
    <cellStyle name="Millares 109 4 2 2 2" xfId="8335" xr:uid="{00000000-0005-0000-0000-00005E010000}"/>
    <cellStyle name="Millares 109 4 2 2 2 2" xfId="17149" xr:uid="{00000000-0005-0000-0000-00005E010000}"/>
    <cellStyle name="Millares 109 4 2 2 3" xfId="12742" xr:uid="{00000000-0005-0000-0000-0000B1000000}"/>
    <cellStyle name="Millares 109 4 2 3" xfId="6154" xr:uid="{00000000-0005-0000-0000-0000B1000000}"/>
    <cellStyle name="Millares 109 4 2 3 2" xfId="14968" xr:uid="{00000000-0005-0000-0000-0000B1000000}"/>
    <cellStyle name="Millares 109 4 2 4" xfId="10565" xr:uid="{00000000-0005-0000-0000-00001E000000}"/>
    <cellStyle name="Millares 109 4 3" xfId="2848" xr:uid="{00000000-0005-0000-0000-0000B0000000}"/>
    <cellStyle name="Millares 109 4 3 2" xfId="7258" xr:uid="{00000000-0005-0000-0000-00005F010000}"/>
    <cellStyle name="Millares 109 4 3 2 2" xfId="16072" xr:uid="{00000000-0005-0000-0000-00005F010000}"/>
    <cellStyle name="Millares 109 4 3 3" xfId="11665" xr:uid="{00000000-0005-0000-0000-0000B0000000}"/>
    <cellStyle name="Millares 109 4 4" xfId="5077" xr:uid="{00000000-0005-0000-0000-0000B0000000}"/>
    <cellStyle name="Millares 109 4 4 2" xfId="13891" xr:uid="{00000000-0005-0000-0000-0000B0000000}"/>
    <cellStyle name="Millares 109 4 5" xfId="9488" xr:uid="{00000000-0005-0000-0000-00001E000000}"/>
    <cellStyle name="Millares 109 5" xfId="1377" xr:uid="{00000000-0005-0000-0000-00001D000000}"/>
    <cellStyle name="Millares 109 5 2" xfId="3557" xr:uid="{00000000-0005-0000-0000-0000B2000000}"/>
    <cellStyle name="Millares 109 5 2 2" xfId="7967" xr:uid="{00000000-0005-0000-0000-000061010000}"/>
    <cellStyle name="Millares 109 5 2 2 2" xfId="16781" xr:uid="{00000000-0005-0000-0000-000061010000}"/>
    <cellStyle name="Millares 109 5 2 3" xfId="12374" xr:uid="{00000000-0005-0000-0000-0000B2000000}"/>
    <cellStyle name="Millares 109 5 3" xfId="5786" xr:uid="{00000000-0005-0000-0000-0000B2000000}"/>
    <cellStyle name="Millares 109 5 3 2" xfId="14600" xr:uid="{00000000-0005-0000-0000-0000B2000000}"/>
    <cellStyle name="Millares 109 5 4" xfId="10197" xr:uid="{00000000-0005-0000-0000-00001D000000}"/>
    <cellStyle name="Millares 109 6" xfId="2491" xr:uid="{00000000-0005-0000-0000-00001C000000}"/>
    <cellStyle name="Millares 109 6 2" xfId="6902" xr:uid="{00000000-0005-0000-0000-000062010000}"/>
    <cellStyle name="Millares 109 6 2 2" xfId="15716" xr:uid="{00000000-0005-0000-0000-000062010000}"/>
    <cellStyle name="Millares 109 6 3" xfId="11309" xr:uid="{00000000-0005-0000-0000-00001C000000}"/>
    <cellStyle name="Millares 109 7" xfId="4725" xr:uid="{00000000-0005-0000-0000-0000A7000000}"/>
    <cellStyle name="Millares 109 7 2" xfId="13539" xr:uid="{00000000-0005-0000-0000-0000A7000000}"/>
    <cellStyle name="Millares 109 8" xfId="9136" xr:uid="{00000000-0005-0000-0000-00001D000000}"/>
    <cellStyle name="Millares 11" xfId="48" xr:uid="{00000000-0005-0000-0000-00001F000000}"/>
    <cellStyle name="Millares 11 2" xfId="394" xr:uid="{00000000-0005-0000-0000-000020000000}"/>
    <cellStyle name="Millares 11 2 2" xfId="1111" xr:uid="{00000000-0005-0000-0000-000021000000}"/>
    <cellStyle name="Millares 11 2 2 2" xfId="2189" xr:uid="{00000000-0005-0000-0000-000021000000}"/>
    <cellStyle name="Millares 11 2 2 2 2" xfId="4368" xr:uid="{00000000-0005-0000-0000-0000B6000000}"/>
    <cellStyle name="Millares 11 2 2 2 2 2" xfId="8778" xr:uid="{00000000-0005-0000-0000-000067010000}"/>
    <cellStyle name="Millares 11 2 2 2 2 2 2" xfId="17592" xr:uid="{00000000-0005-0000-0000-000067010000}"/>
    <cellStyle name="Millares 11 2 2 2 2 3" xfId="13185" xr:uid="{00000000-0005-0000-0000-0000B6000000}"/>
    <cellStyle name="Millares 11 2 2 2 3" xfId="6597" xr:uid="{00000000-0005-0000-0000-0000B6000000}"/>
    <cellStyle name="Millares 11 2 2 2 3 2" xfId="15411" xr:uid="{00000000-0005-0000-0000-0000B6000000}"/>
    <cellStyle name="Millares 11 2 2 2 4" xfId="11008" xr:uid="{00000000-0005-0000-0000-000021000000}"/>
    <cellStyle name="Millares 11 2 2 3" xfId="3291" xr:uid="{00000000-0005-0000-0000-0000B5000000}"/>
    <cellStyle name="Millares 11 2 2 3 2" xfId="7701" xr:uid="{00000000-0005-0000-0000-000068010000}"/>
    <cellStyle name="Millares 11 2 2 3 2 2" xfId="16515" xr:uid="{00000000-0005-0000-0000-000068010000}"/>
    <cellStyle name="Millares 11 2 2 3 3" xfId="12108" xr:uid="{00000000-0005-0000-0000-0000B5000000}"/>
    <cellStyle name="Millares 11 2 2 4" xfId="5520" xr:uid="{00000000-0005-0000-0000-0000B5000000}"/>
    <cellStyle name="Millares 11 2 2 4 2" xfId="14334" xr:uid="{00000000-0005-0000-0000-0000B5000000}"/>
    <cellStyle name="Millares 11 2 2 5" xfId="9931" xr:uid="{00000000-0005-0000-0000-000021000000}"/>
    <cellStyle name="Millares 11 2 3" xfId="758" xr:uid="{00000000-0005-0000-0000-000021000000}"/>
    <cellStyle name="Millares 11 2 3 2" xfId="1837" xr:uid="{00000000-0005-0000-0000-000021000000}"/>
    <cellStyle name="Millares 11 2 3 2 2" xfId="4016" xr:uid="{00000000-0005-0000-0000-0000B8000000}"/>
    <cellStyle name="Millares 11 2 3 2 2 2" xfId="8426" xr:uid="{00000000-0005-0000-0000-00006B010000}"/>
    <cellStyle name="Millares 11 2 3 2 2 2 2" xfId="17240" xr:uid="{00000000-0005-0000-0000-00006B010000}"/>
    <cellStyle name="Millares 11 2 3 2 2 3" xfId="12833" xr:uid="{00000000-0005-0000-0000-0000B8000000}"/>
    <cellStyle name="Millares 11 2 3 2 3" xfId="6245" xr:uid="{00000000-0005-0000-0000-0000B8000000}"/>
    <cellStyle name="Millares 11 2 3 2 3 2" xfId="15059" xr:uid="{00000000-0005-0000-0000-0000B8000000}"/>
    <cellStyle name="Millares 11 2 3 2 4" xfId="10656" xr:uid="{00000000-0005-0000-0000-000021000000}"/>
    <cellStyle name="Millares 11 2 3 3" xfId="2939" xr:uid="{00000000-0005-0000-0000-0000B7000000}"/>
    <cellStyle name="Millares 11 2 3 3 2" xfId="7349" xr:uid="{00000000-0005-0000-0000-00006C010000}"/>
    <cellStyle name="Millares 11 2 3 3 2 2" xfId="16163" xr:uid="{00000000-0005-0000-0000-00006C010000}"/>
    <cellStyle name="Millares 11 2 3 3 3" xfId="11756" xr:uid="{00000000-0005-0000-0000-0000B7000000}"/>
    <cellStyle name="Millares 11 2 3 4" xfId="5168" xr:uid="{00000000-0005-0000-0000-0000B7000000}"/>
    <cellStyle name="Millares 11 2 3 4 2" xfId="13982" xr:uid="{00000000-0005-0000-0000-0000B7000000}"/>
    <cellStyle name="Millares 11 2 3 5" xfId="9579" xr:uid="{00000000-0005-0000-0000-000021000000}"/>
    <cellStyle name="Millares 11 2 4" xfId="1472" xr:uid="{00000000-0005-0000-0000-000020000000}"/>
    <cellStyle name="Millares 11 2 4 2" xfId="3651" xr:uid="{00000000-0005-0000-0000-0000B9000000}"/>
    <cellStyle name="Millares 11 2 4 2 2" xfId="8061" xr:uid="{00000000-0005-0000-0000-00006E010000}"/>
    <cellStyle name="Millares 11 2 4 2 2 2" xfId="16875" xr:uid="{00000000-0005-0000-0000-00006E010000}"/>
    <cellStyle name="Millares 11 2 4 2 3" xfId="12468" xr:uid="{00000000-0005-0000-0000-0000B9000000}"/>
    <cellStyle name="Millares 11 2 4 3" xfId="5880" xr:uid="{00000000-0005-0000-0000-0000B9000000}"/>
    <cellStyle name="Millares 11 2 4 3 2" xfId="14694" xr:uid="{00000000-0005-0000-0000-0000B9000000}"/>
    <cellStyle name="Millares 11 2 4 4" xfId="10291" xr:uid="{00000000-0005-0000-0000-000020000000}"/>
    <cellStyle name="Millares 11 2 5" xfId="2582" xr:uid="{00000000-0005-0000-0000-00001F000000}"/>
    <cellStyle name="Millares 11 2 5 2" xfId="6993" xr:uid="{00000000-0005-0000-0000-00006F010000}"/>
    <cellStyle name="Millares 11 2 5 2 2" xfId="15807" xr:uid="{00000000-0005-0000-0000-00006F010000}"/>
    <cellStyle name="Millares 11 2 5 3" xfId="11400" xr:uid="{00000000-0005-0000-0000-00001F000000}"/>
    <cellStyle name="Millares 11 2 6" xfId="4816" xr:uid="{00000000-0005-0000-0000-0000B4000000}"/>
    <cellStyle name="Millares 11 2 6 2" xfId="13630" xr:uid="{00000000-0005-0000-0000-0000B4000000}"/>
    <cellStyle name="Millares 11 2 7" xfId="9227" xr:uid="{00000000-0005-0000-0000-000020000000}"/>
    <cellStyle name="Millares 11 3" xfId="929" xr:uid="{00000000-0005-0000-0000-000020000000}"/>
    <cellStyle name="Millares 11 3 2" xfId="2007" xr:uid="{00000000-0005-0000-0000-000020000000}"/>
    <cellStyle name="Millares 11 3 2 2" xfId="4186" xr:uid="{00000000-0005-0000-0000-0000BB000000}"/>
    <cellStyle name="Millares 11 3 2 2 2" xfId="8596" xr:uid="{00000000-0005-0000-0000-000072010000}"/>
    <cellStyle name="Millares 11 3 2 2 2 2" xfId="17410" xr:uid="{00000000-0005-0000-0000-000072010000}"/>
    <cellStyle name="Millares 11 3 2 2 3" xfId="13003" xr:uid="{00000000-0005-0000-0000-0000BB000000}"/>
    <cellStyle name="Millares 11 3 2 3" xfId="6415" xr:uid="{00000000-0005-0000-0000-0000BB000000}"/>
    <cellStyle name="Millares 11 3 2 3 2" xfId="15229" xr:uid="{00000000-0005-0000-0000-0000BB000000}"/>
    <cellStyle name="Millares 11 3 2 4" xfId="10826" xr:uid="{00000000-0005-0000-0000-000020000000}"/>
    <cellStyle name="Millares 11 3 3" xfId="3109" xr:uid="{00000000-0005-0000-0000-0000BA000000}"/>
    <cellStyle name="Millares 11 3 3 2" xfId="7519" xr:uid="{00000000-0005-0000-0000-000073010000}"/>
    <cellStyle name="Millares 11 3 3 2 2" xfId="16333" xr:uid="{00000000-0005-0000-0000-000073010000}"/>
    <cellStyle name="Millares 11 3 3 3" xfId="11926" xr:uid="{00000000-0005-0000-0000-0000BA000000}"/>
    <cellStyle name="Millares 11 3 4" xfId="5338" xr:uid="{00000000-0005-0000-0000-0000BA000000}"/>
    <cellStyle name="Millares 11 3 4 2" xfId="14152" xr:uid="{00000000-0005-0000-0000-0000BA000000}"/>
    <cellStyle name="Millares 11 3 5" xfId="9749" xr:uid="{00000000-0005-0000-0000-000020000000}"/>
    <cellStyle name="Millares 11 4" xfId="576" xr:uid="{00000000-0005-0000-0000-000020000000}"/>
    <cellStyle name="Millares 11 4 2" xfId="1655" xr:uid="{00000000-0005-0000-0000-000020000000}"/>
    <cellStyle name="Millares 11 4 2 2" xfId="3834" xr:uid="{00000000-0005-0000-0000-0000BD000000}"/>
    <cellStyle name="Millares 11 4 2 2 2" xfId="8244" xr:uid="{00000000-0005-0000-0000-000076010000}"/>
    <cellStyle name="Millares 11 4 2 2 2 2" xfId="17058" xr:uid="{00000000-0005-0000-0000-000076010000}"/>
    <cellStyle name="Millares 11 4 2 2 3" xfId="12651" xr:uid="{00000000-0005-0000-0000-0000BD000000}"/>
    <cellStyle name="Millares 11 4 2 3" xfId="6063" xr:uid="{00000000-0005-0000-0000-0000BD000000}"/>
    <cellStyle name="Millares 11 4 2 3 2" xfId="14877" xr:uid="{00000000-0005-0000-0000-0000BD000000}"/>
    <cellStyle name="Millares 11 4 2 4" xfId="10474" xr:uid="{00000000-0005-0000-0000-000020000000}"/>
    <cellStyle name="Millares 11 4 3" xfId="2757" xr:uid="{00000000-0005-0000-0000-0000BC000000}"/>
    <cellStyle name="Millares 11 4 3 2" xfId="7167" xr:uid="{00000000-0005-0000-0000-000077010000}"/>
    <cellStyle name="Millares 11 4 3 2 2" xfId="15981" xr:uid="{00000000-0005-0000-0000-000077010000}"/>
    <cellStyle name="Millares 11 4 3 3" xfId="11574" xr:uid="{00000000-0005-0000-0000-0000BC000000}"/>
    <cellStyle name="Millares 11 4 4" xfId="4986" xr:uid="{00000000-0005-0000-0000-0000BC000000}"/>
    <cellStyle name="Millares 11 4 4 2" xfId="13800" xr:uid="{00000000-0005-0000-0000-0000BC000000}"/>
    <cellStyle name="Millares 11 4 5" xfId="9397" xr:uid="{00000000-0005-0000-0000-000020000000}"/>
    <cellStyle name="Millares 11 5" xfId="1283" xr:uid="{00000000-0005-0000-0000-00001F000000}"/>
    <cellStyle name="Millares 11 5 2" xfId="3463" xr:uid="{00000000-0005-0000-0000-0000BE000000}"/>
    <cellStyle name="Millares 11 5 2 2" xfId="7873" xr:uid="{00000000-0005-0000-0000-000079010000}"/>
    <cellStyle name="Millares 11 5 2 2 2" xfId="16687" xr:uid="{00000000-0005-0000-0000-000079010000}"/>
    <cellStyle name="Millares 11 5 2 3" xfId="12280" xr:uid="{00000000-0005-0000-0000-0000BE000000}"/>
    <cellStyle name="Millares 11 5 3" xfId="5692" xr:uid="{00000000-0005-0000-0000-0000BE000000}"/>
    <cellStyle name="Millares 11 5 3 2" xfId="14506" xr:uid="{00000000-0005-0000-0000-0000BE000000}"/>
    <cellStyle name="Millares 11 5 4" xfId="10103" xr:uid="{00000000-0005-0000-0000-00001F000000}"/>
    <cellStyle name="Millares 11 6" xfId="2399" xr:uid="{00000000-0005-0000-0000-00001E000000}"/>
    <cellStyle name="Millares 11 6 2" xfId="6811" xr:uid="{00000000-0005-0000-0000-00007A010000}"/>
    <cellStyle name="Millares 11 6 2 2" xfId="15625" xr:uid="{00000000-0005-0000-0000-00007A010000}"/>
    <cellStyle name="Millares 11 6 3" xfId="11218" xr:uid="{00000000-0005-0000-0000-00001E000000}"/>
    <cellStyle name="Millares 11 7" xfId="4633" xr:uid="{00000000-0005-0000-0000-0000B3000000}"/>
    <cellStyle name="Millares 11 7 2" xfId="13447" xr:uid="{00000000-0005-0000-0000-0000B3000000}"/>
    <cellStyle name="Millares 11 8" xfId="9045" xr:uid="{00000000-0005-0000-0000-00001F000000}"/>
    <cellStyle name="Millares 110" xfId="235" xr:uid="{00000000-0005-0000-0000-000021000000}"/>
    <cellStyle name="Millares 110 2" xfId="491" xr:uid="{00000000-0005-0000-0000-000022000000}"/>
    <cellStyle name="Millares 110 2 2" xfId="1206" xr:uid="{00000000-0005-0000-0000-000023000000}"/>
    <cellStyle name="Millares 110 2 2 2" xfId="2284" xr:uid="{00000000-0005-0000-0000-000023000000}"/>
    <cellStyle name="Millares 110 2 2 2 2" xfId="4463" xr:uid="{00000000-0005-0000-0000-0000C2000000}"/>
    <cellStyle name="Millares 110 2 2 2 2 2" xfId="8873" xr:uid="{00000000-0005-0000-0000-00007F010000}"/>
    <cellStyle name="Millares 110 2 2 2 2 2 2" xfId="17687" xr:uid="{00000000-0005-0000-0000-00007F010000}"/>
    <cellStyle name="Millares 110 2 2 2 2 3" xfId="13280" xr:uid="{00000000-0005-0000-0000-0000C2000000}"/>
    <cellStyle name="Millares 110 2 2 2 3" xfId="6692" xr:uid="{00000000-0005-0000-0000-0000C2000000}"/>
    <cellStyle name="Millares 110 2 2 2 3 2" xfId="15506" xr:uid="{00000000-0005-0000-0000-0000C2000000}"/>
    <cellStyle name="Millares 110 2 2 2 4" xfId="11103" xr:uid="{00000000-0005-0000-0000-000023000000}"/>
    <cellStyle name="Millares 110 2 2 3" xfId="3386" xr:uid="{00000000-0005-0000-0000-0000C1000000}"/>
    <cellStyle name="Millares 110 2 2 3 2" xfId="7796" xr:uid="{00000000-0005-0000-0000-000080010000}"/>
    <cellStyle name="Millares 110 2 2 3 2 2" xfId="16610" xr:uid="{00000000-0005-0000-0000-000080010000}"/>
    <cellStyle name="Millares 110 2 2 3 3" xfId="12203" xr:uid="{00000000-0005-0000-0000-0000C1000000}"/>
    <cellStyle name="Millares 110 2 2 4" xfId="5615" xr:uid="{00000000-0005-0000-0000-0000C1000000}"/>
    <cellStyle name="Millares 110 2 2 4 2" xfId="14429" xr:uid="{00000000-0005-0000-0000-0000C1000000}"/>
    <cellStyle name="Millares 110 2 2 5" xfId="10026" xr:uid="{00000000-0005-0000-0000-000023000000}"/>
    <cellStyle name="Millares 110 2 3" xfId="853" xr:uid="{00000000-0005-0000-0000-000023000000}"/>
    <cellStyle name="Millares 110 2 3 2" xfId="1932" xr:uid="{00000000-0005-0000-0000-000023000000}"/>
    <cellStyle name="Millares 110 2 3 2 2" xfId="4111" xr:uid="{00000000-0005-0000-0000-0000C4000000}"/>
    <cellStyle name="Millares 110 2 3 2 2 2" xfId="8521" xr:uid="{00000000-0005-0000-0000-000083010000}"/>
    <cellStyle name="Millares 110 2 3 2 2 2 2" xfId="17335" xr:uid="{00000000-0005-0000-0000-000083010000}"/>
    <cellStyle name="Millares 110 2 3 2 2 3" xfId="12928" xr:uid="{00000000-0005-0000-0000-0000C4000000}"/>
    <cellStyle name="Millares 110 2 3 2 3" xfId="6340" xr:uid="{00000000-0005-0000-0000-0000C4000000}"/>
    <cellStyle name="Millares 110 2 3 2 3 2" xfId="15154" xr:uid="{00000000-0005-0000-0000-0000C4000000}"/>
    <cellStyle name="Millares 110 2 3 2 4" xfId="10751" xr:uid="{00000000-0005-0000-0000-000023000000}"/>
    <cellStyle name="Millares 110 2 3 3" xfId="3034" xr:uid="{00000000-0005-0000-0000-0000C3000000}"/>
    <cellStyle name="Millares 110 2 3 3 2" xfId="7444" xr:uid="{00000000-0005-0000-0000-000084010000}"/>
    <cellStyle name="Millares 110 2 3 3 2 2" xfId="16258" xr:uid="{00000000-0005-0000-0000-000084010000}"/>
    <cellStyle name="Millares 110 2 3 3 3" xfId="11851" xr:uid="{00000000-0005-0000-0000-0000C3000000}"/>
    <cellStyle name="Millares 110 2 3 4" xfId="5263" xr:uid="{00000000-0005-0000-0000-0000C3000000}"/>
    <cellStyle name="Millares 110 2 3 4 2" xfId="14077" xr:uid="{00000000-0005-0000-0000-0000C3000000}"/>
    <cellStyle name="Millares 110 2 3 5" xfId="9674" xr:uid="{00000000-0005-0000-0000-000023000000}"/>
    <cellStyle name="Millares 110 2 4" xfId="1567" xr:uid="{00000000-0005-0000-0000-000022000000}"/>
    <cellStyle name="Millares 110 2 4 2" xfId="3746" xr:uid="{00000000-0005-0000-0000-0000C5000000}"/>
    <cellStyle name="Millares 110 2 4 2 2" xfId="8156" xr:uid="{00000000-0005-0000-0000-000086010000}"/>
    <cellStyle name="Millares 110 2 4 2 2 2" xfId="16970" xr:uid="{00000000-0005-0000-0000-000086010000}"/>
    <cellStyle name="Millares 110 2 4 2 3" xfId="12563" xr:uid="{00000000-0005-0000-0000-0000C5000000}"/>
    <cellStyle name="Millares 110 2 4 3" xfId="5975" xr:uid="{00000000-0005-0000-0000-0000C5000000}"/>
    <cellStyle name="Millares 110 2 4 3 2" xfId="14789" xr:uid="{00000000-0005-0000-0000-0000C5000000}"/>
    <cellStyle name="Millares 110 2 4 4" xfId="10386" xr:uid="{00000000-0005-0000-0000-000022000000}"/>
    <cellStyle name="Millares 110 2 5" xfId="2677" xr:uid="{00000000-0005-0000-0000-000021000000}"/>
    <cellStyle name="Millares 110 2 5 2" xfId="7088" xr:uid="{00000000-0005-0000-0000-000087010000}"/>
    <cellStyle name="Millares 110 2 5 2 2" xfId="15902" xr:uid="{00000000-0005-0000-0000-000087010000}"/>
    <cellStyle name="Millares 110 2 5 3" xfId="11495" xr:uid="{00000000-0005-0000-0000-000021000000}"/>
    <cellStyle name="Millares 110 2 6" xfId="4911" xr:uid="{00000000-0005-0000-0000-0000C0000000}"/>
    <cellStyle name="Millares 110 2 6 2" xfId="13725" xr:uid="{00000000-0005-0000-0000-0000C0000000}"/>
    <cellStyle name="Millares 110 2 7" xfId="9322" xr:uid="{00000000-0005-0000-0000-000022000000}"/>
    <cellStyle name="Millares 110 3" xfId="1021" xr:uid="{00000000-0005-0000-0000-000022000000}"/>
    <cellStyle name="Millares 110 3 2" xfId="2099" xr:uid="{00000000-0005-0000-0000-000022000000}"/>
    <cellStyle name="Millares 110 3 2 2" xfId="4278" xr:uid="{00000000-0005-0000-0000-0000C7000000}"/>
    <cellStyle name="Millares 110 3 2 2 2" xfId="8688" xr:uid="{00000000-0005-0000-0000-00008A010000}"/>
    <cellStyle name="Millares 110 3 2 2 2 2" xfId="17502" xr:uid="{00000000-0005-0000-0000-00008A010000}"/>
    <cellStyle name="Millares 110 3 2 2 3" xfId="13095" xr:uid="{00000000-0005-0000-0000-0000C7000000}"/>
    <cellStyle name="Millares 110 3 2 3" xfId="6507" xr:uid="{00000000-0005-0000-0000-0000C7000000}"/>
    <cellStyle name="Millares 110 3 2 3 2" xfId="15321" xr:uid="{00000000-0005-0000-0000-0000C7000000}"/>
    <cellStyle name="Millares 110 3 2 4" xfId="10918" xr:uid="{00000000-0005-0000-0000-000022000000}"/>
    <cellStyle name="Millares 110 3 3" xfId="3201" xr:uid="{00000000-0005-0000-0000-0000C6000000}"/>
    <cellStyle name="Millares 110 3 3 2" xfId="7611" xr:uid="{00000000-0005-0000-0000-00008B010000}"/>
    <cellStyle name="Millares 110 3 3 2 2" xfId="16425" xr:uid="{00000000-0005-0000-0000-00008B010000}"/>
    <cellStyle name="Millares 110 3 3 3" xfId="12018" xr:uid="{00000000-0005-0000-0000-0000C6000000}"/>
    <cellStyle name="Millares 110 3 4" xfId="5430" xr:uid="{00000000-0005-0000-0000-0000C6000000}"/>
    <cellStyle name="Millares 110 3 4 2" xfId="14244" xr:uid="{00000000-0005-0000-0000-0000C6000000}"/>
    <cellStyle name="Millares 110 3 5" xfId="9841" xr:uid="{00000000-0005-0000-0000-000022000000}"/>
    <cellStyle name="Millares 110 4" xfId="668" xr:uid="{00000000-0005-0000-0000-000022000000}"/>
    <cellStyle name="Millares 110 4 2" xfId="1747" xr:uid="{00000000-0005-0000-0000-000022000000}"/>
    <cellStyle name="Millares 110 4 2 2" xfId="3926" xr:uid="{00000000-0005-0000-0000-0000C9000000}"/>
    <cellStyle name="Millares 110 4 2 2 2" xfId="8336" xr:uid="{00000000-0005-0000-0000-00008E010000}"/>
    <cellStyle name="Millares 110 4 2 2 2 2" xfId="17150" xr:uid="{00000000-0005-0000-0000-00008E010000}"/>
    <cellStyle name="Millares 110 4 2 2 3" xfId="12743" xr:uid="{00000000-0005-0000-0000-0000C9000000}"/>
    <cellStyle name="Millares 110 4 2 3" xfId="6155" xr:uid="{00000000-0005-0000-0000-0000C9000000}"/>
    <cellStyle name="Millares 110 4 2 3 2" xfId="14969" xr:uid="{00000000-0005-0000-0000-0000C9000000}"/>
    <cellStyle name="Millares 110 4 2 4" xfId="10566" xr:uid="{00000000-0005-0000-0000-000022000000}"/>
    <cellStyle name="Millares 110 4 3" xfId="2849" xr:uid="{00000000-0005-0000-0000-0000C8000000}"/>
    <cellStyle name="Millares 110 4 3 2" xfId="7259" xr:uid="{00000000-0005-0000-0000-00008F010000}"/>
    <cellStyle name="Millares 110 4 3 2 2" xfId="16073" xr:uid="{00000000-0005-0000-0000-00008F010000}"/>
    <cellStyle name="Millares 110 4 3 3" xfId="11666" xr:uid="{00000000-0005-0000-0000-0000C8000000}"/>
    <cellStyle name="Millares 110 4 4" xfId="5078" xr:uid="{00000000-0005-0000-0000-0000C8000000}"/>
    <cellStyle name="Millares 110 4 4 2" xfId="13892" xr:uid="{00000000-0005-0000-0000-0000C8000000}"/>
    <cellStyle name="Millares 110 4 5" xfId="9489" xr:uid="{00000000-0005-0000-0000-000022000000}"/>
    <cellStyle name="Millares 110 5" xfId="1378" xr:uid="{00000000-0005-0000-0000-000021000000}"/>
    <cellStyle name="Millares 110 5 2" xfId="3558" xr:uid="{00000000-0005-0000-0000-0000CA000000}"/>
    <cellStyle name="Millares 110 5 2 2" xfId="7968" xr:uid="{00000000-0005-0000-0000-000091010000}"/>
    <cellStyle name="Millares 110 5 2 2 2" xfId="16782" xr:uid="{00000000-0005-0000-0000-000091010000}"/>
    <cellStyle name="Millares 110 5 2 3" xfId="12375" xr:uid="{00000000-0005-0000-0000-0000CA000000}"/>
    <cellStyle name="Millares 110 5 3" xfId="5787" xr:uid="{00000000-0005-0000-0000-0000CA000000}"/>
    <cellStyle name="Millares 110 5 3 2" xfId="14601" xr:uid="{00000000-0005-0000-0000-0000CA000000}"/>
    <cellStyle name="Millares 110 5 4" xfId="10198" xr:uid="{00000000-0005-0000-0000-000021000000}"/>
    <cellStyle name="Millares 110 6" xfId="2492" xr:uid="{00000000-0005-0000-0000-000020000000}"/>
    <cellStyle name="Millares 110 6 2" xfId="6903" xr:uid="{00000000-0005-0000-0000-000092010000}"/>
    <cellStyle name="Millares 110 6 2 2" xfId="15717" xr:uid="{00000000-0005-0000-0000-000092010000}"/>
    <cellStyle name="Millares 110 6 3" xfId="11310" xr:uid="{00000000-0005-0000-0000-000020000000}"/>
    <cellStyle name="Millares 110 7" xfId="4726" xr:uid="{00000000-0005-0000-0000-0000BF000000}"/>
    <cellStyle name="Millares 110 7 2" xfId="13540" xr:uid="{00000000-0005-0000-0000-0000BF000000}"/>
    <cellStyle name="Millares 110 8" xfId="9137" xr:uid="{00000000-0005-0000-0000-000021000000}"/>
    <cellStyle name="Millares 111" xfId="237" xr:uid="{00000000-0005-0000-0000-000023000000}"/>
    <cellStyle name="Millares 111 2" xfId="492" xr:uid="{00000000-0005-0000-0000-000024000000}"/>
    <cellStyle name="Millares 111 2 2" xfId="1207" xr:uid="{00000000-0005-0000-0000-000025000000}"/>
    <cellStyle name="Millares 111 2 2 2" xfId="2285" xr:uid="{00000000-0005-0000-0000-000025000000}"/>
    <cellStyle name="Millares 111 2 2 2 2" xfId="4464" xr:uid="{00000000-0005-0000-0000-0000CE000000}"/>
    <cellStyle name="Millares 111 2 2 2 2 2" xfId="8874" xr:uid="{00000000-0005-0000-0000-000097010000}"/>
    <cellStyle name="Millares 111 2 2 2 2 2 2" xfId="17688" xr:uid="{00000000-0005-0000-0000-000097010000}"/>
    <cellStyle name="Millares 111 2 2 2 2 3" xfId="13281" xr:uid="{00000000-0005-0000-0000-0000CE000000}"/>
    <cellStyle name="Millares 111 2 2 2 3" xfId="6693" xr:uid="{00000000-0005-0000-0000-0000CE000000}"/>
    <cellStyle name="Millares 111 2 2 2 3 2" xfId="15507" xr:uid="{00000000-0005-0000-0000-0000CE000000}"/>
    <cellStyle name="Millares 111 2 2 2 4" xfId="11104" xr:uid="{00000000-0005-0000-0000-000025000000}"/>
    <cellStyle name="Millares 111 2 2 3" xfId="3387" xr:uid="{00000000-0005-0000-0000-0000CD000000}"/>
    <cellStyle name="Millares 111 2 2 3 2" xfId="7797" xr:uid="{00000000-0005-0000-0000-000098010000}"/>
    <cellStyle name="Millares 111 2 2 3 2 2" xfId="16611" xr:uid="{00000000-0005-0000-0000-000098010000}"/>
    <cellStyle name="Millares 111 2 2 3 3" xfId="12204" xr:uid="{00000000-0005-0000-0000-0000CD000000}"/>
    <cellStyle name="Millares 111 2 2 4" xfId="5616" xr:uid="{00000000-0005-0000-0000-0000CD000000}"/>
    <cellStyle name="Millares 111 2 2 4 2" xfId="14430" xr:uid="{00000000-0005-0000-0000-0000CD000000}"/>
    <cellStyle name="Millares 111 2 2 5" xfId="10027" xr:uid="{00000000-0005-0000-0000-000025000000}"/>
    <cellStyle name="Millares 111 2 3" xfId="854" xr:uid="{00000000-0005-0000-0000-000025000000}"/>
    <cellStyle name="Millares 111 2 3 2" xfId="1933" xr:uid="{00000000-0005-0000-0000-000025000000}"/>
    <cellStyle name="Millares 111 2 3 2 2" xfId="4112" xr:uid="{00000000-0005-0000-0000-0000D0000000}"/>
    <cellStyle name="Millares 111 2 3 2 2 2" xfId="8522" xr:uid="{00000000-0005-0000-0000-00009B010000}"/>
    <cellStyle name="Millares 111 2 3 2 2 2 2" xfId="17336" xr:uid="{00000000-0005-0000-0000-00009B010000}"/>
    <cellStyle name="Millares 111 2 3 2 2 3" xfId="12929" xr:uid="{00000000-0005-0000-0000-0000D0000000}"/>
    <cellStyle name="Millares 111 2 3 2 3" xfId="6341" xr:uid="{00000000-0005-0000-0000-0000D0000000}"/>
    <cellStyle name="Millares 111 2 3 2 3 2" xfId="15155" xr:uid="{00000000-0005-0000-0000-0000D0000000}"/>
    <cellStyle name="Millares 111 2 3 2 4" xfId="10752" xr:uid="{00000000-0005-0000-0000-000025000000}"/>
    <cellStyle name="Millares 111 2 3 3" xfId="3035" xr:uid="{00000000-0005-0000-0000-0000CF000000}"/>
    <cellStyle name="Millares 111 2 3 3 2" xfId="7445" xr:uid="{00000000-0005-0000-0000-00009C010000}"/>
    <cellStyle name="Millares 111 2 3 3 2 2" xfId="16259" xr:uid="{00000000-0005-0000-0000-00009C010000}"/>
    <cellStyle name="Millares 111 2 3 3 3" xfId="11852" xr:uid="{00000000-0005-0000-0000-0000CF000000}"/>
    <cellStyle name="Millares 111 2 3 4" xfId="5264" xr:uid="{00000000-0005-0000-0000-0000CF000000}"/>
    <cellStyle name="Millares 111 2 3 4 2" xfId="14078" xr:uid="{00000000-0005-0000-0000-0000CF000000}"/>
    <cellStyle name="Millares 111 2 3 5" xfId="9675" xr:uid="{00000000-0005-0000-0000-000025000000}"/>
    <cellStyle name="Millares 111 2 4" xfId="1568" xr:uid="{00000000-0005-0000-0000-000024000000}"/>
    <cellStyle name="Millares 111 2 4 2" xfId="3747" xr:uid="{00000000-0005-0000-0000-0000D1000000}"/>
    <cellStyle name="Millares 111 2 4 2 2" xfId="8157" xr:uid="{00000000-0005-0000-0000-00009E010000}"/>
    <cellStyle name="Millares 111 2 4 2 2 2" xfId="16971" xr:uid="{00000000-0005-0000-0000-00009E010000}"/>
    <cellStyle name="Millares 111 2 4 2 3" xfId="12564" xr:uid="{00000000-0005-0000-0000-0000D1000000}"/>
    <cellStyle name="Millares 111 2 4 3" xfId="5976" xr:uid="{00000000-0005-0000-0000-0000D1000000}"/>
    <cellStyle name="Millares 111 2 4 3 2" xfId="14790" xr:uid="{00000000-0005-0000-0000-0000D1000000}"/>
    <cellStyle name="Millares 111 2 4 4" xfId="10387" xr:uid="{00000000-0005-0000-0000-000024000000}"/>
    <cellStyle name="Millares 111 2 5" xfId="2678" xr:uid="{00000000-0005-0000-0000-000023000000}"/>
    <cellStyle name="Millares 111 2 5 2" xfId="7089" xr:uid="{00000000-0005-0000-0000-00009F010000}"/>
    <cellStyle name="Millares 111 2 5 2 2" xfId="15903" xr:uid="{00000000-0005-0000-0000-00009F010000}"/>
    <cellStyle name="Millares 111 2 5 3" xfId="11496" xr:uid="{00000000-0005-0000-0000-000023000000}"/>
    <cellStyle name="Millares 111 2 6" xfId="4912" xr:uid="{00000000-0005-0000-0000-0000CC000000}"/>
    <cellStyle name="Millares 111 2 6 2" xfId="13726" xr:uid="{00000000-0005-0000-0000-0000CC000000}"/>
    <cellStyle name="Millares 111 2 7" xfId="9323" xr:uid="{00000000-0005-0000-0000-000024000000}"/>
    <cellStyle name="Millares 111 3" xfId="1022" xr:uid="{00000000-0005-0000-0000-000024000000}"/>
    <cellStyle name="Millares 111 3 2" xfId="2100" xr:uid="{00000000-0005-0000-0000-000024000000}"/>
    <cellStyle name="Millares 111 3 2 2" xfId="4279" xr:uid="{00000000-0005-0000-0000-0000D3000000}"/>
    <cellStyle name="Millares 111 3 2 2 2" xfId="8689" xr:uid="{00000000-0005-0000-0000-0000A2010000}"/>
    <cellStyle name="Millares 111 3 2 2 2 2" xfId="17503" xr:uid="{00000000-0005-0000-0000-0000A2010000}"/>
    <cellStyle name="Millares 111 3 2 2 3" xfId="13096" xr:uid="{00000000-0005-0000-0000-0000D3000000}"/>
    <cellStyle name="Millares 111 3 2 3" xfId="6508" xr:uid="{00000000-0005-0000-0000-0000D3000000}"/>
    <cellStyle name="Millares 111 3 2 3 2" xfId="15322" xr:uid="{00000000-0005-0000-0000-0000D3000000}"/>
    <cellStyle name="Millares 111 3 2 4" xfId="10919" xr:uid="{00000000-0005-0000-0000-000024000000}"/>
    <cellStyle name="Millares 111 3 3" xfId="3202" xr:uid="{00000000-0005-0000-0000-0000D2000000}"/>
    <cellStyle name="Millares 111 3 3 2" xfId="7612" xr:uid="{00000000-0005-0000-0000-0000A3010000}"/>
    <cellStyle name="Millares 111 3 3 2 2" xfId="16426" xr:uid="{00000000-0005-0000-0000-0000A3010000}"/>
    <cellStyle name="Millares 111 3 3 3" xfId="12019" xr:uid="{00000000-0005-0000-0000-0000D2000000}"/>
    <cellStyle name="Millares 111 3 4" xfId="5431" xr:uid="{00000000-0005-0000-0000-0000D2000000}"/>
    <cellStyle name="Millares 111 3 4 2" xfId="14245" xr:uid="{00000000-0005-0000-0000-0000D2000000}"/>
    <cellStyle name="Millares 111 3 5" xfId="9842" xr:uid="{00000000-0005-0000-0000-000024000000}"/>
    <cellStyle name="Millares 111 4" xfId="669" xr:uid="{00000000-0005-0000-0000-000024000000}"/>
    <cellStyle name="Millares 111 4 2" xfId="1748" xr:uid="{00000000-0005-0000-0000-000024000000}"/>
    <cellStyle name="Millares 111 4 2 2" xfId="3927" xr:uid="{00000000-0005-0000-0000-0000D5000000}"/>
    <cellStyle name="Millares 111 4 2 2 2" xfId="8337" xr:uid="{00000000-0005-0000-0000-0000A6010000}"/>
    <cellStyle name="Millares 111 4 2 2 2 2" xfId="17151" xr:uid="{00000000-0005-0000-0000-0000A6010000}"/>
    <cellStyle name="Millares 111 4 2 2 3" xfId="12744" xr:uid="{00000000-0005-0000-0000-0000D5000000}"/>
    <cellStyle name="Millares 111 4 2 3" xfId="6156" xr:uid="{00000000-0005-0000-0000-0000D5000000}"/>
    <cellStyle name="Millares 111 4 2 3 2" xfId="14970" xr:uid="{00000000-0005-0000-0000-0000D5000000}"/>
    <cellStyle name="Millares 111 4 2 4" xfId="10567" xr:uid="{00000000-0005-0000-0000-000024000000}"/>
    <cellStyle name="Millares 111 4 3" xfId="2850" xr:uid="{00000000-0005-0000-0000-0000D4000000}"/>
    <cellStyle name="Millares 111 4 3 2" xfId="7260" xr:uid="{00000000-0005-0000-0000-0000A7010000}"/>
    <cellStyle name="Millares 111 4 3 2 2" xfId="16074" xr:uid="{00000000-0005-0000-0000-0000A7010000}"/>
    <cellStyle name="Millares 111 4 3 3" xfId="11667" xr:uid="{00000000-0005-0000-0000-0000D4000000}"/>
    <cellStyle name="Millares 111 4 4" xfId="5079" xr:uid="{00000000-0005-0000-0000-0000D4000000}"/>
    <cellStyle name="Millares 111 4 4 2" xfId="13893" xr:uid="{00000000-0005-0000-0000-0000D4000000}"/>
    <cellStyle name="Millares 111 4 5" xfId="9490" xr:uid="{00000000-0005-0000-0000-000024000000}"/>
    <cellStyle name="Millares 111 5" xfId="1379" xr:uid="{00000000-0005-0000-0000-000023000000}"/>
    <cellStyle name="Millares 111 5 2" xfId="3559" xr:uid="{00000000-0005-0000-0000-0000D6000000}"/>
    <cellStyle name="Millares 111 5 2 2" xfId="7969" xr:uid="{00000000-0005-0000-0000-0000A9010000}"/>
    <cellStyle name="Millares 111 5 2 2 2" xfId="16783" xr:uid="{00000000-0005-0000-0000-0000A9010000}"/>
    <cellStyle name="Millares 111 5 2 3" xfId="12376" xr:uid="{00000000-0005-0000-0000-0000D6000000}"/>
    <cellStyle name="Millares 111 5 3" xfId="5788" xr:uid="{00000000-0005-0000-0000-0000D6000000}"/>
    <cellStyle name="Millares 111 5 3 2" xfId="14602" xr:uid="{00000000-0005-0000-0000-0000D6000000}"/>
    <cellStyle name="Millares 111 5 4" xfId="10199" xr:uid="{00000000-0005-0000-0000-000023000000}"/>
    <cellStyle name="Millares 111 6" xfId="2493" xr:uid="{00000000-0005-0000-0000-000022000000}"/>
    <cellStyle name="Millares 111 6 2" xfId="6904" xr:uid="{00000000-0005-0000-0000-0000AA010000}"/>
    <cellStyle name="Millares 111 6 2 2" xfId="15718" xr:uid="{00000000-0005-0000-0000-0000AA010000}"/>
    <cellStyle name="Millares 111 6 3" xfId="11311" xr:uid="{00000000-0005-0000-0000-000022000000}"/>
    <cellStyle name="Millares 111 7" xfId="4727" xr:uid="{00000000-0005-0000-0000-0000CB000000}"/>
    <cellStyle name="Millares 111 7 2" xfId="13541" xr:uid="{00000000-0005-0000-0000-0000CB000000}"/>
    <cellStyle name="Millares 111 8" xfId="9138" xr:uid="{00000000-0005-0000-0000-000023000000}"/>
    <cellStyle name="Millares 112" xfId="239" xr:uid="{00000000-0005-0000-0000-000025000000}"/>
    <cellStyle name="Millares 112 2" xfId="493" xr:uid="{00000000-0005-0000-0000-000026000000}"/>
    <cellStyle name="Millares 112 2 2" xfId="1208" xr:uid="{00000000-0005-0000-0000-000027000000}"/>
    <cellStyle name="Millares 112 2 2 2" xfId="2286" xr:uid="{00000000-0005-0000-0000-000027000000}"/>
    <cellStyle name="Millares 112 2 2 2 2" xfId="4465" xr:uid="{00000000-0005-0000-0000-0000DA000000}"/>
    <cellStyle name="Millares 112 2 2 2 2 2" xfId="8875" xr:uid="{00000000-0005-0000-0000-0000AF010000}"/>
    <cellStyle name="Millares 112 2 2 2 2 2 2" xfId="17689" xr:uid="{00000000-0005-0000-0000-0000AF010000}"/>
    <cellStyle name="Millares 112 2 2 2 2 3" xfId="13282" xr:uid="{00000000-0005-0000-0000-0000DA000000}"/>
    <cellStyle name="Millares 112 2 2 2 3" xfId="6694" xr:uid="{00000000-0005-0000-0000-0000DA000000}"/>
    <cellStyle name="Millares 112 2 2 2 3 2" xfId="15508" xr:uid="{00000000-0005-0000-0000-0000DA000000}"/>
    <cellStyle name="Millares 112 2 2 2 4" xfId="11105" xr:uid="{00000000-0005-0000-0000-000027000000}"/>
    <cellStyle name="Millares 112 2 2 3" xfId="3388" xr:uid="{00000000-0005-0000-0000-0000D9000000}"/>
    <cellStyle name="Millares 112 2 2 3 2" xfId="7798" xr:uid="{00000000-0005-0000-0000-0000B0010000}"/>
    <cellStyle name="Millares 112 2 2 3 2 2" xfId="16612" xr:uid="{00000000-0005-0000-0000-0000B0010000}"/>
    <cellStyle name="Millares 112 2 2 3 3" xfId="12205" xr:uid="{00000000-0005-0000-0000-0000D9000000}"/>
    <cellStyle name="Millares 112 2 2 4" xfId="5617" xr:uid="{00000000-0005-0000-0000-0000D9000000}"/>
    <cellStyle name="Millares 112 2 2 4 2" xfId="14431" xr:uid="{00000000-0005-0000-0000-0000D9000000}"/>
    <cellStyle name="Millares 112 2 2 5" xfId="10028" xr:uid="{00000000-0005-0000-0000-000027000000}"/>
    <cellStyle name="Millares 112 2 3" xfId="855" xr:uid="{00000000-0005-0000-0000-000027000000}"/>
    <cellStyle name="Millares 112 2 3 2" xfId="1934" xr:uid="{00000000-0005-0000-0000-000027000000}"/>
    <cellStyle name="Millares 112 2 3 2 2" xfId="4113" xr:uid="{00000000-0005-0000-0000-0000DC000000}"/>
    <cellStyle name="Millares 112 2 3 2 2 2" xfId="8523" xr:uid="{00000000-0005-0000-0000-0000B3010000}"/>
    <cellStyle name="Millares 112 2 3 2 2 2 2" xfId="17337" xr:uid="{00000000-0005-0000-0000-0000B3010000}"/>
    <cellStyle name="Millares 112 2 3 2 2 3" xfId="12930" xr:uid="{00000000-0005-0000-0000-0000DC000000}"/>
    <cellStyle name="Millares 112 2 3 2 3" xfId="6342" xr:uid="{00000000-0005-0000-0000-0000DC000000}"/>
    <cellStyle name="Millares 112 2 3 2 3 2" xfId="15156" xr:uid="{00000000-0005-0000-0000-0000DC000000}"/>
    <cellStyle name="Millares 112 2 3 2 4" xfId="10753" xr:uid="{00000000-0005-0000-0000-000027000000}"/>
    <cellStyle name="Millares 112 2 3 3" xfId="3036" xr:uid="{00000000-0005-0000-0000-0000DB000000}"/>
    <cellStyle name="Millares 112 2 3 3 2" xfId="7446" xr:uid="{00000000-0005-0000-0000-0000B4010000}"/>
    <cellStyle name="Millares 112 2 3 3 2 2" xfId="16260" xr:uid="{00000000-0005-0000-0000-0000B4010000}"/>
    <cellStyle name="Millares 112 2 3 3 3" xfId="11853" xr:uid="{00000000-0005-0000-0000-0000DB000000}"/>
    <cellStyle name="Millares 112 2 3 4" xfId="5265" xr:uid="{00000000-0005-0000-0000-0000DB000000}"/>
    <cellStyle name="Millares 112 2 3 4 2" xfId="14079" xr:uid="{00000000-0005-0000-0000-0000DB000000}"/>
    <cellStyle name="Millares 112 2 3 5" xfId="9676" xr:uid="{00000000-0005-0000-0000-000027000000}"/>
    <cellStyle name="Millares 112 2 4" xfId="1569" xr:uid="{00000000-0005-0000-0000-000026000000}"/>
    <cellStyle name="Millares 112 2 4 2" xfId="3748" xr:uid="{00000000-0005-0000-0000-0000DD000000}"/>
    <cellStyle name="Millares 112 2 4 2 2" xfId="8158" xr:uid="{00000000-0005-0000-0000-0000B6010000}"/>
    <cellStyle name="Millares 112 2 4 2 2 2" xfId="16972" xr:uid="{00000000-0005-0000-0000-0000B6010000}"/>
    <cellStyle name="Millares 112 2 4 2 3" xfId="12565" xr:uid="{00000000-0005-0000-0000-0000DD000000}"/>
    <cellStyle name="Millares 112 2 4 3" xfId="5977" xr:uid="{00000000-0005-0000-0000-0000DD000000}"/>
    <cellStyle name="Millares 112 2 4 3 2" xfId="14791" xr:uid="{00000000-0005-0000-0000-0000DD000000}"/>
    <cellStyle name="Millares 112 2 4 4" xfId="10388" xr:uid="{00000000-0005-0000-0000-000026000000}"/>
    <cellStyle name="Millares 112 2 5" xfId="2679" xr:uid="{00000000-0005-0000-0000-000025000000}"/>
    <cellStyle name="Millares 112 2 5 2" xfId="7090" xr:uid="{00000000-0005-0000-0000-0000B7010000}"/>
    <cellStyle name="Millares 112 2 5 2 2" xfId="15904" xr:uid="{00000000-0005-0000-0000-0000B7010000}"/>
    <cellStyle name="Millares 112 2 5 3" xfId="11497" xr:uid="{00000000-0005-0000-0000-000025000000}"/>
    <cellStyle name="Millares 112 2 6" xfId="4913" xr:uid="{00000000-0005-0000-0000-0000D8000000}"/>
    <cellStyle name="Millares 112 2 6 2" xfId="13727" xr:uid="{00000000-0005-0000-0000-0000D8000000}"/>
    <cellStyle name="Millares 112 2 7" xfId="9324" xr:uid="{00000000-0005-0000-0000-000026000000}"/>
    <cellStyle name="Millares 112 3" xfId="1023" xr:uid="{00000000-0005-0000-0000-000026000000}"/>
    <cellStyle name="Millares 112 3 2" xfId="2101" xr:uid="{00000000-0005-0000-0000-000026000000}"/>
    <cellStyle name="Millares 112 3 2 2" xfId="4280" xr:uid="{00000000-0005-0000-0000-0000DF000000}"/>
    <cellStyle name="Millares 112 3 2 2 2" xfId="8690" xr:uid="{00000000-0005-0000-0000-0000BA010000}"/>
    <cellStyle name="Millares 112 3 2 2 2 2" xfId="17504" xr:uid="{00000000-0005-0000-0000-0000BA010000}"/>
    <cellStyle name="Millares 112 3 2 2 3" xfId="13097" xr:uid="{00000000-0005-0000-0000-0000DF000000}"/>
    <cellStyle name="Millares 112 3 2 3" xfId="6509" xr:uid="{00000000-0005-0000-0000-0000DF000000}"/>
    <cellStyle name="Millares 112 3 2 3 2" xfId="15323" xr:uid="{00000000-0005-0000-0000-0000DF000000}"/>
    <cellStyle name="Millares 112 3 2 4" xfId="10920" xr:uid="{00000000-0005-0000-0000-000026000000}"/>
    <cellStyle name="Millares 112 3 3" xfId="3203" xr:uid="{00000000-0005-0000-0000-0000DE000000}"/>
    <cellStyle name="Millares 112 3 3 2" xfId="7613" xr:uid="{00000000-0005-0000-0000-0000BB010000}"/>
    <cellStyle name="Millares 112 3 3 2 2" xfId="16427" xr:uid="{00000000-0005-0000-0000-0000BB010000}"/>
    <cellStyle name="Millares 112 3 3 3" xfId="12020" xr:uid="{00000000-0005-0000-0000-0000DE000000}"/>
    <cellStyle name="Millares 112 3 4" xfId="5432" xr:uid="{00000000-0005-0000-0000-0000DE000000}"/>
    <cellStyle name="Millares 112 3 4 2" xfId="14246" xr:uid="{00000000-0005-0000-0000-0000DE000000}"/>
    <cellStyle name="Millares 112 3 5" xfId="9843" xr:uid="{00000000-0005-0000-0000-000026000000}"/>
    <cellStyle name="Millares 112 4" xfId="670" xr:uid="{00000000-0005-0000-0000-000026000000}"/>
    <cellStyle name="Millares 112 4 2" xfId="1749" xr:uid="{00000000-0005-0000-0000-000026000000}"/>
    <cellStyle name="Millares 112 4 2 2" xfId="3928" xr:uid="{00000000-0005-0000-0000-0000E1000000}"/>
    <cellStyle name="Millares 112 4 2 2 2" xfId="8338" xr:uid="{00000000-0005-0000-0000-0000BE010000}"/>
    <cellStyle name="Millares 112 4 2 2 2 2" xfId="17152" xr:uid="{00000000-0005-0000-0000-0000BE010000}"/>
    <cellStyle name="Millares 112 4 2 2 3" xfId="12745" xr:uid="{00000000-0005-0000-0000-0000E1000000}"/>
    <cellStyle name="Millares 112 4 2 3" xfId="6157" xr:uid="{00000000-0005-0000-0000-0000E1000000}"/>
    <cellStyle name="Millares 112 4 2 3 2" xfId="14971" xr:uid="{00000000-0005-0000-0000-0000E1000000}"/>
    <cellStyle name="Millares 112 4 2 4" xfId="10568" xr:uid="{00000000-0005-0000-0000-000026000000}"/>
    <cellStyle name="Millares 112 4 3" xfId="2851" xr:uid="{00000000-0005-0000-0000-0000E0000000}"/>
    <cellStyle name="Millares 112 4 3 2" xfId="7261" xr:uid="{00000000-0005-0000-0000-0000BF010000}"/>
    <cellStyle name="Millares 112 4 3 2 2" xfId="16075" xr:uid="{00000000-0005-0000-0000-0000BF010000}"/>
    <cellStyle name="Millares 112 4 3 3" xfId="11668" xr:uid="{00000000-0005-0000-0000-0000E0000000}"/>
    <cellStyle name="Millares 112 4 4" xfId="5080" xr:uid="{00000000-0005-0000-0000-0000E0000000}"/>
    <cellStyle name="Millares 112 4 4 2" xfId="13894" xr:uid="{00000000-0005-0000-0000-0000E0000000}"/>
    <cellStyle name="Millares 112 4 5" xfId="9491" xr:uid="{00000000-0005-0000-0000-000026000000}"/>
    <cellStyle name="Millares 112 5" xfId="1380" xr:uid="{00000000-0005-0000-0000-000025000000}"/>
    <cellStyle name="Millares 112 5 2" xfId="3560" xr:uid="{00000000-0005-0000-0000-0000E2000000}"/>
    <cellStyle name="Millares 112 5 2 2" xfId="7970" xr:uid="{00000000-0005-0000-0000-0000C1010000}"/>
    <cellStyle name="Millares 112 5 2 2 2" xfId="16784" xr:uid="{00000000-0005-0000-0000-0000C1010000}"/>
    <cellStyle name="Millares 112 5 2 3" xfId="12377" xr:uid="{00000000-0005-0000-0000-0000E2000000}"/>
    <cellStyle name="Millares 112 5 3" xfId="5789" xr:uid="{00000000-0005-0000-0000-0000E2000000}"/>
    <cellStyle name="Millares 112 5 3 2" xfId="14603" xr:uid="{00000000-0005-0000-0000-0000E2000000}"/>
    <cellStyle name="Millares 112 5 4" xfId="10200" xr:uid="{00000000-0005-0000-0000-000025000000}"/>
    <cellStyle name="Millares 112 6" xfId="2494" xr:uid="{00000000-0005-0000-0000-000024000000}"/>
    <cellStyle name="Millares 112 6 2" xfId="6905" xr:uid="{00000000-0005-0000-0000-0000C2010000}"/>
    <cellStyle name="Millares 112 6 2 2" xfId="15719" xr:uid="{00000000-0005-0000-0000-0000C2010000}"/>
    <cellStyle name="Millares 112 6 3" xfId="11312" xr:uid="{00000000-0005-0000-0000-000024000000}"/>
    <cellStyle name="Millares 112 7" xfId="4728" xr:uid="{00000000-0005-0000-0000-0000D7000000}"/>
    <cellStyle name="Millares 112 7 2" xfId="13542" xr:uid="{00000000-0005-0000-0000-0000D7000000}"/>
    <cellStyle name="Millares 112 8" xfId="9139" xr:uid="{00000000-0005-0000-0000-000025000000}"/>
    <cellStyle name="Millares 113" xfId="241" xr:uid="{00000000-0005-0000-0000-000027000000}"/>
    <cellStyle name="Millares 113 2" xfId="494" xr:uid="{00000000-0005-0000-0000-000028000000}"/>
    <cellStyle name="Millares 113 2 2" xfId="1209" xr:uid="{00000000-0005-0000-0000-000029000000}"/>
    <cellStyle name="Millares 113 2 2 2" xfId="2287" xr:uid="{00000000-0005-0000-0000-000029000000}"/>
    <cellStyle name="Millares 113 2 2 2 2" xfId="4466" xr:uid="{00000000-0005-0000-0000-0000E6000000}"/>
    <cellStyle name="Millares 113 2 2 2 2 2" xfId="8876" xr:uid="{00000000-0005-0000-0000-0000C7010000}"/>
    <cellStyle name="Millares 113 2 2 2 2 2 2" xfId="17690" xr:uid="{00000000-0005-0000-0000-0000C7010000}"/>
    <cellStyle name="Millares 113 2 2 2 2 3" xfId="13283" xr:uid="{00000000-0005-0000-0000-0000E6000000}"/>
    <cellStyle name="Millares 113 2 2 2 3" xfId="6695" xr:uid="{00000000-0005-0000-0000-0000E6000000}"/>
    <cellStyle name="Millares 113 2 2 2 3 2" xfId="15509" xr:uid="{00000000-0005-0000-0000-0000E6000000}"/>
    <cellStyle name="Millares 113 2 2 2 4" xfId="11106" xr:uid="{00000000-0005-0000-0000-000029000000}"/>
    <cellStyle name="Millares 113 2 2 3" xfId="3389" xr:uid="{00000000-0005-0000-0000-0000E5000000}"/>
    <cellStyle name="Millares 113 2 2 3 2" xfId="7799" xr:uid="{00000000-0005-0000-0000-0000C8010000}"/>
    <cellStyle name="Millares 113 2 2 3 2 2" xfId="16613" xr:uid="{00000000-0005-0000-0000-0000C8010000}"/>
    <cellStyle name="Millares 113 2 2 3 3" xfId="12206" xr:uid="{00000000-0005-0000-0000-0000E5000000}"/>
    <cellStyle name="Millares 113 2 2 4" xfId="5618" xr:uid="{00000000-0005-0000-0000-0000E5000000}"/>
    <cellStyle name="Millares 113 2 2 4 2" xfId="14432" xr:uid="{00000000-0005-0000-0000-0000E5000000}"/>
    <cellStyle name="Millares 113 2 2 5" xfId="10029" xr:uid="{00000000-0005-0000-0000-000029000000}"/>
    <cellStyle name="Millares 113 2 3" xfId="856" xr:uid="{00000000-0005-0000-0000-000029000000}"/>
    <cellStyle name="Millares 113 2 3 2" xfId="1935" xr:uid="{00000000-0005-0000-0000-000029000000}"/>
    <cellStyle name="Millares 113 2 3 2 2" xfId="4114" xr:uid="{00000000-0005-0000-0000-0000E8000000}"/>
    <cellStyle name="Millares 113 2 3 2 2 2" xfId="8524" xr:uid="{00000000-0005-0000-0000-0000CB010000}"/>
    <cellStyle name="Millares 113 2 3 2 2 2 2" xfId="17338" xr:uid="{00000000-0005-0000-0000-0000CB010000}"/>
    <cellStyle name="Millares 113 2 3 2 2 3" xfId="12931" xr:uid="{00000000-0005-0000-0000-0000E8000000}"/>
    <cellStyle name="Millares 113 2 3 2 3" xfId="6343" xr:uid="{00000000-0005-0000-0000-0000E8000000}"/>
    <cellStyle name="Millares 113 2 3 2 3 2" xfId="15157" xr:uid="{00000000-0005-0000-0000-0000E8000000}"/>
    <cellStyle name="Millares 113 2 3 2 4" xfId="10754" xr:uid="{00000000-0005-0000-0000-000029000000}"/>
    <cellStyle name="Millares 113 2 3 3" xfId="3037" xr:uid="{00000000-0005-0000-0000-0000E7000000}"/>
    <cellStyle name="Millares 113 2 3 3 2" xfId="7447" xr:uid="{00000000-0005-0000-0000-0000CC010000}"/>
    <cellStyle name="Millares 113 2 3 3 2 2" xfId="16261" xr:uid="{00000000-0005-0000-0000-0000CC010000}"/>
    <cellStyle name="Millares 113 2 3 3 3" xfId="11854" xr:uid="{00000000-0005-0000-0000-0000E7000000}"/>
    <cellStyle name="Millares 113 2 3 4" xfId="5266" xr:uid="{00000000-0005-0000-0000-0000E7000000}"/>
    <cellStyle name="Millares 113 2 3 4 2" xfId="14080" xr:uid="{00000000-0005-0000-0000-0000E7000000}"/>
    <cellStyle name="Millares 113 2 3 5" xfId="9677" xr:uid="{00000000-0005-0000-0000-000029000000}"/>
    <cellStyle name="Millares 113 2 4" xfId="1570" xr:uid="{00000000-0005-0000-0000-000028000000}"/>
    <cellStyle name="Millares 113 2 4 2" xfId="3749" xr:uid="{00000000-0005-0000-0000-0000E9000000}"/>
    <cellStyle name="Millares 113 2 4 2 2" xfId="8159" xr:uid="{00000000-0005-0000-0000-0000CE010000}"/>
    <cellStyle name="Millares 113 2 4 2 2 2" xfId="16973" xr:uid="{00000000-0005-0000-0000-0000CE010000}"/>
    <cellStyle name="Millares 113 2 4 2 3" xfId="12566" xr:uid="{00000000-0005-0000-0000-0000E9000000}"/>
    <cellStyle name="Millares 113 2 4 3" xfId="5978" xr:uid="{00000000-0005-0000-0000-0000E9000000}"/>
    <cellStyle name="Millares 113 2 4 3 2" xfId="14792" xr:uid="{00000000-0005-0000-0000-0000E9000000}"/>
    <cellStyle name="Millares 113 2 4 4" xfId="10389" xr:uid="{00000000-0005-0000-0000-000028000000}"/>
    <cellStyle name="Millares 113 2 5" xfId="2680" xr:uid="{00000000-0005-0000-0000-000027000000}"/>
    <cellStyle name="Millares 113 2 5 2" xfId="7091" xr:uid="{00000000-0005-0000-0000-0000CF010000}"/>
    <cellStyle name="Millares 113 2 5 2 2" xfId="15905" xr:uid="{00000000-0005-0000-0000-0000CF010000}"/>
    <cellStyle name="Millares 113 2 5 3" xfId="11498" xr:uid="{00000000-0005-0000-0000-000027000000}"/>
    <cellStyle name="Millares 113 2 6" xfId="4914" xr:uid="{00000000-0005-0000-0000-0000E4000000}"/>
    <cellStyle name="Millares 113 2 6 2" xfId="13728" xr:uid="{00000000-0005-0000-0000-0000E4000000}"/>
    <cellStyle name="Millares 113 2 7" xfId="9325" xr:uid="{00000000-0005-0000-0000-000028000000}"/>
    <cellStyle name="Millares 113 3" xfId="1024" xr:uid="{00000000-0005-0000-0000-000028000000}"/>
    <cellStyle name="Millares 113 3 2" xfId="2102" xr:uid="{00000000-0005-0000-0000-000028000000}"/>
    <cellStyle name="Millares 113 3 2 2" xfId="4281" xr:uid="{00000000-0005-0000-0000-0000EB000000}"/>
    <cellStyle name="Millares 113 3 2 2 2" xfId="8691" xr:uid="{00000000-0005-0000-0000-0000D2010000}"/>
    <cellStyle name="Millares 113 3 2 2 2 2" xfId="17505" xr:uid="{00000000-0005-0000-0000-0000D2010000}"/>
    <cellStyle name="Millares 113 3 2 2 3" xfId="13098" xr:uid="{00000000-0005-0000-0000-0000EB000000}"/>
    <cellStyle name="Millares 113 3 2 3" xfId="6510" xr:uid="{00000000-0005-0000-0000-0000EB000000}"/>
    <cellStyle name="Millares 113 3 2 3 2" xfId="15324" xr:uid="{00000000-0005-0000-0000-0000EB000000}"/>
    <cellStyle name="Millares 113 3 2 4" xfId="10921" xr:uid="{00000000-0005-0000-0000-000028000000}"/>
    <cellStyle name="Millares 113 3 3" xfId="3204" xr:uid="{00000000-0005-0000-0000-0000EA000000}"/>
    <cellStyle name="Millares 113 3 3 2" xfId="7614" xr:uid="{00000000-0005-0000-0000-0000D3010000}"/>
    <cellStyle name="Millares 113 3 3 2 2" xfId="16428" xr:uid="{00000000-0005-0000-0000-0000D3010000}"/>
    <cellStyle name="Millares 113 3 3 3" xfId="12021" xr:uid="{00000000-0005-0000-0000-0000EA000000}"/>
    <cellStyle name="Millares 113 3 4" xfId="5433" xr:uid="{00000000-0005-0000-0000-0000EA000000}"/>
    <cellStyle name="Millares 113 3 4 2" xfId="14247" xr:uid="{00000000-0005-0000-0000-0000EA000000}"/>
    <cellStyle name="Millares 113 3 5" xfId="9844" xr:uid="{00000000-0005-0000-0000-000028000000}"/>
    <cellStyle name="Millares 113 4" xfId="671" xr:uid="{00000000-0005-0000-0000-000028000000}"/>
    <cellStyle name="Millares 113 4 2" xfId="1750" xr:uid="{00000000-0005-0000-0000-000028000000}"/>
    <cellStyle name="Millares 113 4 2 2" xfId="3929" xr:uid="{00000000-0005-0000-0000-0000ED000000}"/>
    <cellStyle name="Millares 113 4 2 2 2" xfId="8339" xr:uid="{00000000-0005-0000-0000-0000D6010000}"/>
    <cellStyle name="Millares 113 4 2 2 2 2" xfId="17153" xr:uid="{00000000-0005-0000-0000-0000D6010000}"/>
    <cellStyle name="Millares 113 4 2 2 3" xfId="12746" xr:uid="{00000000-0005-0000-0000-0000ED000000}"/>
    <cellStyle name="Millares 113 4 2 3" xfId="6158" xr:uid="{00000000-0005-0000-0000-0000ED000000}"/>
    <cellStyle name="Millares 113 4 2 3 2" xfId="14972" xr:uid="{00000000-0005-0000-0000-0000ED000000}"/>
    <cellStyle name="Millares 113 4 2 4" xfId="10569" xr:uid="{00000000-0005-0000-0000-000028000000}"/>
    <cellStyle name="Millares 113 4 3" xfId="2852" xr:uid="{00000000-0005-0000-0000-0000EC000000}"/>
    <cellStyle name="Millares 113 4 3 2" xfId="7262" xr:uid="{00000000-0005-0000-0000-0000D7010000}"/>
    <cellStyle name="Millares 113 4 3 2 2" xfId="16076" xr:uid="{00000000-0005-0000-0000-0000D7010000}"/>
    <cellStyle name="Millares 113 4 3 3" xfId="11669" xr:uid="{00000000-0005-0000-0000-0000EC000000}"/>
    <cellStyle name="Millares 113 4 4" xfId="5081" xr:uid="{00000000-0005-0000-0000-0000EC000000}"/>
    <cellStyle name="Millares 113 4 4 2" xfId="13895" xr:uid="{00000000-0005-0000-0000-0000EC000000}"/>
    <cellStyle name="Millares 113 4 5" xfId="9492" xr:uid="{00000000-0005-0000-0000-000028000000}"/>
    <cellStyle name="Millares 113 5" xfId="1381" xr:uid="{00000000-0005-0000-0000-000027000000}"/>
    <cellStyle name="Millares 113 5 2" xfId="3561" xr:uid="{00000000-0005-0000-0000-0000EE000000}"/>
    <cellStyle name="Millares 113 5 2 2" xfId="7971" xr:uid="{00000000-0005-0000-0000-0000D9010000}"/>
    <cellStyle name="Millares 113 5 2 2 2" xfId="16785" xr:uid="{00000000-0005-0000-0000-0000D9010000}"/>
    <cellStyle name="Millares 113 5 2 3" xfId="12378" xr:uid="{00000000-0005-0000-0000-0000EE000000}"/>
    <cellStyle name="Millares 113 5 3" xfId="5790" xr:uid="{00000000-0005-0000-0000-0000EE000000}"/>
    <cellStyle name="Millares 113 5 3 2" xfId="14604" xr:uid="{00000000-0005-0000-0000-0000EE000000}"/>
    <cellStyle name="Millares 113 5 4" xfId="10201" xr:uid="{00000000-0005-0000-0000-000027000000}"/>
    <cellStyle name="Millares 113 6" xfId="2495" xr:uid="{00000000-0005-0000-0000-000026000000}"/>
    <cellStyle name="Millares 113 6 2" xfId="6906" xr:uid="{00000000-0005-0000-0000-0000DA010000}"/>
    <cellStyle name="Millares 113 6 2 2" xfId="15720" xr:uid="{00000000-0005-0000-0000-0000DA010000}"/>
    <cellStyle name="Millares 113 6 3" xfId="11313" xr:uid="{00000000-0005-0000-0000-000026000000}"/>
    <cellStyle name="Millares 113 7" xfId="4729" xr:uid="{00000000-0005-0000-0000-0000E3000000}"/>
    <cellStyle name="Millares 113 7 2" xfId="13543" xr:uid="{00000000-0005-0000-0000-0000E3000000}"/>
    <cellStyle name="Millares 113 8" xfId="9140" xr:uid="{00000000-0005-0000-0000-000027000000}"/>
    <cellStyle name="Millares 114" xfId="243" xr:uid="{00000000-0005-0000-0000-000029000000}"/>
    <cellStyle name="Millares 114 2" xfId="495" xr:uid="{00000000-0005-0000-0000-00002A000000}"/>
    <cellStyle name="Millares 114 2 2" xfId="1210" xr:uid="{00000000-0005-0000-0000-00002B000000}"/>
    <cellStyle name="Millares 114 2 2 2" xfId="2288" xr:uid="{00000000-0005-0000-0000-00002B000000}"/>
    <cellStyle name="Millares 114 2 2 2 2" xfId="4467" xr:uid="{00000000-0005-0000-0000-0000F2000000}"/>
    <cellStyle name="Millares 114 2 2 2 2 2" xfId="8877" xr:uid="{00000000-0005-0000-0000-0000DF010000}"/>
    <cellStyle name="Millares 114 2 2 2 2 2 2" xfId="17691" xr:uid="{00000000-0005-0000-0000-0000DF010000}"/>
    <cellStyle name="Millares 114 2 2 2 2 3" xfId="13284" xr:uid="{00000000-0005-0000-0000-0000F2000000}"/>
    <cellStyle name="Millares 114 2 2 2 3" xfId="6696" xr:uid="{00000000-0005-0000-0000-0000F2000000}"/>
    <cellStyle name="Millares 114 2 2 2 3 2" xfId="15510" xr:uid="{00000000-0005-0000-0000-0000F2000000}"/>
    <cellStyle name="Millares 114 2 2 2 4" xfId="11107" xr:uid="{00000000-0005-0000-0000-00002B000000}"/>
    <cellStyle name="Millares 114 2 2 3" xfId="3390" xr:uid="{00000000-0005-0000-0000-0000F1000000}"/>
    <cellStyle name="Millares 114 2 2 3 2" xfId="7800" xr:uid="{00000000-0005-0000-0000-0000E0010000}"/>
    <cellStyle name="Millares 114 2 2 3 2 2" xfId="16614" xr:uid="{00000000-0005-0000-0000-0000E0010000}"/>
    <cellStyle name="Millares 114 2 2 3 3" xfId="12207" xr:uid="{00000000-0005-0000-0000-0000F1000000}"/>
    <cellStyle name="Millares 114 2 2 4" xfId="5619" xr:uid="{00000000-0005-0000-0000-0000F1000000}"/>
    <cellStyle name="Millares 114 2 2 4 2" xfId="14433" xr:uid="{00000000-0005-0000-0000-0000F1000000}"/>
    <cellStyle name="Millares 114 2 2 5" xfId="10030" xr:uid="{00000000-0005-0000-0000-00002B000000}"/>
    <cellStyle name="Millares 114 2 3" xfId="857" xr:uid="{00000000-0005-0000-0000-00002B000000}"/>
    <cellStyle name="Millares 114 2 3 2" xfId="1936" xr:uid="{00000000-0005-0000-0000-00002B000000}"/>
    <cellStyle name="Millares 114 2 3 2 2" xfId="4115" xr:uid="{00000000-0005-0000-0000-0000F4000000}"/>
    <cellStyle name="Millares 114 2 3 2 2 2" xfId="8525" xr:uid="{00000000-0005-0000-0000-0000E3010000}"/>
    <cellStyle name="Millares 114 2 3 2 2 2 2" xfId="17339" xr:uid="{00000000-0005-0000-0000-0000E3010000}"/>
    <cellStyle name="Millares 114 2 3 2 2 3" xfId="12932" xr:uid="{00000000-0005-0000-0000-0000F4000000}"/>
    <cellStyle name="Millares 114 2 3 2 3" xfId="6344" xr:uid="{00000000-0005-0000-0000-0000F4000000}"/>
    <cellStyle name="Millares 114 2 3 2 3 2" xfId="15158" xr:uid="{00000000-0005-0000-0000-0000F4000000}"/>
    <cellStyle name="Millares 114 2 3 2 4" xfId="10755" xr:uid="{00000000-0005-0000-0000-00002B000000}"/>
    <cellStyle name="Millares 114 2 3 3" xfId="3038" xr:uid="{00000000-0005-0000-0000-0000F3000000}"/>
    <cellStyle name="Millares 114 2 3 3 2" xfId="7448" xr:uid="{00000000-0005-0000-0000-0000E4010000}"/>
    <cellStyle name="Millares 114 2 3 3 2 2" xfId="16262" xr:uid="{00000000-0005-0000-0000-0000E4010000}"/>
    <cellStyle name="Millares 114 2 3 3 3" xfId="11855" xr:uid="{00000000-0005-0000-0000-0000F3000000}"/>
    <cellStyle name="Millares 114 2 3 4" xfId="5267" xr:uid="{00000000-0005-0000-0000-0000F3000000}"/>
    <cellStyle name="Millares 114 2 3 4 2" xfId="14081" xr:uid="{00000000-0005-0000-0000-0000F3000000}"/>
    <cellStyle name="Millares 114 2 3 5" xfId="9678" xr:uid="{00000000-0005-0000-0000-00002B000000}"/>
    <cellStyle name="Millares 114 2 4" xfId="1571" xr:uid="{00000000-0005-0000-0000-00002A000000}"/>
    <cellStyle name="Millares 114 2 4 2" xfId="3750" xr:uid="{00000000-0005-0000-0000-0000F5000000}"/>
    <cellStyle name="Millares 114 2 4 2 2" xfId="8160" xr:uid="{00000000-0005-0000-0000-0000E6010000}"/>
    <cellStyle name="Millares 114 2 4 2 2 2" xfId="16974" xr:uid="{00000000-0005-0000-0000-0000E6010000}"/>
    <cellStyle name="Millares 114 2 4 2 3" xfId="12567" xr:uid="{00000000-0005-0000-0000-0000F5000000}"/>
    <cellStyle name="Millares 114 2 4 3" xfId="5979" xr:uid="{00000000-0005-0000-0000-0000F5000000}"/>
    <cellStyle name="Millares 114 2 4 3 2" xfId="14793" xr:uid="{00000000-0005-0000-0000-0000F5000000}"/>
    <cellStyle name="Millares 114 2 4 4" xfId="10390" xr:uid="{00000000-0005-0000-0000-00002A000000}"/>
    <cellStyle name="Millares 114 2 5" xfId="2681" xr:uid="{00000000-0005-0000-0000-000029000000}"/>
    <cellStyle name="Millares 114 2 5 2" xfId="7092" xr:uid="{00000000-0005-0000-0000-0000E7010000}"/>
    <cellStyle name="Millares 114 2 5 2 2" xfId="15906" xr:uid="{00000000-0005-0000-0000-0000E7010000}"/>
    <cellStyle name="Millares 114 2 5 3" xfId="11499" xr:uid="{00000000-0005-0000-0000-000029000000}"/>
    <cellStyle name="Millares 114 2 6" xfId="4915" xr:uid="{00000000-0005-0000-0000-0000F0000000}"/>
    <cellStyle name="Millares 114 2 6 2" xfId="13729" xr:uid="{00000000-0005-0000-0000-0000F0000000}"/>
    <cellStyle name="Millares 114 2 7" xfId="9326" xr:uid="{00000000-0005-0000-0000-00002A000000}"/>
    <cellStyle name="Millares 114 3" xfId="1025" xr:uid="{00000000-0005-0000-0000-00002A000000}"/>
    <cellStyle name="Millares 114 3 2" xfId="2103" xr:uid="{00000000-0005-0000-0000-00002A000000}"/>
    <cellStyle name="Millares 114 3 2 2" xfId="4282" xr:uid="{00000000-0005-0000-0000-0000F7000000}"/>
    <cellStyle name="Millares 114 3 2 2 2" xfId="8692" xr:uid="{00000000-0005-0000-0000-0000EA010000}"/>
    <cellStyle name="Millares 114 3 2 2 2 2" xfId="17506" xr:uid="{00000000-0005-0000-0000-0000EA010000}"/>
    <cellStyle name="Millares 114 3 2 2 3" xfId="13099" xr:uid="{00000000-0005-0000-0000-0000F7000000}"/>
    <cellStyle name="Millares 114 3 2 3" xfId="6511" xr:uid="{00000000-0005-0000-0000-0000F7000000}"/>
    <cellStyle name="Millares 114 3 2 3 2" xfId="15325" xr:uid="{00000000-0005-0000-0000-0000F7000000}"/>
    <cellStyle name="Millares 114 3 2 4" xfId="10922" xr:uid="{00000000-0005-0000-0000-00002A000000}"/>
    <cellStyle name="Millares 114 3 3" xfId="3205" xr:uid="{00000000-0005-0000-0000-0000F6000000}"/>
    <cellStyle name="Millares 114 3 3 2" xfId="7615" xr:uid="{00000000-0005-0000-0000-0000EB010000}"/>
    <cellStyle name="Millares 114 3 3 2 2" xfId="16429" xr:uid="{00000000-0005-0000-0000-0000EB010000}"/>
    <cellStyle name="Millares 114 3 3 3" xfId="12022" xr:uid="{00000000-0005-0000-0000-0000F6000000}"/>
    <cellStyle name="Millares 114 3 4" xfId="5434" xr:uid="{00000000-0005-0000-0000-0000F6000000}"/>
    <cellStyle name="Millares 114 3 4 2" xfId="14248" xr:uid="{00000000-0005-0000-0000-0000F6000000}"/>
    <cellStyle name="Millares 114 3 5" xfId="9845" xr:uid="{00000000-0005-0000-0000-00002A000000}"/>
    <cellStyle name="Millares 114 4" xfId="672" xr:uid="{00000000-0005-0000-0000-00002A000000}"/>
    <cellStyle name="Millares 114 4 2" xfId="1751" xr:uid="{00000000-0005-0000-0000-00002A000000}"/>
    <cellStyle name="Millares 114 4 2 2" xfId="3930" xr:uid="{00000000-0005-0000-0000-0000F9000000}"/>
    <cellStyle name="Millares 114 4 2 2 2" xfId="8340" xr:uid="{00000000-0005-0000-0000-0000EE010000}"/>
    <cellStyle name="Millares 114 4 2 2 2 2" xfId="17154" xr:uid="{00000000-0005-0000-0000-0000EE010000}"/>
    <cellStyle name="Millares 114 4 2 2 3" xfId="12747" xr:uid="{00000000-0005-0000-0000-0000F9000000}"/>
    <cellStyle name="Millares 114 4 2 3" xfId="6159" xr:uid="{00000000-0005-0000-0000-0000F9000000}"/>
    <cellStyle name="Millares 114 4 2 3 2" xfId="14973" xr:uid="{00000000-0005-0000-0000-0000F9000000}"/>
    <cellStyle name="Millares 114 4 2 4" xfId="10570" xr:uid="{00000000-0005-0000-0000-00002A000000}"/>
    <cellStyle name="Millares 114 4 3" xfId="2853" xr:uid="{00000000-0005-0000-0000-0000F8000000}"/>
    <cellStyle name="Millares 114 4 3 2" xfId="7263" xr:uid="{00000000-0005-0000-0000-0000EF010000}"/>
    <cellStyle name="Millares 114 4 3 2 2" xfId="16077" xr:uid="{00000000-0005-0000-0000-0000EF010000}"/>
    <cellStyle name="Millares 114 4 3 3" xfId="11670" xr:uid="{00000000-0005-0000-0000-0000F8000000}"/>
    <cellStyle name="Millares 114 4 4" xfId="5082" xr:uid="{00000000-0005-0000-0000-0000F8000000}"/>
    <cellStyle name="Millares 114 4 4 2" xfId="13896" xr:uid="{00000000-0005-0000-0000-0000F8000000}"/>
    <cellStyle name="Millares 114 4 5" xfId="9493" xr:uid="{00000000-0005-0000-0000-00002A000000}"/>
    <cellStyle name="Millares 114 5" xfId="1383" xr:uid="{00000000-0005-0000-0000-000029000000}"/>
    <cellStyle name="Millares 114 5 2" xfId="3563" xr:uid="{00000000-0005-0000-0000-0000FA000000}"/>
    <cellStyle name="Millares 114 5 2 2" xfId="7973" xr:uid="{00000000-0005-0000-0000-0000F1010000}"/>
    <cellStyle name="Millares 114 5 2 2 2" xfId="16787" xr:uid="{00000000-0005-0000-0000-0000F1010000}"/>
    <cellStyle name="Millares 114 5 2 3" xfId="12380" xr:uid="{00000000-0005-0000-0000-0000FA000000}"/>
    <cellStyle name="Millares 114 5 3" xfId="5792" xr:uid="{00000000-0005-0000-0000-0000FA000000}"/>
    <cellStyle name="Millares 114 5 3 2" xfId="14606" xr:uid="{00000000-0005-0000-0000-0000FA000000}"/>
    <cellStyle name="Millares 114 5 4" xfId="10203" xr:uid="{00000000-0005-0000-0000-000029000000}"/>
    <cellStyle name="Millares 114 6" xfId="2496" xr:uid="{00000000-0005-0000-0000-000028000000}"/>
    <cellStyle name="Millares 114 6 2" xfId="6907" xr:uid="{00000000-0005-0000-0000-0000F2010000}"/>
    <cellStyle name="Millares 114 6 2 2" xfId="15721" xr:uid="{00000000-0005-0000-0000-0000F2010000}"/>
    <cellStyle name="Millares 114 6 3" xfId="11314" xr:uid="{00000000-0005-0000-0000-000028000000}"/>
    <cellStyle name="Millares 114 7" xfId="4730" xr:uid="{00000000-0005-0000-0000-0000EF000000}"/>
    <cellStyle name="Millares 114 7 2" xfId="13544" xr:uid="{00000000-0005-0000-0000-0000EF000000}"/>
    <cellStyle name="Millares 114 8" xfId="9141" xr:uid="{00000000-0005-0000-0000-000029000000}"/>
    <cellStyle name="Millares 115" xfId="245" xr:uid="{00000000-0005-0000-0000-00002B000000}"/>
    <cellStyle name="Millares 115 2" xfId="496" xr:uid="{00000000-0005-0000-0000-00002C000000}"/>
    <cellStyle name="Millares 115 2 2" xfId="1211" xr:uid="{00000000-0005-0000-0000-00002D000000}"/>
    <cellStyle name="Millares 115 2 2 2" xfId="2289" xr:uid="{00000000-0005-0000-0000-00002D000000}"/>
    <cellStyle name="Millares 115 2 2 2 2" xfId="4468" xr:uid="{00000000-0005-0000-0000-0000FE000000}"/>
    <cellStyle name="Millares 115 2 2 2 2 2" xfId="8878" xr:uid="{00000000-0005-0000-0000-0000F7010000}"/>
    <cellStyle name="Millares 115 2 2 2 2 2 2" xfId="17692" xr:uid="{00000000-0005-0000-0000-0000F7010000}"/>
    <cellStyle name="Millares 115 2 2 2 2 3" xfId="13285" xr:uid="{00000000-0005-0000-0000-0000FE000000}"/>
    <cellStyle name="Millares 115 2 2 2 3" xfId="6697" xr:uid="{00000000-0005-0000-0000-0000FE000000}"/>
    <cellStyle name="Millares 115 2 2 2 3 2" xfId="15511" xr:uid="{00000000-0005-0000-0000-0000FE000000}"/>
    <cellStyle name="Millares 115 2 2 2 4" xfId="11108" xr:uid="{00000000-0005-0000-0000-00002D000000}"/>
    <cellStyle name="Millares 115 2 2 3" xfId="3391" xr:uid="{00000000-0005-0000-0000-0000FD000000}"/>
    <cellStyle name="Millares 115 2 2 3 2" xfId="7801" xr:uid="{00000000-0005-0000-0000-0000F8010000}"/>
    <cellStyle name="Millares 115 2 2 3 2 2" xfId="16615" xr:uid="{00000000-0005-0000-0000-0000F8010000}"/>
    <cellStyle name="Millares 115 2 2 3 3" xfId="12208" xr:uid="{00000000-0005-0000-0000-0000FD000000}"/>
    <cellStyle name="Millares 115 2 2 4" xfId="5620" xr:uid="{00000000-0005-0000-0000-0000FD000000}"/>
    <cellStyle name="Millares 115 2 2 4 2" xfId="14434" xr:uid="{00000000-0005-0000-0000-0000FD000000}"/>
    <cellStyle name="Millares 115 2 2 5" xfId="10031" xr:uid="{00000000-0005-0000-0000-00002D000000}"/>
    <cellStyle name="Millares 115 2 3" xfId="858" xr:uid="{00000000-0005-0000-0000-00002D000000}"/>
    <cellStyle name="Millares 115 2 3 2" xfId="1937" xr:uid="{00000000-0005-0000-0000-00002D000000}"/>
    <cellStyle name="Millares 115 2 3 2 2" xfId="4116" xr:uid="{00000000-0005-0000-0000-000000010000}"/>
    <cellStyle name="Millares 115 2 3 2 2 2" xfId="8526" xr:uid="{00000000-0005-0000-0000-0000FB010000}"/>
    <cellStyle name="Millares 115 2 3 2 2 2 2" xfId="17340" xr:uid="{00000000-0005-0000-0000-0000FB010000}"/>
    <cellStyle name="Millares 115 2 3 2 2 3" xfId="12933" xr:uid="{00000000-0005-0000-0000-000000010000}"/>
    <cellStyle name="Millares 115 2 3 2 3" xfId="6345" xr:uid="{00000000-0005-0000-0000-000000010000}"/>
    <cellStyle name="Millares 115 2 3 2 3 2" xfId="15159" xr:uid="{00000000-0005-0000-0000-000000010000}"/>
    <cellStyle name="Millares 115 2 3 2 4" xfId="10756" xr:uid="{00000000-0005-0000-0000-00002D000000}"/>
    <cellStyle name="Millares 115 2 3 3" xfId="3039" xr:uid="{00000000-0005-0000-0000-0000FF000000}"/>
    <cellStyle name="Millares 115 2 3 3 2" xfId="7449" xr:uid="{00000000-0005-0000-0000-0000FC010000}"/>
    <cellStyle name="Millares 115 2 3 3 2 2" xfId="16263" xr:uid="{00000000-0005-0000-0000-0000FC010000}"/>
    <cellStyle name="Millares 115 2 3 3 3" xfId="11856" xr:uid="{00000000-0005-0000-0000-0000FF000000}"/>
    <cellStyle name="Millares 115 2 3 4" xfId="5268" xr:uid="{00000000-0005-0000-0000-0000FF000000}"/>
    <cellStyle name="Millares 115 2 3 4 2" xfId="14082" xr:uid="{00000000-0005-0000-0000-0000FF000000}"/>
    <cellStyle name="Millares 115 2 3 5" xfId="9679" xr:uid="{00000000-0005-0000-0000-00002D000000}"/>
    <cellStyle name="Millares 115 2 4" xfId="1572" xr:uid="{00000000-0005-0000-0000-00002C000000}"/>
    <cellStyle name="Millares 115 2 4 2" xfId="3751" xr:uid="{00000000-0005-0000-0000-000001010000}"/>
    <cellStyle name="Millares 115 2 4 2 2" xfId="8161" xr:uid="{00000000-0005-0000-0000-0000FE010000}"/>
    <cellStyle name="Millares 115 2 4 2 2 2" xfId="16975" xr:uid="{00000000-0005-0000-0000-0000FE010000}"/>
    <cellStyle name="Millares 115 2 4 2 3" xfId="12568" xr:uid="{00000000-0005-0000-0000-000001010000}"/>
    <cellStyle name="Millares 115 2 4 3" xfId="5980" xr:uid="{00000000-0005-0000-0000-000001010000}"/>
    <cellStyle name="Millares 115 2 4 3 2" xfId="14794" xr:uid="{00000000-0005-0000-0000-000001010000}"/>
    <cellStyle name="Millares 115 2 4 4" xfId="10391" xr:uid="{00000000-0005-0000-0000-00002C000000}"/>
    <cellStyle name="Millares 115 2 5" xfId="2682" xr:uid="{00000000-0005-0000-0000-00002B000000}"/>
    <cellStyle name="Millares 115 2 5 2" xfId="7093" xr:uid="{00000000-0005-0000-0000-0000FF010000}"/>
    <cellStyle name="Millares 115 2 5 2 2" xfId="15907" xr:uid="{00000000-0005-0000-0000-0000FF010000}"/>
    <cellStyle name="Millares 115 2 5 3" xfId="11500" xr:uid="{00000000-0005-0000-0000-00002B000000}"/>
    <cellStyle name="Millares 115 2 6" xfId="4916" xr:uid="{00000000-0005-0000-0000-0000FC000000}"/>
    <cellStyle name="Millares 115 2 6 2" xfId="13730" xr:uid="{00000000-0005-0000-0000-0000FC000000}"/>
    <cellStyle name="Millares 115 2 7" xfId="9327" xr:uid="{00000000-0005-0000-0000-00002C000000}"/>
    <cellStyle name="Millares 115 3" xfId="1026" xr:uid="{00000000-0005-0000-0000-00002C000000}"/>
    <cellStyle name="Millares 115 3 2" xfId="2104" xr:uid="{00000000-0005-0000-0000-00002C000000}"/>
    <cellStyle name="Millares 115 3 2 2" xfId="4283" xr:uid="{00000000-0005-0000-0000-000003010000}"/>
    <cellStyle name="Millares 115 3 2 2 2" xfId="8693" xr:uid="{00000000-0005-0000-0000-000002020000}"/>
    <cellStyle name="Millares 115 3 2 2 2 2" xfId="17507" xr:uid="{00000000-0005-0000-0000-000002020000}"/>
    <cellStyle name="Millares 115 3 2 2 3" xfId="13100" xr:uid="{00000000-0005-0000-0000-000003010000}"/>
    <cellStyle name="Millares 115 3 2 3" xfId="6512" xr:uid="{00000000-0005-0000-0000-000003010000}"/>
    <cellStyle name="Millares 115 3 2 3 2" xfId="15326" xr:uid="{00000000-0005-0000-0000-000003010000}"/>
    <cellStyle name="Millares 115 3 2 4" xfId="10923" xr:uid="{00000000-0005-0000-0000-00002C000000}"/>
    <cellStyle name="Millares 115 3 3" xfId="3206" xr:uid="{00000000-0005-0000-0000-000002010000}"/>
    <cellStyle name="Millares 115 3 3 2" xfId="7616" xr:uid="{00000000-0005-0000-0000-000003020000}"/>
    <cellStyle name="Millares 115 3 3 2 2" xfId="16430" xr:uid="{00000000-0005-0000-0000-000003020000}"/>
    <cellStyle name="Millares 115 3 3 3" xfId="12023" xr:uid="{00000000-0005-0000-0000-000002010000}"/>
    <cellStyle name="Millares 115 3 4" xfId="5435" xr:uid="{00000000-0005-0000-0000-000002010000}"/>
    <cellStyle name="Millares 115 3 4 2" xfId="14249" xr:uid="{00000000-0005-0000-0000-000002010000}"/>
    <cellStyle name="Millares 115 3 5" xfId="9846" xr:uid="{00000000-0005-0000-0000-00002C000000}"/>
    <cellStyle name="Millares 115 4" xfId="673" xr:uid="{00000000-0005-0000-0000-00002C000000}"/>
    <cellStyle name="Millares 115 4 2" xfId="1752" xr:uid="{00000000-0005-0000-0000-00002C000000}"/>
    <cellStyle name="Millares 115 4 2 2" xfId="3931" xr:uid="{00000000-0005-0000-0000-000005010000}"/>
    <cellStyle name="Millares 115 4 2 2 2" xfId="8341" xr:uid="{00000000-0005-0000-0000-000006020000}"/>
    <cellStyle name="Millares 115 4 2 2 2 2" xfId="17155" xr:uid="{00000000-0005-0000-0000-000006020000}"/>
    <cellStyle name="Millares 115 4 2 2 3" xfId="12748" xr:uid="{00000000-0005-0000-0000-000005010000}"/>
    <cellStyle name="Millares 115 4 2 3" xfId="6160" xr:uid="{00000000-0005-0000-0000-000005010000}"/>
    <cellStyle name="Millares 115 4 2 3 2" xfId="14974" xr:uid="{00000000-0005-0000-0000-000005010000}"/>
    <cellStyle name="Millares 115 4 2 4" xfId="10571" xr:uid="{00000000-0005-0000-0000-00002C000000}"/>
    <cellStyle name="Millares 115 4 3" xfId="2854" xr:uid="{00000000-0005-0000-0000-000004010000}"/>
    <cellStyle name="Millares 115 4 3 2" xfId="7264" xr:uid="{00000000-0005-0000-0000-000007020000}"/>
    <cellStyle name="Millares 115 4 3 2 2" xfId="16078" xr:uid="{00000000-0005-0000-0000-000007020000}"/>
    <cellStyle name="Millares 115 4 3 3" xfId="11671" xr:uid="{00000000-0005-0000-0000-000004010000}"/>
    <cellStyle name="Millares 115 4 4" xfId="5083" xr:uid="{00000000-0005-0000-0000-000004010000}"/>
    <cellStyle name="Millares 115 4 4 2" xfId="13897" xr:uid="{00000000-0005-0000-0000-000004010000}"/>
    <cellStyle name="Millares 115 4 5" xfId="9494" xr:uid="{00000000-0005-0000-0000-00002C000000}"/>
    <cellStyle name="Millares 115 5" xfId="1384" xr:uid="{00000000-0005-0000-0000-00002B000000}"/>
    <cellStyle name="Millares 115 5 2" xfId="3564" xr:uid="{00000000-0005-0000-0000-000006010000}"/>
    <cellStyle name="Millares 115 5 2 2" xfId="7974" xr:uid="{00000000-0005-0000-0000-000009020000}"/>
    <cellStyle name="Millares 115 5 2 2 2" xfId="16788" xr:uid="{00000000-0005-0000-0000-000009020000}"/>
    <cellStyle name="Millares 115 5 2 3" xfId="12381" xr:uid="{00000000-0005-0000-0000-000006010000}"/>
    <cellStyle name="Millares 115 5 3" xfId="5793" xr:uid="{00000000-0005-0000-0000-000006010000}"/>
    <cellStyle name="Millares 115 5 3 2" xfId="14607" xr:uid="{00000000-0005-0000-0000-000006010000}"/>
    <cellStyle name="Millares 115 5 4" xfId="10204" xr:uid="{00000000-0005-0000-0000-00002B000000}"/>
    <cellStyle name="Millares 115 6" xfId="2497" xr:uid="{00000000-0005-0000-0000-00002A000000}"/>
    <cellStyle name="Millares 115 6 2" xfId="6908" xr:uid="{00000000-0005-0000-0000-00000A020000}"/>
    <cellStyle name="Millares 115 6 2 2" xfId="15722" xr:uid="{00000000-0005-0000-0000-00000A020000}"/>
    <cellStyle name="Millares 115 6 3" xfId="11315" xr:uid="{00000000-0005-0000-0000-00002A000000}"/>
    <cellStyle name="Millares 115 7" xfId="4731" xr:uid="{00000000-0005-0000-0000-0000FB000000}"/>
    <cellStyle name="Millares 115 7 2" xfId="13545" xr:uid="{00000000-0005-0000-0000-0000FB000000}"/>
    <cellStyle name="Millares 115 8" xfId="9142" xr:uid="{00000000-0005-0000-0000-00002B000000}"/>
    <cellStyle name="Millares 116" xfId="247" xr:uid="{00000000-0005-0000-0000-00002D000000}"/>
    <cellStyle name="Millares 116 2" xfId="497" xr:uid="{00000000-0005-0000-0000-00002E000000}"/>
    <cellStyle name="Millares 116 2 2" xfId="1212" xr:uid="{00000000-0005-0000-0000-00002F000000}"/>
    <cellStyle name="Millares 116 2 2 2" xfId="2290" xr:uid="{00000000-0005-0000-0000-00002F000000}"/>
    <cellStyle name="Millares 116 2 2 2 2" xfId="4469" xr:uid="{00000000-0005-0000-0000-00000A010000}"/>
    <cellStyle name="Millares 116 2 2 2 2 2" xfId="8879" xr:uid="{00000000-0005-0000-0000-00000F020000}"/>
    <cellStyle name="Millares 116 2 2 2 2 2 2" xfId="17693" xr:uid="{00000000-0005-0000-0000-00000F020000}"/>
    <cellStyle name="Millares 116 2 2 2 2 3" xfId="13286" xr:uid="{00000000-0005-0000-0000-00000A010000}"/>
    <cellStyle name="Millares 116 2 2 2 3" xfId="6698" xr:uid="{00000000-0005-0000-0000-00000A010000}"/>
    <cellStyle name="Millares 116 2 2 2 3 2" xfId="15512" xr:uid="{00000000-0005-0000-0000-00000A010000}"/>
    <cellStyle name="Millares 116 2 2 2 4" xfId="11109" xr:uid="{00000000-0005-0000-0000-00002F000000}"/>
    <cellStyle name="Millares 116 2 2 3" xfId="3392" xr:uid="{00000000-0005-0000-0000-000009010000}"/>
    <cellStyle name="Millares 116 2 2 3 2" xfId="7802" xr:uid="{00000000-0005-0000-0000-000010020000}"/>
    <cellStyle name="Millares 116 2 2 3 2 2" xfId="16616" xr:uid="{00000000-0005-0000-0000-000010020000}"/>
    <cellStyle name="Millares 116 2 2 3 3" xfId="12209" xr:uid="{00000000-0005-0000-0000-000009010000}"/>
    <cellStyle name="Millares 116 2 2 4" xfId="5621" xr:uid="{00000000-0005-0000-0000-000009010000}"/>
    <cellStyle name="Millares 116 2 2 4 2" xfId="14435" xr:uid="{00000000-0005-0000-0000-000009010000}"/>
    <cellStyle name="Millares 116 2 2 5" xfId="10032" xr:uid="{00000000-0005-0000-0000-00002F000000}"/>
    <cellStyle name="Millares 116 2 3" xfId="859" xr:uid="{00000000-0005-0000-0000-00002F000000}"/>
    <cellStyle name="Millares 116 2 3 2" xfId="1938" xr:uid="{00000000-0005-0000-0000-00002F000000}"/>
    <cellStyle name="Millares 116 2 3 2 2" xfId="4117" xr:uid="{00000000-0005-0000-0000-00000C010000}"/>
    <cellStyle name="Millares 116 2 3 2 2 2" xfId="8527" xr:uid="{00000000-0005-0000-0000-000013020000}"/>
    <cellStyle name="Millares 116 2 3 2 2 2 2" xfId="17341" xr:uid="{00000000-0005-0000-0000-000013020000}"/>
    <cellStyle name="Millares 116 2 3 2 2 3" xfId="12934" xr:uid="{00000000-0005-0000-0000-00000C010000}"/>
    <cellStyle name="Millares 116 2 3 2 3" xfId="6346" xr:uid="{00000000-0005-0000-0000-00000C010000}"/>
    <cellStyle name="Millares 116 2 3 2 3 2" xfId="15160" xr:uid="{00000000-0005-0000-0000-00000C010000}"/>
    <cellStyle name="Millares 116 2 3 2 4" xfId="10757" xr:uid="{00000000-0005-0000-0000-00002F000000}"/>
    <cellStyle name="Millares 116 2 3 3" xfId="3040" xr:uid="{00000000-0005-0000-0000-00000B010000}"/>
    <cellStyle name="Millares 116 2 3 3 2" xfId="7450" xr:uid="{00000000-0005-0000-0000-000014020000}"/>
    <cellStyle name="Millares 116 2 3 3 2 2" xfId="16264" xr:uid="{00000000-0005-0000-0000-000014020000}"/>
    <cellStyle name="Millares 116 2 3 3 3" xfId="11857" xr:uid="{00000000-0005-0000-0000-00000B010000}"/>
    <cellStyle name="Millares 116 2 3 4" xfId="5269" xr:uid="{00000000-0005-0000-0000-00000B010000}"/>
    <cellStyle name="Millares 116 2 3 4 2" xfId="14083" xr:uid="{00000000-0005-0000-0000-00000B010000}"/>
    <cellStyle name="Millares 116 2 3 5" xfId="9680" xr:uid="{00000000-0005-0000-0000-00002F000000}"/>
    <cellStyle name="Millares 116 2 4" xfId="1573" xr:uid="{00000000-0005-0000-0000-00002E000000}"/>
    <cellStyle name="Millares 116 2 4 2" xfId="3752" xr:uid="{00000000-0005-0000-0000-00000D010000}"/>
    <cellStyle name="Millares 116 2 4 2 2" xfId="8162" xr:uid="{00000000-0005-0000-0000-000016020000}"/>
    <cellStyle name="Millares 116 2 4 2 2 2" xfId="16976" xr:uid="{00000000-0005-0000-0000-000016020000}"/>
    <cellStyle name="Millares 116 2 4 2 3" xfId="12569" xr:uid="{00000000-0005-0000-0000-00000D010000}"/>
    <cellStyle name="Millares 116 2 4 3" xfId="5981" xr:uid="{00000000-0005-0000-0000-00000D010000}"/>
    <cellStyle name="Millares 116 2 4 3 2" xfId="14795" xr:uid="{00000000-0005-0000-0000-00000D010000}"/>
    <cellStyle name="Millares 116 2 4 4" xfId="10392" xr:uid="{00000000-0005-0000-0000-00002E000000}"/>
    <cellStyle name="Millares 116 2 5" xfId="2683" xr:uid="{00000000-0005-0000-0000-00002D000000}"/>
    <cellStyle name="Millares 116 2 5 2" xfId="7094" xr:uid="{00000000-0005-0000-0000-000017020000}"/>
    <cellStyle name="Millares 116 2 5 2 2" xfId="15908" xr:uid="{00000000-0005-0000-0000-000017020000}"/>
    <cellStyle name="Millares 116 2 5 3" xfId="11501" xr:uid="{00000000-0005-0000-0000-00002D000000}"/>
    <cellStyle name="Millares 116 2 6" xfId="4917" xr:uid="{00000000-0005-0000-0000-000008010000}"/>
    <cellStyle name="Millares 116 2 6 2" xfId="13731" xr:uid="{00000000-0005-0000-0000-000008010000}"/>
    <cellStyle name="Millares 116 2 7" xfId="9328" xr:uid="{00000000-0005-0000-0000-00002E000000}"/>
    <cellStyle name="Millares 116 3" xfId="1027" xr:uid="{00000000-0005-0000-0000-00002E000000}"/>
    <cellStyle name="Millares 116 3 2" xfId="2105" xr:uid="{00000000-0005-0000-0000-00002E000000}"/>
    <cellStyle name="Millares 116 3 2 2" xfId="4284" xr:uid="{00000000-0005-0000-0000-00000F010000}"/>
    <cellStyle name="Millares 116 3 2 2 2" xfId="8694" xr:uid="{00000000-0005-0000-0000-00001A020000}"/>
    <cellStyle name="Millares 116 3 2 2 2 2" xfId="17508" xr:uid="{00000000-0005-0000-0000-00001A020000}"/>
    <cellStyle name="Millares 116 3 2 2 3" xfId="13101" xr:uid="{00000000-0005-0000-0000-00000F010000}"/>
    <cellStyle name="Millares 116 3 2 3" xfId="6513" xr:uid="{00000000-0005-0000-0000-00000F010000}"/>
    <cellStyle name="Millares 116 3 2 3 2" xfId="15327" xr:uid="{00000000-0005-0000-0000-00000F010000}"/>
    <cellStyle name="Millares 116 3 2 4" xfId="10924" xr:uid="{00000000-0005-0000-0000-00002E000000}"/>
    <cellStyle name="Millares 116 3 3" xfId="3207" xr:uid="{00000000-0005-0000-0000-00000E010000}"/>
    <cellStyle name="Millares 116 3 3 2" xfId="7617" xr:uid="{00000000-0005-0000-0000-00001B020000}"/>
    <cellStyle name="Millares 116 3 3 2 2" xfId="16431" xr:uid="{00000000-0005-0000-0000-00001B020000}"/>
    <cellStyle name="Millares 116 3 3 3" xfId="12024" xr:uid="{00000000-0005-0000-0000-00000E010000}"/>
    <cellStyle name="Millares 116 3 4" xfId="5436" xr:uid="{00000000-0005-0000-0000-00000E010000}"/>
    <cellStyle name="Millares 116 3 4 2" xfId="14250" xr:uid="{00000000-0005-0000-0000-00000E010000}"/>
    <cellStyle name="Millares 116 3 5" xfId="9847" xr:uid="{00000000-0005-0000-0000-00002E000000}"/>
    <cellStyle name="Millares 116 4" xfId="674" xr:uid="{00000000-0005-0000-0000-00002E000000}"/>
    <cellStyle name="Millares 116 4 2" xfId="1753" xr:uid="{00000000-0005-0000-0000-00002E000000}"/>
    <cellStyle name="Millares 116 4 2 2" xfId="3932" xr:uid="{00000000-0005-0000-0000-000011010000}"/>
    <cellStyle name="Millares 116 4 2 2 2" xfId="8342" xr:uid="{00000000-0005-0000-0000-00001E020000}"/>
    <cellStyle name="Millares 116 4 2 2 2 2" xfId="17156" xr:uid="{00000000-0005-0000-0000-00001E020000}"/>
    <cellStyle name="Millares 116 4 2 2 3" xfId="12749" xr:uid="{00000000-0005-0000-0000-000011010000}"/>
    <cellStyle name="Millares 116 4 2 3" xfId="6161" xr:uid="{00000000-0005-0000-0000-000011010000}"/>
    <cellStyle name="Millares 116 4 2 3 2" xfId="14975" xr:uid="{00000000-0005-0000-0000-000011010000}"/>
    <cellStyle name="Millares 116 4 2 4" xfId="10572" xr:uid="{00000000-0005-0000-0000-00002E000000}"/>
    <cellStyle name="Millares 116 4 3" xfId="2855" xr:uid="{00000000-0005-0000-0000-000010010000}"/>
    <cellStyle name="Millares 116 4 3 2" xfId="7265" xr:uid="{00000000-0005-0000-0000-00001F020000}"/>
    <cellStyle name="Millares 116 4 3 2 2" xfId="16079" xr:uid="{00000000-0005-0000-0000-00001F020000}"/>
    <cellStyle name="Millares 116 4 3 3" xfId="11672" xr:uid="{00000000-0005-0000-0000-000010010000}"/>
    <cellStyle name="Millares 116 4 4" xfId="5084" xr:uid="{00000000-0005-0000-0000-000010010000}"/>
    <cellStyle name="Millares 116 4 4 2" xfId="13898" xr:uid="{00000000-0005-0000-0000-000010010000}"/>
    <cellStyle name="Millares 116 4 5" xfId="9495" xr:uid="{00000000-0005-0000-0000-00002E000000}"/>
    <cellStyle name="Millares 116 5" xfId="1385" xr:uid="{00000000-0005-0000-0000-00002D000000}"/>
    <cellStyle name="Millares 116 5 2" xfId="3565" xr:uid="{00000000-0005-0000-0000-000012010000}"/>
    <cellStyle name="Millares 116 5 2 2" xfId="7975" xr:uid="{00000000-0005-0000-0000-000021020000}"/>
    <cellStyle name="Millares 116 5 2 2 2" xfId="16789" xr:uid="{00000000-0005-0000-0000-000021020000}"/>
    <cellStyle name="Millares 116 5 2 3" xfId="12382" xr:uid="{00000000-0005-0000-0000-000012010000}"/>
    <cellStyle name="Millares 116 5 3" xfId="5794" xr:uid="{00000000-0005-0000-0000-000012010000}"/>
    <cellStyle name="Millares 116 5 3 2" xfId="14608" xr:uid="{00000000-0005-0000-0000-000012010000}"/>
    <cellStyle name="Millares 116 5 4" xfId="10205" xr:uid="{00000000-0005-0000-0000-00002D000000}"/>
    <cellStyle name="Millares 116 6" xfId="2498" xr:uid="{00000000-0005-0000-0000-00002C000000}"/>
    <cellStyle name="Millares 116 6 2" xfId="6909" xr:uid="{00000000-0005-0000-0000-000022020000}"/>
    <cellStyle name="Millares 116 6 2 2" xfId="15723" xr:uid="{00000000-0005-0000-0000-000022020000}"/>
    <cellStyle name="Millares 116 6 3" xfId="11316" xr:uid="{00000000-0005-0000-0000-00002C000000}"/>
    <cellStyle name="Millares 116 7" xfId="4732" xr:uid="{00000000-0005-0000-0000-000007010000}"/>
    <cellStyle name="Millares 116 7 2" xfId="13546" xr:uid="{00000000-0005-0000-0000-000007010000}"/>
    <cellStyle name="Millares 116 8" xfId="9143" xr:uid="{00000000-0005-0000-0000-00002D000000}"/>
    <cellStyle name="Millares 117" xfId="249" xr:uid="{00000000-0005-0000-0000-00002F000000}"/>
    <cellStyle name="Millares 117 2" xfId="498" xr:uid="{00000000-0005-0000-0000-000030000000}"/>
    <cellStyle name="Millares 117 2 2" xfId="1213" xr:uid="{00000000-0005-0000-0000-000031000000}"/>
    <cellStyle name="Millares 117 2 2 2" xfId="2291" xr:uid="{00000000-0005-0000-0000-000031000000}"/>
    <cellStyle name="Millares 117 2 2 2 2" xfId="4470" xr:uid="{00000000-0005-0000-0000-000016010000}"/>
    <cellStyle name="Millares 117 2 2 2 2 2" xfId="8880" xr:uid="{00000000-0005-0000-0000-000027020000}"/>
    <cellStyle name="Millares 117 2 2 2 2 2 2" xfId="17694" xr:uid="{00000000-0005-0000-0000-000027020000}"/>
    <cellStyle name="Millares 117 2 2 2 2 3" xfId="13287" xr:uid="{00000000-0005-0000-0000-000016010000}"/>
    <cellStyle name="Millares 117 2 2 2 3" xfId="6699" xr:uid="{00000000-0005-0000-0000-000016010000}"/>
    <cellStyle name="Millares 117 2 2 2 3 2" xfId="15513" xr:uid="{00000000-0005-0000-0000-000016010000}"/>
    <cellStyle name="Millares 117 2 2 2 4" xfId="11110" xr:uid="{00000000-0005-0000-0000-000031000000}"/>
    <cellStyle name="Millares 117 2 2 3" xfId="3393" xr:uid="{00000000-0005-0000-0000-000015010000}"/>
    <cellStyle name="Millares 117 2 2 3 2" xfId="7803" xr:uid="{00000000-0005-0000-0000-000028020000}"/>
    <cellStyle name="Millares 117 2 2 3 2 2" xfId="16617" xr:uid="{00000000-0005-0000-0000-000028020000}"/>
    <cellStyle name="Millares 117 2 2 3 3" xfId="12210" xr:uid="{00000000-0005-0000-0000-000015010000}"/>
    <cellStyle name="Millares 117 2 2 4" xfId="5622" xr:uid="{00000000-0005-0000-0000-000015010000}"/>
    <cellStyle name="Millares 117 2 2 4 2" xfId="14436" xr:uid="{00000000-0005-0000-0000-000015010000}"/>
    <cellStyle name="Millares 117 2 2 5" xfId="10033" xr:uid="{00000000-0005-0000-0000-000031000000}"/>
    <cellStyle name="Millares 117 2 3" xfId="860" xr:uid="{00000000-0005-0000-0000-000031000000}"/>
    <cellStyle name="Millares 117 2 3 2" xfId="1939" xr:uid="{00000000-0005-0000-0000-000031000000}"/>
    <cellStyle name="Millares 117 2 3 2 2" xfId="4118" xr:uid="{00000000-0005-0000-0000-000018010000}"/>
    <cellStyle name="Millares 117 2 3 2 2 2" xfId="8528" xr:uid="{00000000-0005-0000-0000-00002B020000}"/>
    <cellStyle name="Millares 117 2 3 2 2 2 2" xfId="17342" xr:uid="{00000000-0005-0000-0000-00002B020000}"/>
    <cellStyle name="Millares 117 2 3 2 2 3" xfId="12935" xr:uid="{00000000-0005-0000-0000-000018010000}"/>
    <cellStyle name="Millares 117 2 3 2 3" xfId="6347" xr:uid="{00000000-0005-0000-0000-000018010000}"/>
    <cellStyle name="Millares 117 2 3 2 3 2" xfId="15161" xr:uid="{00000000-0005-0000-0000-000018010000}"/>
    <cellStyle name="Millares 117 2 3 2 4" xfId="10758" xr:uid="{00000000-0005-0000-0000-000031000000}"/>
    <cellStyle name="Millares 117 2 3 3" xfId="3041" xr:uid="{00000000-0005-0000-0000-000017010000}"/>
    <cellStyle name="Millares 117 2 3 3 2" xfId="7451" xr:uid="{00000000-0005-0000-0000-00002C020000}"/>
    <cellStyle name="Millares 117 2 3 3 2 2" xfId="16265" xr:uid="{00000000-0005-0000-0000-00002C020000}"/>
    <cellStyle name="Millares 117 2 3 3 3" xfId="11858" xr:uid="{00000000-0005-0000-0000-000017010000}"/>
    <cellStyle name="Millares 117 2 3 4" xfId="5270" xr:uid="{00000000-0005-0000-0000-000017010000}"/>
    <cellStyle name="Millares 117 2 3 4 2" xfId="14084" xr:uid="{00000000-0005-0000-0000-000017010000}"/>
    <cellStyle name="Millares 117 2 3 5" xfId="9681" xr:uid="{00000000-0005-0000-0000-000031000000}"/>
    <cellStyle name="Millares 117 2 4" xfId="1574" xr:uid="{00000000-0005-0000-0000-000030000000}"/>
    <cellStyle name="Millares 117 2 4 2" xfId="3753" xr:uid="{00000000-0005-0000-0000-000019010000}"/>
    <cellStyle name="Millares 117 2 4 2 2" xfId="8163" xr:uid="{00000000-0005-0000-0000-00002E020000}"/>
    <cellStyle name="Millares 117 2 4 2 2 2" xfId="16977" xr:uid="{00000000-0005-0000-0000-00002E020000}"/>
    <cellStyle name="Millares 117 2 4 2 3" xfId="12570" xr:uid="{00000000-0005-0000-0000-000019010000}"/>
    <cellStyle name="Millares 117 2 4 3" xfId="5982" xr:uid="{00000000-0005-0000-0000-000019010000}"/>
    <cellStyle name="Millares 117 2 4 3 2" xfId="14796" xr:uid="{00000000-0005-0000-0000-000019010000}"/>
    <cellStyle name="Millares 117 2 4 4" xfId="10393" xr:uid="{00000000-0005-0000-0000-000030000000}"/>
    <cellStyle name="Millares 117 2 5" xfId="2684" xr:uid="{00000000-0005-0000-0000-00002F000000}"/>
    <cellStyle name="Millares 117 2 5 2" xfId="7095" xr:uid="{00000000-0005-0000-0000-00002F020000}"/>
    <cellStyle name="Millares 117 2 5 2 2" xfId="15909" xr:uid="{00000000-0005-0000-0000-00002F020000}"/>
    <cellStyle name="Millares 117 2 5 3" xfId="11502" xr:uid="{00000000-0005-0000-0000-00002F000000}"/>
    <cellStyle name="Millares 117 2 6" xfId="4918" xr:uid="{00000000-0005-0000-0000-000014010000}"/>
    <cellStyle name="Millares 117 2 6 2" xfId="13732" xr:uid="{00000000-0005-0000-0000-000014010000}"/>
    <cellStyle name="Millares 117 2 7" xfId="9329" xr:uid="{00000000-0005-0000-0000-000030000000}"/>
    <cellStyle name="Millares 117 3" xfId="1028" xr:uid="{00000000-0005-0000-0000-000030000000}"/>
    <cellStyle name="Millares 117 3 2" xfId="2106" xr:uid="{00000000-0005-0000-0000-000030000000}"/>
    <cellStyle name="Millares 117 3 2 2" xfId="4285" xr:uid="{00000000-0005-0000-0000-00001B010000}"/>
    <cellStyle name="Millares 117 3 2 2 2" xfId="8695" xr:uid="{00000000-0005-0000-0000-000032020000}"/>
    <cellStyle name="Millares 117 3 2 2 2 2" xfId="17509" xr:uid="{00000000-0005-0000-0000-000032020000}"/>
    <cellStyle name="Millares 117 3 2 2 3" xfId="13102" xr:uid="{00000000-0005-0000-0000-00001B010000}"/>
    <cellStyle name="Millares 117 3 2 3" xfId="6514" xr:uid="{00000000-0005-0000-0000-00001B010000}"/>
    <cellStyle name="Millares 117 3 2 3 2" xfId="15328" xr:uid="{00000000-0005-0000-0000-00001B010000}"/>
    <cellStyle name="Millares 117 3 2 4" xfId="10925" xr:uid="{00000000-0005-0000-0000-000030000000}"/>
    <cellStyle name="Millares 117 3 3" xfId="3208" xr:uid="{00000000-0005-0000-0000-00001A010000}"/>
    <cellStyle name="Millares 117 3 3 2" xfId="7618" xr:uid="{00000000-0005-0000-0000-000033020000}"/>
    <cellStyle name="Millares 117 3 3 2 2" xfId="16432" xr:uid="{00000000-0005-0000-0000-000033020000}"/>
    <cellStyle name="Millares 117 3 3 3" xfId="12025" xr:uid="{00000000-0005-0000-0000-00001A010000}"/>
    <cellStyle name="Millares 117 3 4" xfId="5437" xr:uid="{00000000-0005-0000-0000-00001A010000}"/>
    <cellStyle name="Millares 117 3 4 2" xfId="14251" xr:uid="{00000000-0005-0000-0000-00001A010000}"/>
    <cellStyle name="Millares 117 3 5" xfId="9848" xr:uid="{00000000-0005-0000-0000-000030000000}"/>
    <cellStyle name="Millares 117 4" xfId="675" xr:uid="{00000000-0005-0000-0000-000030000000}"/>
    <cellStyle name="Millares 117 4 2" xfId="1754" xr:uid="{00000000-0005-0000-0000-000030000000}"/>
    <cellStyle name="Millares 117 4 2 2" xfId="3933" xr:uid="{00000000-0005-0000-0000-00001D010000}"/>
    <cellStyle name="Millares 117 4 2 2 2" xfId="8343" xr:uid="{00000000-0005-0000-0000-000036020000}"/>
    <cellStyle name="Millares 117 4 2 2 2 2" xfId="17157" xr:uid="{00000000-0005-0000-0000-000036020000}"/>
    <cellStyle name="Millares 117 4 2 2 3" xfId="12750" xr:uid="{00000000-0005-0000-0000-00001D010000}"/>
    <cellStyle name="Millares 117 4 2 3" xfId="6162" xr:uid="{00000000-0005-0000-0000-00001D010000}"/>
    <cellStyle name="Millares 117 4 2 3 2" xfId="14976" xr:uid="{00000000-0005-0000-0000-00001D010000}"/>
    <cellStyle name="Millares 117 4 2 4" xfId="10573" xr:uid="{00000000-0005-0000-0000-000030000000}"/>
    <cellStyle name="Millares 117 4 3" xfId="2856" xr:uid="{00000000-0005-0000-0000-00001C010000}"/>
    <cellStyle name="Millares 117 4 3 2" xfId="7266" xr:uid="{00000000-0005-0000-0000-000037020000}"/>
    <cellStyle name="Millares 117 4 3 2 2" xfId="16080" xr:uid="{00000000-0005-0000-0000-000037020000}"/>
    <cellStyle name="Millares 117 4 3 3" xfId="11673" xr:uid="{00000000-0005-0000-0000-00001C010000}"/>
    <cellStyle name="Millares 117 4 4" xfId="5085" xr:uid="{00000000-0005-0000-0000-00001C010000}"/>
    <cellStyle name="Millares 117 4 4 2" xfId="13899" xr:uid="{00000000-0005-0000-0000-00001C010000}"/>
    <cellStyle name="Millares 117 4 5" xfId="9496" xr:uid="{00000000-0005-0000-0000-000030000000}"/>
    <cellStyle name="Millares 117 5" xfId="1386" xr:uid="{00000000-0005-0000-0000-00002F000000}"/>
    <cellStyle name="Millares 117 5 2" xfId="3566" xr:uid="{00000000-0005-0000-0000-00001E010000}"/>
    <cellStyle name="Millares 117 5 2 2" xfId="7976" xr:uid="{00000000-0005-0000-0000-000039020000}"/>
    <cellStyle name="Millares 117 5 2 2 2" xfId="16790" xr:uid="{00000000-0005-0000-0000-000039020000}"/>
    <cellStyle name="Millares 117 5 2 3" xfId="12383" xr:uid="{00000000-0005-0000-0000-00001E010000}"/>
    <cellStyle name="Millares 117 5 3" xfId="5795" xr:uid="{00000000-0005-0000-0000-00001E010000}"/>
    <cellStyle name="Millares 117 5 3 2" xfId="14609" xr:uid="{00000000-0005-0000-0000-00001E010000}"/>
    <cellStyle name="Millares 117 5 4" xfId="10206" xr:uid="{00000000-0005-0000-0000-00002F000000}"/>
    <cellStyle name="Millares 117 6" xfId="2499" xr:uid="{00000000-0005-0000-0000-00002E000000}"/>
    <cellStyle name="Millares 117 6 2" xfId="6910" xr:uid="{00000000-0005-0000-0000-00003A020000}"/>
    <cellStyle name="Millares 117 6 2 2" xfId="15724" xr:uid="{00000000-0005-0000-0000-00003A020000}"/>
    <cellStyle name="Millares 117 6 3" xfId="11317" xr:uid="{00000000-0005-0000-0000-00002E000000}"/>
    <cellStyle name="Millares 117 7" xfId="4733" xr:uid="{00000000-0005-0000-0000-000013010000}"/>
    <cellStyle name="Millares 117 7 2" xfId="13547" xr:uid="{00000000-0005-0000-0000-000013010000}"/>
    <cellStyle name="Millares 117 8" xfId="9144" xr:uid="{00000000-0005-0000-0000-00002F000000}"/>
    <cellStyle name="Millares 118" xfId="251" xr:uid="{00000000-0005-0000-0000-000031000000}"/>
    <cellStyle name="Millares 118 2" xfId="499" xr:uid="{00000000-0005-0000-0000-000032000000}"/>
    <cellStyle name="Millares 118 2 2" xfId="1214" xr:uid="{00000000-0005-0000-0000-000033000000}"/>
    <cellStyle name="Millares 118 2 2 2" xfId="2292" xr:uid="{00000000-0005-0000-0000-000033000000}"/>
    <cellStyle name="Millares 118 2 2 2 2" xfId="4471" xr:uid="{00000000-0005-0000-0000-000022010000}"/>
    <cellStyle name="Millares 118 2 2 2 2 2" xfId="8881" xr:uid="{00000000-0005-0000-0000-00003F020000}"/>
    <cellStyle name="Millares 118 2 2 2 2 2 2" xfId="17695" xr:uid="{00000000-0005-0000-0000-00003F020000}"/>
    <cellStyle name="Millares 118 2 2 2 2 3" xfId="13288" xr:uid="{00000000-0005-0000-0000-000022010000}"/>
    <cellStyle name="Millares 118 2 2 2 3" xfId="6700" xr:uid="{00000000-0005-0000-0000-000022010000}"/>
    <cellStyle name="Millares 118 2 2 2 3 2" xfId="15514" xr:uid="{00000000-0005-0000-0000-000022010000}"/>
    <cellStyle name="Millares 118 2 2 2 4" xfId="11111" xr:uid="{00000000-0005-0000-0000-000033000000}"/>
    <cellStyle name="Millares 118 2 2 3" xfId="3394" xr:uid="{00000000-0005-0000-0000-000021010000}"/>
    <cellStyle name="Millares 118 2 2 3 2" xfId="7804" xr:uid="{00000000-0005-0000-0000-000040020000}"/>
    <cellStyle name="Millares 118 2 2 3 2 2" xfId="16618" xr:uid="{00000000-0005-0000-0000-000040020000}"/>
    <cellStyle name="Millares 118 2 2 3 3" xfId="12211" xr:uid="{00000000-0005-0000-0000-000021010000}"/>
    <cellStyle name="Millares 118 2 2 4" xfId="5623" xr:uid="{00000000-0005-0000-0000-000021010000}"/>
    <cellStyle name="Millares 118 2 2 4 2" xfId="14437" xr:uid="{00000000-0005-0000-0000-000021010000}"/>
    <cellStyle name="Millares 118 2 2 5" xfId="10034" xr:uid="{00000000-0005-0000-0000-000033000000}"/>
    <cellStyle name="Millares 118 2 3" xfId="861" xr:uid="{00000000-0005-0000-0000-000033000000}"/>
    <cellStyle name="Millares 118 2 3 2" xfId="1940" xr:uid="{00000000-0005-0000-0000-000033000000}"/>
    <cellStyle name="Millares 118 2 3 2 2" xfId="4119" xr:uid="{00000000-0005-0000-0000-000024010000}"/>
    <cellStyle name="Millares 118 2 3 2 2 2" xfId="8529" xr:uid="{00000000-0005-0000-0000-000043020000}"/>
    <cellStyle name="Millares 118 2 3 2 2 2 2" xfId="17343" xr:uid="{00000000-0005-0000-0000-000043020000}"/>
    <cellStyle name="Millares 118 2 3 2 2 3" xfId="12936" xr:uid="{00000000-0005-0000-0000-000024010000}"/>
    <cellStyle name="Millares 118 2 3 2 3" xfId="6348" xr:uid="{00000000-0005-0000-0000-000024010000}"/>
    <cellStyle name="Millares 118 2 3 2 3 2" xfId="15162" xr:uid="{00000000-0005-0000-0000-000024010000}"/>
    <cellStyle name="Millares 118 2 3 2 4" xfId="10759" xr:uid="{00000000-0005-0000-0000-000033000000}"/>
    <cellStyle name="Millares 118 2 3 3" xfId="3042" xr:uid="{00000000-0005-0000-0000-000023010000}"/>
    <cellStyle name="Millares 118 2 3 3 2" xfId="7452" xr:uid="{00000000-0005-0000-0000-000044020000}"/>
    <cellStyle name="Millares 118 2 3 3 2 2" xfId="16266" xr:uid="{00000000-0005-0000-0000-000044020000}"/>
    <cellStyle name="Millares 118 2 3 3 3" xfId="11859" xr:uid="{00000000-0005-0000-0000-000023010000}"/>
    <cellStyle name="Millares 118 2 3 4" xfId="5271" xr:uid="{00000000-0005-0000-0000-000023010000}"/>
    <cellStyle name="Millares 118 2 3 4 2" xfId="14085" xr:uid="{00000000-0005-0000-0000-000023010000}"/>
    <cellStyle name="Millares 118 2 3 5" xfId="9682" xr:uid="{00000000-0005-0000-0000-000033000000}"/>
    <cellStyle name="Millares 118 2 4" xfId="1575" xr:uid="{00000000-0005-0000-0000-000032000000}"/>
    <cellStyle name="Millares 118 2 4 2" xfId="3754" xr:uid="{00000000-0005-0000-0000-000025010000}"/>
    <cellStyle name="Millares 118 2 4 2 2" xfId="8164" xr:uid="{00000000-0005-0000-0000-000046020000}"/>
    <cellStyle name="Millares 118 2 4 2 2 2" xfId="16978" xr:uid="{00000000-0005-0000-0000-000046020000}"/>
    <cellStyle name="Millares 118 2 4 2 3" xfId="12571" xr:uid="{00000000-0005-0000-0000-000025010000}"/>
    <cellStyle name="Millares 118 2 4 3" xfId="5983" xr:uid="{00000000-0005-0000-0000-000025010000}"/>
    <cellStyle name="Millares 118 2 4 3 2" xfId="14797" xr:uid="{00000000-0005-0000-0000-000025010000}"/>
    <cellStyle name="Millares 118 2 4 4" xfId="10394" xr:uid="{00000000-0005-0000-0000-000032000000}"/>
    <cellStyle name="Millares 118 2 5" xfId="2685" xr:uid="{00000000-0005-0000-0000-000031000000}"/>
    <cellStyle name="Millares 118 2 5 2" xfId="7096" xr:uid="{00000000-0005-0000-0000-000047020000}"/>
    <cellStyle name="Millares 118 2 5 2 2" xfId="15910" xr:uid="{00000000-0005-0000-0000-000047020000}"/>
    <cellStyle name="Millares 118 2 5 3" xfId="11503" xr:uid="{00000000-0005-0000-0000-000031000000}"/>
    <cellStyle name="Millares 118 2 6" xfId="4919" xr:uid="{00000000-0005-0000-0000-000020010000}"/>
    <cellStyle name="Millares 118 2 6 2" xfId="13733" xr:uid="{00000000-0005-0000-0000-000020010000}"/>
    <cellStyle name="Millares 118 2 7" xfId="9330" xr:uid="{00000000-0005-0000-0000-000032000000}"/>
    <cellStyle name="Millares 118 3" xfId="1029" xr:uid="{00000000-0005-0000-0000-000032000000}"/>
    <cellStyle name="Millares 118 3 2" xfId="2107" xr:uid="{00000000-0005-0000-0000-000032000000}"/>
    <cellStyle name="Millares 118 3 2 2" xfId="4286" xr:uid="{00000000-0005-0000-0000-000027010000}"/>
    <cellStyle name="Millares 118 3 2 2 2" xfId="8696" xr:uid="{00000000-0005-0000-0000-00004A020000}"/>
    <cellStyle name="Millares 118 3 2 2 2 2" xfId="17510" xr:uid="{00000000-0005-0000-0000-00004A020000}"/>
    <cellStyle name="Millares 118 3 2 2 3" xfId="13103" xr:uid="{00000000-0005-0000-0000-000027010000}"/>
    <cellStyle name="Millares 118 3 2 3" xfId="6515" xr:uid="{00000000-0005-0000-0000-000027010000}"/>
    <cellStyle name="Millares 118 3 2 3 2" xfId="15329" xr:uid="{00000000-0005-0000-0000-000027010000}"/>
    <cellStyle name="Millares 118 3 2 4" xfId="10926" xr:uid="{00000000-0005-0000-0000-000032000000}"/>
    <cellStyle name="Millares 118 3 3" xfId="3209" xr:uid="{00000000-0005-0000-0000-000026010000}"/>
    <cellStyle name="Millares 118 3 3 2" xfId="7619" xr:uid="{00000000-0005-0000-0000-00004B020000}"/>
    <cellStyle name="Millares 118 3 3 2 2" xfId="16433" xr:uid="{00000000-0005-0000-0000-00004B020000}"/>
    <cellStyle name="Millares 118 3 3 3" xfId="12026" xr:uid="{00000000-0005-0000-0000-000026010000}"/>
    <cellStyle name="Millares 118 3 4" xfId="5438" xr:uid="{00000000-0005-0000-0000-000026010000}"/>
    <cellStyle name="Millares 118 3 4 2" xfId="14252" xr:uid="{00000000-0005-0000-0000-000026010000}"/>
    <cellStyle name="Millares 118 3 5" xfId="9849" xr:uid="{00000000-0005-0000-0000-000032000000}"/>
    <cellStyle name="Millares 118 4" xfId="676" xr:uid="{00000000-0005-0000-0000-000032000000}"/>
    <cellStyle name="Millares 118 4 2" xfId="1755" xr:uid="{00000000-0005-0000-0000-000032000000}"/>
    <cellStyle name="Millares 118 4 2 2" xfId="3934" xr:uid="{00000000-0005-0000-0000-000029010000}"/>
    <cellStyle name="Millares 118 4 2 2 2" xfId="8344" xr:uid="{00000000-0005-0000-0000-00004E020000}"/>
    <cellStyle name="Millares 118 4 2 2 2 2" xfId="17158" xr:uid="{00000000-0005-0000-0000-00004E020000}"/>
    <cellStyle name="Millares 118 4 2 2 3" xfId="12751" xr:uid="{00000000-0005-0000-0000-000029010000}"/>
    <cellStyle name="Millares 118 4 2 3" xfId="6163" xr:uid="{00000000-0005-0000-0000-000029010000}"/>
    <cellStyle name="Millares 118 4 2 3 2" xfId="14977" xr:uid="{00000000-0005-0000-0000-000029010000}"/>
    <cellStyle name="Millares 118 4 2 4" xfId="10574" xr:uid="{00000000-0005-0000-0000-000032000000}"/>
    <cellStyle name="Millares 118 4 3" xfId="2857" xr:uid="{00000000-0005-0000-0000-000028010000}"/>
    <cellStyle name="Millares 118 4 3 2" xfId="7267" xr:uid="{00000000-0005-0000-0000-00004F020000}"/>
    <cellStyle name="Millares 118 4 3 2 2" xfId="16081" xr:uid="{00000000-0005-0000-0000-00004F020000}"/>
    <cellStyle name="Millares 118 4 3 3" xfId="11674" xr:uid="{00000000-0005-0000-0000-000028010000}"/>
    <cellStyle name="Millares 118 4 4" xfId="5086" xr:uid="{00000000-0005-0000-0000-000028010000}"/>
    <cellStyle name="Millares 118 4 4 2" xfId="13900" xr:uid="{00000000-0005-0000-0000-000028010000}"/>
    <cellStyle name="Millares 118 4 5" xfId="9497" xr:uid="{00000000-0005-0000-0000-000032000000}"/>
    <cellStyle name="Millares 118 5" xfId="1387" xr:uid="{00000000-0005-0000-0000-000031000000}"/>
    <cellStyle name="Millares 118 5 2" xfId="3567" xr:uid="{00000000-0005-0000-0000-00002A010000}"/>
    <cellStyle name="Millares 118 5 2 2" xfId="7977" xr:uid="{00000000-0005-0000-0000-000051020000}"/>
    <cellStyle name="Millares 118 5 2 2 2" xfId="16791" xr:uid="{00000000-0005-0000-0000-000051020000}"/>
    <cellStyle name="Millares 118 5 2 3" xfId="12384" xr:uid="{00000000-0005-0000-0000-00002A010000}"/>
    <cellStyle name="Millares 118 5 3" xfId="5796" xr:uid="{00000000-0005-0000-0000-00002A010000}"/>
    <cellStyle name="Millares 118 5 3 2" xfId="14610" xr:uid="{00000000-0005-0000-0000-00002A010000}"/>
    <cellStyle name="Millares 118 5 4" xfId="10207" xr:uid="{00000000-0005-0000-0000-000031000000}"/>
    <cellStyle name="Millares 118 6" xfId="2500" xr:uid="{00000000-0005-0000-0000-000030000000}"/>
    <cellStyle name="Millares 118 6 2" xfId="6911" xr:uid="{00000000-0005-0000-0000-000052020000}"/>
    <cellStyle name="Millares 118 6 2 2" xfId="15725" xr:uid="{00000000-0005-0000-0000-000052020000}"/>
    <cellStyle name="Millares 118 6 3" xfId="11318" xr:uid="{00000000-0005-0000-0000-000030000000}"/>
    <cellStyle name="Millares 118 7" xfId="4734" xr:uid="{00000000-0005-0000-0000-00001F010000}"/>
    <cellStyle name="Millares 118 7 2" xfId="13548" xr:uid="{00000000-0005-0000-0000-00001F010000}"/>
    <cellStyle name="Millares 118 8" xfId="9145" xr:uid="{00000000-0005-0000-0000-000031000000}"/>
    <cellStyle name="Millares 119" xfId="253" xr:uid="{00000000-0005-0000-0000-000033000000}"/>
    <cellStyle name="Millares 119 2" xfId="500" xr:uid="{00000000-0005-0000-0000-000034000000}"/>
    <cellStyle name="Millares 119 2 2" xfId="1215" xr:uid="{00000000-0005-0000-0000-000035000000}"/>
    <cellStyle name="Millares 119 2 2 2" xfId="2293" xr:uid="{00000000-0005-0000-0000-000035000000}"/>
    <cellStyle name="Millares 119 2 2 2 2" xfId="4472" xr:uid="{00000000-0005-0000-0000-00002E010000}"/>
    <cellStyle name="Millares 119 2 2 2 2 2" xfId="8882" xr:uid="{00000000-0005-0000-0000-000057020000}"/>
    <cellStyle name="Millares 119 2 2 2 2 2 2" xfId="17696" xr:uid="{00000000-0005-0000-0000-000057020000}"/>
    <cellStyle name="Millares 119 2 2 2 2 3" xfId="13289" xr:uid="{00000000-0005-0000-0000-00002E010000}"/>
    <cellStyle name="Millares 119 2 2 2 3" xfId="6701" xr:uid="{00000000-0005-0000-0000-00002E010000}"/>
    <cellStyle name="Millares 119 2 2 2 3 2" xfId="15515" xr:uid="{00000000-0005-0000-0000-00002E010000}"/>
    <cellStyle name="Millares 119 2 2 2 4" xfId="11112" xr:uid="{00000000-0005-0000-0000-000035000000}"/>
    <cellStyle name="Millares 119 2 2 3" xfId="3395" xr:uid="{00000000-0005-0000-0000-00002D010000}"/>
    <cellStyle name="Millares 119 2 2 3 2" xfId="7805" xr:uid="{00000000-0005-0000-0000-000058020000}"/>
    <cellStyle name="Millares 119 2 2 3 2 2" xfId="16619" xr:uid="{00000000-0005-0000-0000-000058020000}"/>
    <cellStyle name="Millares 119 2 2 3 3" xfId="12212" xr:uid="{00000000-0005-0000-0000-00002D010000}"/>
    <cellStyle name="Millares 119 2 2 4" xfId="5624" xr:uid="{00000000-0005-0000-0000-00002D010000}"/>
    <cellStyle name="Millares 119 2 2 4 2" xfId="14438" xr:uid="{00000000-0005-0000-0000-00002D010000}"/>
    <cellStyle name="Millares 119 2 2 5" xfId="10035" xr:uid="{00000000-0005-0000-0000-000035000000}"/>
    <cellStyle name="Millares 119 2 3" xfId="862" xr:uid="{00000000-0005-0000-0000-000035000000}"/>
    <cellStyle name="Millares 119 2 3 2" xfId="1941" xr:uid="{00000000-0005-0000-0000-000035000000}"/>
    <cellStyle name="Millares 119 2 3 2 2" xfId="4120" xr:uid="{00000000-0005-0000-0000-000030010000}"/>
    <cellStyle name="Millares 119 2 3 2 2 2" xfId="8530" xr:uid="{00000000-0005-0000-0000-00005B020000}"/>
    <cellStyle name="Millares 119 2 3 2 2 2 2" xfId="17344" xr:uid="{00000000-0005-0000-0000-00005B020000}"/>
    <cellStyle name="Millares 119 2 3 2 2 3" xfId="12937" xr:uid="{00000000-0005-0000-0000-000030010000}"/>
    <cellStyle name="Millares 119 2 3 2 3" xfId="6349" xr:uid="{00000000-0005-0000-0000-000030010000}"/>
    <cellStyle name="Millares 119 2 3 2 3 2" xfId="15163" xr:uid="{00000000-0005-0000-0000-000030010000}"/>
    <cellStyle name="Millares 119 2 3 2 4" xfId="10760" xr:uid="{00000000-0005-0000-0000-000035000000}"/>
    <cellStyle name="Millares 119 2 3 3" xfId="3043" xr:uid="{00000000-0005-0000-0000-00002F010000}"/>
    <cellStyle name="Millares 119 2 3 3 2" xfId="7453" xr:uid="{00000000-0005-0000-0000-00005C020000}"/>
    <cellStyle name="Millares 119 2 3 3 2 2" xfId="16267" xr:uid="{00000000-0005-0000-0000-00005C020000}"/>
    <cellStyle name="Millares 119 2 3 3 3" xfId="11860" xr:uid="{00000000-0005-0000-0000-00002F010000}"/>
    <cellStyle name="Millares 119 2 3 4" xfId="5272" xr:uid="{00000000-0005-0000-0000-00002F010000}"/>
    <cellStyle name="Millares 119 2 3 4 2" xfId="14086" xr:uid="{00000000-0005-0000-0000-00002F010000}"/>
    <cellStyle name="Millares 119 2 3 5" xfId="9683" xr:uid="{00000000-0005-0000-0000-000035000000}"/>
    <cellStyle name="Millares 119 2 4" xfId="1576" xr:uid="{00000000-0005-0000-0000-000034000000}"/>
    <cellStyle name="Millares 119 2 4 2" xfId="3755" xr:uid="{00000000-0005-0000-0000-000031010000}"/>
    <cellStyle name="Millares 119 2 4 2 2" xfId="8165" xr:uid="{00000000-0005-0000-0000-00005E020000}"/>
    <cellStyle name="Millares 119 2 4 2 2 2" xfId="16979" xr:uid="{00000000-0005-0000-0000-00005E020000}"/>
    <cellStyle name="Millares 119 2 4 2 3" xfId="12572" xr:uid="{00000000-0005-0000-0000-000031010000}"/>
    <cellStyle name="Millares 119 2 4 3" xfId="5984" xr:uid="{00000000-0005-0000-0000-000031010000}"/>
    <cellStyle name="Millares 119 2 4 3 2" xfId="14798" xr:uid="{00000000-0005-0000-0000-000031010000}"/>
    <cellStyle name="Millares 119 2 4 4" xfId="10395" xr:uid="{00000000-0005-0000-0000-000034000000}"/>
    <cellStyle name="Millares 119 2 5" xfId="2686" xr:uid="{00000000-0005-0000-0000-000033000000}"/>
    <cellStyle name="Millares 119 2 5 2" xfId="7097" xr:uid="{00000000-0005-0000-0000-00005F020000}"/>
    <cellStyle name="Millares 119 2 5 2 2" xfId="15911" xr:uid="{00000000-0005-0000-0000-00005F020000}"/>
    <cellStyle name="Millares 119 2 5 3" xfId="11504" xr:uid="{00000000-0005-0000-0000-000033000000}"/>
    <cellStyle name="Millares 119 2 6" xfId="4920" xr:uid="{00000000-0005-0000-0000-00002C010000}"/>
    <cellStyle name="Millares 119 2 6 2" xfId="13734" xr:uid="{00000000-0005-0000-0000-00002C010000}"/>
    <cellStyle name="Millares 119 2 7" xfId="9331" xr:uid="{00000000-0005-0000-0000-000034000000}"/>
    <cellStyle name="Millares 119 3" xfId="1030" xr:uid="{00000000-0005-0000-0000-000034000000}"/>
    <cellStyle name="Millares 119 3 2" xfId="2108" xr:uid="{00000000-0005-0000-0000-000034000000}"/>
    <cellStyle name="Millares 119 3 2 2" xfId="4287" xr:uid="{00000000-0005-0000-0000-000033010000}"/>
    <cellStyle name="Millares 119 3 2 2 2" xfId="8697" xr:uid="{00000000-0005-0000-0000-000062020000}"/>
    <cellStyle name="Millares 119 3 2 2 2 2" xfId="17511" xr:uid="{00000000-0005-0000-0000-000062020000}"/>
    <cellStyle name="Millares 119 3 2 2 3" xfId="13104" xr:uid="{00000000-0005-0000-0000-000033010000}"/>
    <cellStyle name="Millares 119 3 2 3" xfId="6516" xr:uid="{00000000-0005-0000-0000-000033010000}"/>
    <cellStyle name="Millares 119 3 2 3 2" xfId="15330" xr:uid="{00000000-0005-0000-0000-000033010000}"/>
    <cellStyle name="Millares 119 3 2 4" xfId="10927" xr:uid="{00000000-0005-0000-0000-000034000000}"/>
    <cellStyle name="Millares 119 3 3" xfId="3210" xr:uid="{00000000-0005-0000-0000-000032010000}"/>
    <cellStyle name="Millares 119 3 3 2" xfId="7620" xr:uid="{00000000-0005-0000-0000-000063020000}"/>
    <cellStyle name="Millares 119 3 3 2 2" xfId="16434" xr:uid="{00000000-0005-0000-0000-000063020000}"/>
    <cellStyle name="Millares 119 3 3 3" xfId="12027" xr:uid="{00000000-0005-0000-0000-000032010000}"/>
    <cellStyle name="Millares 119 3 4" xfId="5439" xr:uid="{00000000-0005-0000-0000-000032010000}"/>
    <cellStyle name="Millares 119 3 4 2" xfId="14253" xr:uid="{00000000-0005-0000-0000-000032010000}"/>
    <cellStyle name="Millares 119 3 5" xfId="9850" xr:uid="{00000000-0005-0000-0000-000034000000}"/>
    <cellStyle name="Millares 119 4" xfId="677" xr:uid="{00000000-0005-0000-0000-000034000000}"/>
    <cellStyle name="Millares 119 4 2" xfId="1756" xr:uid="{00000000-0005-0000-0000-000034000000}"/>
    <cellStyle name="Millares 119 4 2 2" xfId="3935" xr:uid="{00000000-0005-0000-0000-000035010000}"/>
    <cellStyle name="Millares 119 4 2 2 2" xfId="8345" xr:uid="{00000000-0005-0000-0000-000066020000}"/>
    <cellStyle name="Millares 119 4 2 2 2 2" xfId="17159" xr:uid="{00000000-0005-0000-0000-000066020000}"/>
    <cellStyle name="Millares 119 4 2 2 3" xfId="12752" xr:uid="{00000000-0005-0000-0000-000035010000}"/>
    <cellStyle name="Millares 119 4 2 3" xfId="6164" xr:uid="{00000000-0005-0000-0000-000035010000}"/>
    <cellStyle name="Millares 119 4 2 3 2" xfId="14978" xr:uid="{00000000-0005-0000-0000-000035010000}"/>
    <cellStyle name="Millares 119 4 2 4" xfId="10575" xr:uid="{00000000-0005-0000-0000-000034000000}"/>
    <cellStyle name="Millares 119 4 3" xfId="2858" xr:uid="{00000000-0005-0000-0000-000034010000}"/>
    <cellStyle name="Millares 119 4 3 2" xfId="7268" xr:uid="{00000000-0005-0000-0000-000067020000}"/>
    <cellStyle name="Millares 119 4 3 2 2" xfId="16082" xr:uid="{00000000-0005-0000-0000-000067020000}"/>
    <cellStyle name="Millares 119 4 3 3" xfId="11675" xr:uid="{00000000-0005-0000-0000-000034010000}"/>
    <cellStyle name="Millares 119 4 4" xfId="5087" xr:uid="{00000000-0005-0000-0000-000034010000}"/>
    <cellStyle name="Millares 119 4 4 2" xfId="13901" xr:uid="{00000000-0005-0000-0000-000034010000}"/>
    <cellStyle name="Millares 119 4 5" xfId="9498" xr:uid="{00000000-0005-0000-0000-000034000000}"/>
    <cellStyle name="Millares 119 5" xfId="1388" xr:uid="{00000000-0005-0000-0000-000033000000}"/>
    <cellStyle name="Millares 119 5 2" xfId="3568" xr:uid="{00000000-0005-0000-0000-000036010000}"/>
    <cellStyle name="Millares 119 5 2 2" xfId="7978" xr:uid="{00000000-0005-0000-0000-000069020000}"/>
    <cellStyle name="Millares 119 5 2 2 2" xfId="16792" xr:uid="{00000000-0005-0000-0000-000069020000}"/>
    <cellStyle name="Millares 119 5 2 3" xfId="12385" xr:uid="{00000000-0005-0000-0000-000036010000}"/>
    <cellStyle name="Millares 119 5 3" xfId="5797" xr:uid="{00000000-0005-0000-0000-000036010000}"/>
    <cellStyle name="Millares 119 5 3 2" xfId="14611" xr:uid="{00000000-0005-0000-0000-000036010000}"/>
    <cellStyle name="Millares 119 5 4" xfId="10208" xr:uid="{00000000-0005-0000-0000-000033000000}"/>
    <cellStyle name="Millares 119 6" xfId="2501" xr:uid="{00000000-0005-0000-0000-000032000000}"/>
    <cellStyle name="Millares 119 6 2" xfId="6912" xr:uid="{00000000-0005-0000-0000-00006A020000}"/>
    <cellStyle name="Millares 119 6 2 2" xfId="15726" xr:uid="{00000000-0005-0000-0000-00006A020000}"/>
    <cellStyle name="Millares 119 6 3" xfId="11319" xr:uid="{00000000-0005-0000-0000-000032000000}"/>
    <cellStyle name="Millares 119 7" xfId="4735" xr:uid="{00000000-0005-0000-0000-00002B010000}"/>
    <cellStyle name="Millares 119 7 2" xfId="13549" xr:uid="{00000000-0005-0000-0000-00002B010000}"/>
    <cellStyle name="Millares 119 8" xfId="9146" xr:uid="{00000000-0005-0000-0000-000033000000}"/>
    <cellStyle name="Millares 12" xfId="24" xr:uid="{00000000-0005-0000-0000-000035000000}"/>
    <cellStyle name="Millares 12 2" xfId="377" xr:uid="{00000000-0005-0000-0000-000036000000}"/>
    <cellStyle name="Millares 12 2 2" xfId="1094" xr:uid="{00000000-0005-0000-0000-000037000000}"/>
    <cellStyle name="Millares 12 2 2 2" xfId="2172" xr:uid="{00000000-0005-0000-0000-000037000000}"/>
    <cellStyle name="Millares 12 2 2 2 2" xfId="4351" xr:uid="{00000000-0005-0000-0000-00003A010000}"/>
    <cellStyle name="Millares 12 2 2 2 2 2" xfId="8761" xr:uid="{00000000-0005-0000-0000-00006F020000}"/>
    <cellStyle name="Millares 12 2 2 2 2 2 2" xfId="17575" xr:uid="{00000000-0005-0000-0000-00006F020000}"/>
    <cellStyle name="Millares 12 2 2 2 2 3" xfId="13168" xr:uid="{00000000-0005-0000-0000-00003A010000}"/>
    <cellStyle name="Millares 12 2 2 2 3" xfId="6580" xr:uid="{00000000-0005-0000-0000-00003A010000}"/>
    <cellStyle name="Millares 12 2 2 2 3 2" xfId="15394" xr:uid="{00000000-0005-0000-0000-00003A010000}"/>
    <cellStyle name="Millares 12 2 2 2 4" xfId="10991" xr:uid="{00000000-0005-0000-0000-000037000000}"/>
    <cellStyle name="Millares 12 2 2 3" xfId="3274" xr:uid="{00000000-0005-0000-0000-000039010000}"/>
    <cellStyle name="Millares 12 2 2 3 2" xfId="7684" xr:uid="{00000000-0005-0000-0000-000070020000}"/>
    <cellStyle name="Millares 12 2 2 3 2 2" xfId="16498" xr:uid="{00000000-0005-0000-0000-000070020000}"/>
    <cellStyle name="Millares 12 2 2 3 3" xfId="12091" xr:uid="{00000000-0005-0000-0000-000039010000}"/>
    <cellStyle name="Millares 12 2 2 4" xfId="5503" xr:uid="{00000000-0005-0000-0000-000039010000}"/>
    <cellStyle name="Millares 12 2 2 4 2" xfId="14317" xr:uid="{00000000-0005-0000-0000-000039010000}"/>
    <cellStyle name="Millares 12 2 2 5" xfId="9914" xr:uid="{00000000-0005-0000-0000-000037000000}"/>
    <cellStyle name="Millares 12 2 3" xfId="741" xr:uid="{00000000-0005-0000-0000-000037000000}"/>
    <cellStyle name="Millares 12 2 3 2" xfId="1820" xr:uid="{00000000-0005-0000-0000-000037000000}"/>
    <cellStyle name="Millares 12 2 3 2 2" xfId="3999" xr:uid="{00000000-0005-0000-0000-00003C010000}"/>
    <cellStyle name="Millares 12 2 3 2 2 2" xfId="8409" xr:uid="{00000000-0005-0000-0000-000073020000}"/>
    <cellStyle name="Millares 12 2 3 2 2 2 2" xfId="17223" xr:uid="{00000000-0005-0000-0000-000073020000}"/>
    <cellStyle name="Millares 12 2 3 2 2 3" xfId="12816" xr:uid="{00000000-0005-0000-0000-00003C010000}"/>
    <cellStyle name="Millares 12 2 3 2 3" xfId="6228" xr:uid="{00000000-0005-0000-0000-00003C010000}"/>
    <cellStyle name="Millares 12 2 3 2 3 2" xfId="15042" xr:uid="{00000000-0005-0000-0000-00003C010000}"/>
    <cellStyle name="Millares 12 2 3 2 4" xfId="10639" xr:uid="{00000000-0005-0000-0000-000037000000}"/>
    <cellStyle name="Millares 12 2 3 3" xfId="2922" xr:uid="{00000000-0005-0000-0000-00003B010000}"/>
    <cellStyle name="Millares 12 2 3 3 2" xfId="7332" xr:uid="{00000000-0005-0000-0000-000074020000}"/>
    <cellStyle name="Millares 12 2 3 3 2 2" xfId="16146" xr:uid="{00000000-0005-0000-0000-000074020000}"/>
    <cellStyle name="Millares 12 2 3 3 3" xfId="11739" xr:uid="{00000000-0005-0000-0000-00003B010000}"/>
    <cellStyle name="Millares 12 2 3 4" xfId="5151" xr:uid="{00000000-0005-0000-0000-00003B010000}"/>
    <cellStyle name="Millares 12 2 3 4 2" xfId="13965" xr:uid="{00000000-0005-0000-0000-00003B010000}"/>
    <cellStyle name="Millares 12 2 3 5" xfId="9562" xr:uid="{00000000-0005-0000-0000-000037000000}"/>
    <cellStyle name="Millares 12 2 4" xfId="1455" xr:uid="{00000000-0005-0000-0000-000036000000}"/>
    <cellStyle name="Millares 12 2 4 2" xfId="3634" xr:uid="{00000000-0005-0000-0000-00003D010000}"/>
    <cellStyle name="Millares 12 2 4 2 2" xfId="8044" xr:uid="{00000000-0005-0000-0000-000076020000}"/>
    <cellStyle name="Millares 12 2 4 2 2 2" xfId="16858" xr:uid="{00000000-0005-0000-0000-000076020000}"/>
    <cellStyle name="Millares 12 2 4 2 3" xfId="12451" xr:uid="{00000000-0005-0000-0000-00003D010000}"/>
    <cellStyle name="Millares 12 2 4 3" xfId="5863" xr:uid="{00000000-0005-0000-0000-00003D010000}"/>
    <cellStyle name="Millares 12 2 4 3 2" xfId="14677" xr:uid="{00000000-0005-0000-0000-00003D010000}"/>
    <cellStyle name="Millares 12 2 4 4" xfId="10274" xr:uid="{00000000-0005-0000-0000-000036000000}"/>
    <cellStyle name="Millares 12 2 5" xfId="2565" xr:uid="{00000000-0005-0000-0000-000035000000}"/>
    <cellStyle name="Millares 12 2 5 2" xfId="6976" xr:uid="{00000000-0005-0000-0000-000077020000}"/>
    <cellStyle name="Millares 12 2 5 2 2" xfId="15790" xr:uid="{00000000-0005-0000-0000-000077020000}"/>
    <cellStyle name="Millares 12 2 5 3" xfId="11383" xr:uid="{00000000-0005-0000-0000-000035000000}"/>
    <cellStyle name="Millares 12 2 6" xfId="4799" xr:uid="{00000000-0005-0000-0000-000038010000}"/>
    <cellStyle name="Millares 12 2 6 2" xfId="13613" xr:uid="{00000000-0005-0000-0000-000038010000}"/>
    <cellStyle name="Millares 12 2 7" xfId="9210" xr:uid="{00000000-0005-0000-0000-000036000000}"/>
    <cellStyle name="Millares 12 3" xfId="912" xr:uid="{00000000-0005-0000-0000-000036000000}"/>
    <cellStyle name="Millares 12 3 2" xfId="1990" xr:uid="{00000000-0005-0000-0000-000036000000}"/>
    <cellStyle name="Millares 12 3 2 2" xfId="4169" xr:uid="{00000000-0005-0000-0000-00003F010000}"/>
    <cellStyle name="Millares 12 3 2 2 2" xfId="8579" xr:uid="{00000000-0005-0000-0000-00007A020000}"/>
    <cellStyle name="Millares 12 3 2 2 2 2" xfId="17393" xr:uid="{00000000-0005-0000-0000-00007A020000}"/>
    <cellStyle name="Millares 12 3 2 2 3" xfId="12986" xr:uid="{00000000-0005-0000-0000-00003F010000}"/>
    <cellStyle name="Millares 12 3 2 3" xfId="6398" xr:uid="{00000000-0005-0000-0000-00003F010000}"/>
    <cellStyle name="Millares 12 3 2 3 2" xfId="15212" xr:uid="{00000000-0005-0000-0000-00003F010000}"/>
    <cellStyle name="Millares 12 3 2 4" xfId="10809" xr:uid="{00000000-0005-0000-0000-000036000000}"/>
    <cellStyle name="Millares 12 3 3" xfId="3092" xr:uid="{00000000-0005-0000-0000-00003E010000}"/>
    <cellStyle name="Millares 12 3 3 2" xfId="7502" xr:uid="{00000000-0005-0000-0000-00007B020000}"/>
    <cellStyle name="Millares 12 3 3 2 2" xfId="16316" xr:uid="{00000000-0005-0000-0000-00007B020000}"/>
    <cellStyle name="Millares 12 3 3 3" xfId="11909" xr:uid="{00000000-0005-0000-0000-00003E010000}"/>
    <cellStyle name="Millares 12 3 4" xfId="5321" xr:uid="{00000000-0005-0000-0000-00003E010000}"/>
    <cellStyle name="Millares 12 3 4 2" xfId="14135" xr:uid="{00000000-0005-0000-0000-00003E010000}"/>
    <cellStyle name="Millares 12 3 5" xfId="9732" xr:uid="{00000000-0005-0000-0000-000036000000}"/>
    <cellStyle name="Millares 12 4" xfId="559" xr:uid="{00000000-0005-0000-0000-000036000000}"/>
    <cellStyle name="Millares 12 4 2" xfId="1638" xr:uid="{00000000-0005-0000-0000-000036000000}"/>
    <cellStyle name="Millares 12 4 2 2" xfId="3817" xr:uid="{00000000-0005-0000-0000-000041010000}"/>
    <cellStyle name="Millares 12 4 2 2 2" xfId="8227" xr:uid="{00000000-0005-0000-0000-00007E020000}"/>
    <cellStyle name="Millares 12 4 2 2 2 2" xfId="17041" xr:uid="{00000000-0005-0000-0000-00007E020000}"/>
    <cellStyle name="Millares 12 4 2 2 3" xfId="12634" xr:uid="{00000000-0005-0000-0000-000041010000}"/>
    <cellStyle name="Millares 12 4 2 3" xfId="6046" xr:uid="{00000000-0005-0000-0000-000041010000}"/>
    <cellStyle name="Millares 12 4 2 3 2" xfId="14860" xr:uid="{00000000-0005-0000-0000-000041010000}"/>
    <cellStyle name="Millares 12 4 2 4" xfId="10457" xr:uid="{00000000-0005-0000-0000-000036000000}"/>
    <cellStyle name="Millares 12 4 3" xfId="2740" xr:uid="{00000000-0005-0000-0000-000040010000}"/>
    <cellStyle name="Millares 12 4 3 2" xfId="7150" xr:uid="{00000000-0005-0000-0000-00007F020000}"/>
    <cellStyle name="Millares 12 4 3 2 2" xfId="15964" xr:uid="{00000000-0005-0000-0000-00007F020000}"/>
    <cellStyle name="Millares 12 4 3 3" xfId="11557" xr:uid="{00000000-0005-0000-0000-000040010000}"/>
    <cellStyle name="Millares 12 4 4" xfId="4969" xr:uid="{00000000-0005-0000-0000-000040010000}"/>
    <cellStyle name="Millares 12 4 4 2" xfId="13783" xr:uid="{00000000-0005-0000-0000-000040010000}"/>
    <cellStyle name="Millares 12 4 5" xfId="9380" xr:uid="{00000000-0005-0000-0000-000036000000}"/>
    <cellStyle name="Millares 12 5" xfId="1266" xr:uid="{00000000-0005-0000-0000-000035000000}"/>
    <cellStyle name="Millares 12 5 2" xfId="3446" xr:uid="{00000000-0005-0000-0000-000042010000}"/>
    <cellStyle name="Millares 12 5 2 2" xfId="7856" xr:uid="{00000000-0005-0000-0000-000081020000}"/>
    <cellStyle name="Millares 12 5 2 2 2" xfId="16670" xr:uid="{00000000-0005-0000-0000-000081020000}"/>
    <cellStyle name="Millares 12 5 2 3" xfId="12263" xr:uid="{00000000-0005-0000-0000-000042010000}"/>
    <cellStyle name="Millares 12 5 3" xfId="5675" xr:uid="{00000000-0005-0000-0000-000042010000}"/>
    <cellStyle name="Millares 12 5 3 2" xfId="14489" xr:uid="{00000000-0005-0000-0000-000042010000}"/>
    <cellStyle name="Millares 12 5 4" xfId="10086" xr:uid="{00000000-0005-0000-0000-000035000000}"/>
    <cellStyle name="Millares 12 6" xfId="2382" xr:uid="{00000000-0005-0000-0000-000034000000}"/>
    <cellStyle name="Millares 12 6 2" xfId="6794" xr:uid="{00000000-0005-0000-0000-000082020000}"/>
    <cellStyle name="Millares 12 6 2 2" xfId="15608" xr:uid="{00000000-0005-0000-0000-000082020000}"/>
    <cellStyle name="Millares 12 6 3" xfId="11201" xr:uid="{00000000-0005-0000-0000-000034000000}"/>
    <cellStyle name="Millares 12 7" xfId="4616" xr:uid="{00000000-0005-0000-0000-000037010000}"/>
    <cellStyle name="Millares 12 7 2" xfId="13430" xr:uid="{00000000-0005-0000-0000-000037010000}"/>
    <cellStyle name="Millares 12 8" xfId="9028" xr:uid="{00000000-0005-0000-0000-000035000000}"/>
    <cellStyle name="Millares 120" xfId="255" xr:uid="{00000000-0005-0000-0000-000037000000}"/>
    <cellStyle name="Millares 120 2" xfId="501" xr:uid="{00000000-0005-0000-0000-000038000000}"/>
    <cellStyle name="Millares 120 2 2" xfId="1216" xr:uid="{00000000-0005-0000-0000-000039000000}"/>
    <cellStyle name="Millares 120 2 2 2" xfId="2294" xr:uid="{00000000-0005-0000-0000-000039000000}"/>
    <cellStyle name="Millares 120 2 2 2 2" xfId="4473" xr:uid="{00000000-0005-0000-0000-000046010000}"/>
    <cellStyle name="Millares 120 2 2 2 2 2" xfId="8883" xr:uid="{00000000-0005-0000-0000-000087020000}"/>
    <cellStyle name="Millares 120 2 2 2 2 2 2" xfId="17697" xr:uid="{00000000-0005-0000-0000-000087020000}"/>
    <cellStyle name="Millares 120 2 2 2 2 3" xfId="13290" xr:uid="{00000000-0005-0000-0000-000046010000}"/>
    <cellStyle name="Millares 120 2 2 2 3" xfId="6702" xr:uid="{00000000-0005-0000-0000-000046010000}"/>
    <cellStyle name="Millares 120 2 2 2 3 2" xfId="15516" xr:uid="{00000000-0005-0000-0000-000046010000}"/>
    <cellStyle name="Millares 120 2 2 2 4" xfId="11113" xr:uid="{00000000-0005-0000-0000-000039000000}"/>
    <cellStyle name="Millares 120 2 2 3" xfId="3396" xr:uid="{00000000-0005-0000-0000-000045010000}"/>
    <cellStyle name="Millares 120 2 2 3 2" xfId="7806" xr:uid="{00000000-0005-0000-0000-000088020000}"/>
    <cellStyle name="Millares 120 2 2 3 2 2" xfId="16620" xr:uid="{00000000-0005-0000-0000-000088020000}"/>
    <cellStyle name="Millares 120 2 2 3 3" xfId="12213" xr:uid="{00000000-0005-0000-0000-000045010000}"/>
    <cellStyle name="Millares 120 2 2 4" xfId="5625" xr:uid="{00000000-0005-0000-0000-000045010000}"/>
    <cellStyle name="Millares 120 2 2 4 2" xfId="14439" xr:uid="{00000000-0005-0000-0000-000045010000}"/>
    <cellStyle name="Millares 120 2 2 5" xfId="10036" xr:uid="{00000000-0005-0000-0000-000039000000}"/>
    <cellStyle name="Millares 120 2 3" xfId="863" xr:uid="{00000000-0005-0000-0000-000039000000}"/>
    <cellStyle name="Millares 120 2 3 2" xfId="1942" xr:uid="{00000000-0005-0000-0000-000039000000}"/>
    <cellStyle name="Millares 120 2 3 2 2" xfId="4121" xr:uid="{00000000-0005-0000-0000-000048010000}"/>
    <cellStyle name="Millares 120 2 3 2 2 2" xfId="8531" xr:uid="{00000000-0005-0000-0000-00008B020000}"/>
    <cellStyle name="Millares 120 2 3 2 2 2 2" xfId="17345" xr:uid="{00000000-0005-0000-0000-00008B020000}"/>
    <cellStyle name="Millares 120 2 3 2 2 3" xfId="12938" xr:uid="{00000000-0005-0000-0000-000048010000}"/>
    <cellStyle name="Millares 120 2 3 2 3" xfId="6350" xr:uid="{00000000-0005-0000-0000-000048010000}"/>
    <cellStyle name="Millares 120 2 3 2 3 2" xfId="15164" xr:uid="{00000000-0005-0000-0000-000048010000}"/>
    <cellStyle name="Millares 120 2 3 2 4" xfId="10761" xr:uid="{00000000-0005-0000-0000-000039000000}"/>
    <cellStyle name="Millares 120 2 3 3" xfId="3044" xr:uid="{00000000-0005-0000-0000-000047010000}"/>
    <cellStyle name="Millares 120 2 3 3 2" xfId="7454" xr:uid="{00000000-0005-0000-0000-00008C020000}"/>
    <cellStyle name="Millares 120 2 3 3 2 2" xfId="16268" xr:uid="{00000000-0005-0000-0000-00008C020000}"/>
    <cellStyle name="Millares 120 2 3 3 3" xfId="11861" xr:uid="{00000000-0005-0000-0000-000047010000}"/>
    <cellStyle name="Millares 120 2 3 4" xfId="5273" xr:uid="{00000000-0005-0000-0000-000047010000}"/>
    <cellStyle name="Millares 120 2 3 4 2" xfId="14087" xr:uid="{00000000-0005-0000-0000-000047010000}"/>
    <cellStyle name="Millares 120 2 3 5" xfId="9684" xr:uid="{00000000-0005-0000-0000-000039000000}"/>
    <cellStyle name="Millares 120 2 4" xfId="1577" xr:uid="{00000000-0005-0000-0000-000038000000}"/>
    <cellStyle name="Millares 120 2 4 2" xfId="3756" xr:uid="{00000000-0005-0000-0000-000049010000}"/>
    <cellStyle name="Millares 120 2 4 2 2" xfId="8166" xr:uid="{00000000-0005-0000-0000-00008E020000}"/>
    <cellStyle name="Millares 120 2 4 2 2 2" xfId="16980" xr:uid="{00000000-0005-0000-0000-00008E020000}"/>
    <cellStyle name="Millares 120 2 4 2 3" xfId="12573" xr:uid="{00000000-0005-0000-0000-000049010000}"/>
    <cellStyle name="Millares 120 2 4 3" xfId="5985" xr:uid="{00000000-0005-0000-0000-000049010000}"/>
    <cellStyle name="Millares 120 2 4 3 2" xfId="14799" xr:uid="{00000000-0005-0000-0000-000049010000}"/>
    <cellStyle name="Millares 120 2 4 4" xfId="10396" xr:uid="{00000000-0005-0000-0000-000038000000}"/>
    <cellStyle name="Millares 120 2 5" xfId="2687" xr:uid="{00000000-0005-0000-0000-000037000000}"/>
    <cellStyle name="Millares 120 2 5 2" xfId="7098" xr:uid="{00000000-0005-0000-0000-00008F020000}"/>
    <cellStyle name="Millares 120 2 5 2 2" xfId="15912" xr:uid="{00000000-0005-0000-0000-00008F020000}"/>
    <cellStyle name="Millares 120 2 5 3" xfId="11505" xr:uid="{00000000-0005-0000-0000-000037000000}"/>
    <cellStyle name="Millares 120 2 6" xfId="4921" xr:uid="{00000000-0005-0000-0000-000044010000}"/>
    <cellStyle name="Millares 120 2 6 2" xfId="13735" xr:uid="{00000000-0005-0000-0000-000044010000}"/>
    <cellStyle name="Millares 120 2 7" xfId="9332" xr:uid="{00000000-0005-0000-0000-000038000000}"/>
    <cellStyle name="Millares 120 3" xfId="1031" xr:uid="{00000000-0005-0000-0000-000038000000}"/>
    <cellStyle name="Millares 120 3 2" xfId="2109" xr:uid="{00000000-0005-0000-0000-000038000000}"/>
    <cellStyle name="Millares 120 3 2 2" xfId="4288" xr:uid="{00000000-0005-0000-0000-00004B010000}"/>
    <cellStyle name="Millares 120 3 2 2 2" xfId="8698" xr:uid="{00000000-0005-0000-0000-000092020000}"/>
    <cellStyle name="Millares 120 3 2 2 2 2" xfId="17512" xr:uid="{00000000-0005-0000-0000-000092020000}"/>
    <cellStyle name="Millares 120 3 2 2 3" xfId="13105" xr:uid="{00000000-0005-0000-0000-00004B010000}"/>
    <cellStyle name="Millares 120 3 2 3" xfId="6517" xr:uid="{00000000-0005-0000-0000-00004B010000}"/>
    <cellStyle name="Millares 120 3 2 3 2" xfId="15331" xr:uid="{00000000-0005-0000-0000-00004B010000}"/>
    <cellStyle name="Millares 120 3 2 4" xfId="10928" xr:uid="{00000000-0005-0000-0000-000038000000}"/>
    <cellStyle name="Millares 120 3 3" xfId="3211" xr:uid="{00000000-0005-0000-0000-00004A010000}"/>
    <cellStyle name="Millares 120 3 3 2" xfId="7621" xr:uid="{00000000-0005-0000-0000-000093020000}"/>
    <cellStyle name="Millares 120 3 3 2 2" xfId="16435" xr:uid="{00000000-0005-0000-0000-000093020000}"/>
    <cellStyle name="Millares 120 3 3 3" xfId="12028" xr:uid="{00000000-0005-0000-0000-00004A010000}"/>
    <cellStyle name="Millares 120 3 4" xfId="5440" xr:uid="{00000000-0005-0000-0000-00004A010000}"/>
    <cellStyle name="Millares 120 3 4 2" xfId="14254" xr:uid="{00000000-0005-0000-0000-00004A010000}"/>
    <cellStyle name="Millares 120 3 5" xfId="9851" xr:uid="{00000000-0005-0000-0000-000038000000}"/>
    <cellStyle name="Millares 120 4" xfId="678" xr:uid="{00000000-0005-0000-0000-000038000000}"/>
    <cellStyle name="Millares 120 4 2" xfId="1757" xr:uid="{00000000-0005-0000-0000-000038000000}"/>
    <cellStyle name="Millares 120 4 2 2" xfId="3936" xr:uid="{00000000-0005-0000-0000-00004D010000}"/>
    <cellStyle name="Millares 120 4 2 2 2" xfId="8346" xr:uid="{00000000-0005-0000-0000-000096020000}"/>
    <cellStyle name="Millares 120 4 2 2 2 2" xfId="17160" xr:uid="{00000000-0005-0000-0000-000096020000}"/>
    <cellStyle name="Millares 120 4 2 2 3" xfId="12753" xr:uid="{00000000-0005-0000-0000-00004D010000}"/>
    <cellStyle name="Millares 120 4 2 3" xfId="6165" xr:uid="{00000000-0005-0000-0000-00004D010000}"/>
    <cellStyle name="Millares 120 4 2 3 2" xfId="14979" xr:uid="{00000000-0005-0000-0000-00004D010000}"/>
    <cellStyle name="Millares 120 4 2 4" xfId="10576" xr:uid="{00000000-0005-0000-0000-000038000000}"/>
    <cellStyle name="Millares 120 4 3" xfId="2859" xr:uid="{00000000-0005-0000-0000-00004C010000}"/>
    <cellStyle name="Millares 120 4 3 2" xfId="7269" xr:uid="{00000000-0005-0000-0000-000097020000}"/>
    <cellStyle name="Millares 120 4 3 2 2" xfId="16083" xr:uid="{00000000-0005-0000-0000-000097020000}"/>
    <cellStyle name="Millares 120 4 3 3" xfId="11676" xr:uid="{00000000-0005-0000-0000-00004C010000}"/>
    <cellStyle name="Millares 120 4 4" xfId="5088" xr:uid="{00000000-0005-0000-0000-00004C010000}"/>
    <cellStyle name="Millares 120 4 4 2" xfId="13902" xr:uid="{00000000-0005-0000-0000-00004C010000}"/>
    <cellStyle name="Millares 120 4 5" xfId="9499" xr:uid="{00000000-0005-0000-0000-000038000000}"/>
    <cellStyle name="Millares 120 5" xfId="1389" xr:uid="{00000000-0005-0000-0000-000037000000}"/>
    <cellStyle name="Millares 120 5 2" xfId="3569" xr:uid="{00000000-0005-0000-0000-00004E010000}"/>
    <cellStyle name="Millares 120 5 2 2" xfId="7979" xr:uid="{00000000-0005-0000-0000-000099020000}"/>
    <cellStyle name="Millares 120 5 2 2 2" xfId="16793" xr:uid="{00000000-0005-0000-0000-000099020000}"/>
    <cellStyle name="Millares 120 5 2 3" xfId="12386" xr:uid="{00000000-0005-0000-0000-00004E010000}"/>
    <cellStyle name="Millares 120 5 3" xfId="5798" xr:uid="{00000000-0005-0000-0000-00004E010000}"/>
    <cellStyle name="Millares 120 5 3 2" xfId="14612" xr:uid="{00000000-0005-0000-0000-00004E010000}"/>
    <cellStyle name="Millares 120 5 4" xfId="10209" xr:uid="{00000000-0005-0000-0000-000037000000}"/>
    <cellStyle name="Millares 120 6" xfId="2502" xr:uid="{00000000-0005-0000-0000-000036000000}"/>
    <cellStyle name="Millares 120 6 2" xfId="6913" xr:uid="{00000000-0005-0000-0000-00009A020000}"/>
    <cellStyle name="Millares 120 6 2 2" xfId="15727" xr:uid="{00000000-0005-0000-0000-00009A020000}"/>
    <cellStyle name="Millares 120 6 3" xfId="11320" xr:uid="{00000000-0005-0000-0000-000036000000}"/>
    <cellStyle name="Millares 120 7" xfId="4736" xr:uid="{00000000-0005-0000-0000-000043010000}"/>
    <cellStyle name="Millares 120 7 2" xfId="13550" xr:uid="{00000000-0005-0000-0000-000043010000}"/>
    <cellStyle name="Millares 120 8" xfId="9147" xr:uid="{00000000-0005-0000-0000-000037000000}"/>
    <cellStyle name="Millares 121" xfId="257" xr:uid="{00000000-0005-0000-0000-000039000000}"/>
    <cellStyle name="Millares 121 2" xfId="502" xr:uid="{00000000-0005-0000-0000-00003A000000}"/>
    <cellStyle name="Millares 121 2 2" xfId="1217" xr:uid="{00000000-0005-0000-0000-00003B000000}"/>
    <cellStyle name="Millares 121 2 2 2" xfId="2295" xr:uid="{00000000-0005-0000-0000-00003B000000}"/>
    <cellStyle name="Millares 121 2 2 2 2" xfId="4474" xr:uid="{00000000-0005-0000-0000-000052010000}"/>
    <cellStyle name="Millares 121 2 2 2 2 2" xfId="8884" xr:uid="{00000000-0005-0000-0000-00009F020000}"/>
    <cellStyle name="Millares 121 2 2 2 2 2 2" xfId="17698" xr:uid="{00000000-0005-0000-0000-00009F020000}"/>
    <cellStyle name="Millares 121 2 2 2 2 3" xfId="13291" xr:uid="{00000000-0005-0000-0000-000052010000}"/>
    <cellStyle name="Millares 121 2 2 2 3" xfId="6703" xr:uid="{00000000-0005-0000-0000-000052010000}"/>
    <cellStyle name="Millares 121 2 2 2 3 2" xfId="15517" xr:uid="{00000000-0005-0000-0000-000052010000}"/>
    <cellStyle name="Millares 121 2 2 2 4" xfId="11114" xr:uid="{00000000-0005-0000-0000-00003B000000}"/>
    <cellStyle name="Millares 121 2 2 3" xfId="3397" xr:uid="{00000000-0005-0000-0000-000051010000}"/>
    <cellStyle name="Millares 121 2 2 3 2" xfId="7807" xr:uid="{00000000-0005-0000-0000-0000A0020000}"/>
    <cellStyle name="Millares 121 2 2 3 2 2" xfId="16621" xr:uid="{00000000-0005-0000-0000-0000A0020000}"/>
    <cellStyle name="Millares 121 2 2 3 3" xfId="12214" xr:uid="{00000000-0005-0000-0000-000051010000}"/>
    <cellStyle name="Millares 121 2 2 4" xfId="5626" xr:uid="{00000000-0005-0000-0000-000051010000}"/>
    <cellStyle name="Millares 121 2 2 4 2" xfId="14440" xr:uid="{00000000-0005-0000-0000-000051010000}"/>
    <cellStyle name="Millares 121 2 2 5" xfId="10037" xr:uid="{00000000-0005-0000-0000-00003B000000}"/>
    <cellStyle name="Millares 121 2 3" xfId="864" xr:uid="{00000000-0005-0000-0000-00003B000000}"/>
    <cellStyle name="Millares 121 2 3 2" xfId="1943" xr:uid="{00000000-0005-0000-0000-00003B000000}"/>
    <cellStyle name="Millares 121 2 3 2 2" xfId="4122" xr:uid="{00000000-0005-0000-0000-000054010000}"/>
    <cellStyle name="Millares 121 2 3 2 2 2" xfId="8532" xr:uid="{00000000-0005-0000-0000-0000A3020000}"/>
    <cellStyle name="Millares 121 2 3 2 2 2 2" xfId="17346" xr:uid="{00000000-0005-0000-0000-0000A3020000}"/>
    <cellStyle name="Millares 121 2 3 2 2 3" xfId="12939" xr:uid="{00000000-0005-0000-0000-000054010000}"/>
    <cellStyle name="Millares 121 2 3 2 3" xfId="6351" xr:uid="{00000000-0005-0000-0000-000054010000}"/>
    <cellStyle name="Millares 121 2 3 2 3 2" xfId="15165" xr:uid="{00000000-0005-0000-0000-000054010000}"/>
    <cellStyle name="Millares 121 2 3 2 4" xfId="10762" xr:uid="{00000000-0005-0000-0000-00003B000000}"/>
    <cellStyle name="Millares 121 2 3 3" xfId="3045" xr:uid="{00000000-0005-0000-0000-000053010000}"/>
    <cellStyle name="Millares 121 2 3 3 2" xfId="7455" xr:uid="{00000000-0005-0000-0000-0000A4020000}"/>
    <cellStyle name="Millares 121 2 3 3 2 2" xfId="16269" xr:uid="{00000000-0005-0000-0000-0000A4020000}"/>
    <cellStyle name="Millares 121 2 3 3 3" xfId="11862" xr:uid="{00000000-0005-0000-0000-000053010000}"/>
    <cellStyle name="Millares 121 2 3 4" xfId="5274" xr:uid="{00000000-0005-0000-0000-000053010000}"/>
    <cellStyle name="Millares 121 2 3 4 2" xfId="14088" xr:uid="{00000000-0005-0000-0000-000053010000}"/>
    <cellStyle name="Millares 121 2 3 5" xfId="9685" xr:uid="{00000000-0005-0000-0000-00003B000000}"/>
    <cellStyle name="Millares 121 2 4" xfId="1578" xr:uid="{00000000-0005-0000-0000-00003A000000}"/>
    <cellStyle name="Millares 121 2 4 2" xfId="3757" xr:uid="{00000000-0005-0000-0000-000055010000}"/>
    <cellStyle name="Millares 121 2 4 2 2" xfId="8167" xr:uid="{00000000-0005-0000-0000-0000A6020000}"/>
    <cellStyle name="Millares 121 2 4 2 2 2" xfId="16981" xr:uid="{00000000-0005-0000-0000-0000A6020000}"/>
    <cellStyle name="Millares 121 2 4 2 3" xfId="12574" xr:uid="{00000000-0005-0000-0000-000055010000}"/>
    <cellStyle name="Millares 121 2 4 3" xfId="5986" xr:uid="{00000000-0005-0000-0000-000055010000}"/>
    <cellStyle name="Millares 121 2 4 3 2" xfId="14800" xr:uid="{00000000-0005-0000-0000-000055010000}"/>
    <cellStyle name="Millares 121 2 4 4" xfId="10397" xr:uid="{00000000-0005-0000-0000-00003A000000}"/>
    <cellStyle name="Millares 121 2 5" xfId="2688" xr:uid="{00000000-0005-0000-0000-000039000000}"/>
    <cellStyle name="Millares 121 2 5 2" xfId="7099" xr:uid="{00000000-0005-0000-0000-0000A7020000}"/>
    <cellStyle name="Millares 121 2 5 2 2" xfId="15913" xr:uid="{00000000-0005-0000-0000-0000A7020000}"/>
    <cellStyle name="Millares 121 2 5 3" xfId="11506" xr:uid="{00000000-0005-0000-0000-000039000000}"/>
    <cellStyle name="Millares 121 2 6" xfId="4922" xr:uid="{00000000-0005-0000-0000-000050010000}"/>
    <cellStyle name="Millares 121 2 6 2" xfId="13736" xr:uid="{00000000-0005-0000-0000-000050010000}"/>
    <cellStyle name="Millares 121 2 7" xfId="9333" xr:uid="{00000000-0005-0000-0000-00003A000000}"/>
    <cellStyle name="Millares 121 3" xfId="1032" xr:uid="{00000000-0005-0000-0000-00003A000000}"/>
    <cellStyle name="Millares 121 3 2" xfId="2110" xr:uid="{00000000-0005-0000-0000-00003A000000}"/>
    <cellStyle name="Millares 121 3 2 2" xfId="4289" xr:uid="{00000000-0005-0000-0000-000057010000}"/>
    <cellStyle name="Millares 121 3 2 2 2" xfId="8699" xr:uid="{00000000-0005-0000-0000-0000AA020000}"/>
    <cellStyle name="Millares 121 3 2 2 2 2" xfId="17513" xr:uid="{00000000-0005-0000-0000-0000AA020000}"/>
    <cellStyle name="Millares 121 3 2 2 3" xfId="13106" xr:uid="{00000000-0005-0000-0000-000057010000}"/>
    <cellStyle name="Millares 121 3 2 3" xfId="6518" xr:uid="{00000000-0005-0000-0000-000057010000}"/>
    <cellStyle name="Millares 121 3 2 3 2" xfId="15332" xr:uid="{00000000-0005-0000-0000-000057010000}"/>
    <cellStyle name="Millares 121 3 2 4" xfId="10929" xr:uid="{00000000-0005-0000-0000-00003A000000}"/>
    <cellStyle name="Millares 121 3 3" xfId="3212" xr:uid="{00000000-0005-0000-0000-000056010000}"/>
    <cellStyle name="Millares 121 3 3 2" xfId="7622" xr:uid="{00000000-0005-0000-0000-0000AB020000}"/>
    <cellStyle name="Millares 121 3 3 2 2" xfId="16436" xr:uid="{00000000-0005-0000-0000-0000AB020000}"/>
    <cellStyle name="Millares 121 3 3 3" xfId="12029" xr:uid="{00000000-0005-0000-0000-000056010000}"/>
    <cellStyle name="Millares 121 3 4" xfId="5441" xr:uid="{00000000-0005-0000-0000-000056010000}"/>
    <cellStyle name="Millares 121 3 4 2" xfId="14255" xr:uid="{00000000-0005-0000-0000-000056010000}"/>
    <cellStyle name="Millares 121 3 5" xfId="9852" xr:uid="{00000000-0005-0000-0000-00003A000000}"/>
    <cellStyle name="Millares 121 4" xfId="679" xr:uid="{00000000-0005-0000-0000-00003A000000}"/>
    <cellStyle name="Millares 121 4 2" xfId="1758" xr:uid="{00000000-0005-0000-0000-00003A000000}"/>
    <cellStyle name="Millares 121 4 2 2" xfId="3937" xr:uid="{00000000-0005-0000-0000-000059010000}"/>
    <cellStyle name="Millares 121 4 2 2 2" xfId="8347" xr:uid="{00000000-0005-0000-0000-0000AE020000}"/>
    <cellStyle name="Millares 121 4 2 2 2 2" xfId="17161" xr:uid="{00000000-0005-0000-0000-0000AE020000}"/>
    <cellStyle name="Millares 121 4 2 2 3" xfId="12754" xr:uid="{00000000-0005-0000-0000-000059010000}"/>
    <cellStyle name="Millares 121 4 2 3" xfId="6166" xr:uid="{00000000-0005-0000-0000-000059010000}"/>
    <cellStyle name="Millares 121 4 2 3 2" xfId="14980" xr:uid="{00000000-0005-0000-0000-000059010000}"/>
    <cellStyle name="Millares 121 4 2 4" xfId="10577" xr:uid="{00000000-0005-0000-0000-00003A000000}"/>
    <cellStyle name="Millares 121 4 3" xfId="2860" xr:uid="{00000000-0005-0000-0000-000058010000}"/>
    <cellStyle name="Millares 121 4 3 2" xfId="7270" xr:uid="{00000000-0005-0000-0000-0000AF020000}"/>
    <cellStyle name="Millares 121 4 3 2 2" xfId="16084" xr:uid="{00000000-0005-0000-0000-0000AF020000}"/>
    <cellStyle name="Millares 121 4 3 3" xfId="11677" xr:uid="{00000000-0005-0000-0000-000058010000}"/>
    <cellStyle name="Millares 121 4 4" xfId="5089" xr:uid="{00000000-0005-0000-0000-000058010000}"/>
    <cellStyle name="Millares 121 4 4 2" xfId="13903" xr:uid="{00000000-0005-0000-0000-000058010000}"/>
    <cellStyle name="Millares 121 4 5" xfId="9500" xr:uid="{00000000-0005-0000-0000-00003A000000}"/>
    <cellStyle name="Millares 121 5" xfId="1390" xr:uid="{00000000-0005-0000-0000-000039000000}"/>
    <cellStyle name="Millares 121 5 2" xfId="3570" xr:uid="{00000000-0005-0000-0000-00005A010000}"/>
    <cellStyle name="Millares 121 5 2 2" xfId="7980" xr:uid="{00000000-0005-0000-0000-0000B1020000}"/>
    <cellStyle name="Millares 121 5 2 2 2" xfId="16794" xr:uid="{00000000-0005-0000-0000-0000B1020000}"/>
    <cellStyle name="Millares 121 5 2 3" xfId="12387" xr:uid="{00000000-0005-0000-0000-00005A010000}"/>
    <cellStyle name="Millares 121 5 3" xfId="5799" xr:uid="{00000000-0005-0000-0000-00005A010000}"/>
    <cellStyle name="Millares 121 5 3 2" xfId="14613" xr:uid="{00000000-0005-0000-0000-00005A010000}"/>
    <cellStyle name="Millares 121 5 4" xfId="10210" xr:uid="{00000000-0005-0000-0000-000039000000}"/>
    <cellStyle name="Millares 121 6" xfId="2503" xr:uid="{00000000-0005-0000-0000-000038000000}"/>
    <cellStyle name="Millares 121 6 2" xfId="6914" xr:uid="{00000000-0005-0000-0000-0000B2020000}"/>
    <cellStyle name="Millares 121 6 2 2" xfId="15728" xr:uid="{00000000-0005-0000-0000-0000B2020000}"/>
    <cellStyle name="Millares 121 6 3" xfId="11321" xr:uid="{00000000-0005-0000-0000-000038000000}"/>
    <cellStyle name="Millares 121 7" xfId="4737" xr:uid="{00000000-0005-0000-0000-00004F010000}"/>
    <cellStyle name="Millares 121 7 2" xfId="13551" xr:uid="{00000000-0005-0000-0000-00004F010000}"/>
    <cellStyle name="Millares 121 8" xfId="9148" xr:uid="{00000000-0005-0000-0000-000039000000}"/>
    <cellStyle name="Millares 122" xfId="259" xr:uid="{00000000-0005-0000-0000-00003B000000}"/>
    <cellStyle name="Millares 122 2" xfId="503" xr:uid="{00000000-0005-0000-0000-00003C000000}"/>
    <cellStyle name="Millares 122 2 2" xfId="1218" xr:uid="{00000000-0005-0000-0000-00003D000000}"/>
    <cellStyle name="Millares 122 2 2 2" xfId="2296" xr:uid="{00000000-0005-0000-0000-00003D000000}"/>
    <cellStyle name="Millares 122 2 2 2 2" xfId="4475" xr:uid="{00000000-0005-0000-0000-00005E010000}"/>
    <cellStyle name="Millares 122 2 2 2 2 2" xfId="8885" xr:uid="{00000000-0005-0000-0000-0000B7020000}"/>
    <cellStyle name="Millares 122 2 2 2 2 2 2" xfId="17699" xr:uid="{00000000-0005-0000-0000-0000B7020000}"/>
    <cellStyle name="Millares 122 2 2 2 2 3" xfId="13292" xr:uid="{00000000-0005-0000-0000-00005E010000}"/>
    <cellStyle name="Millares 122 2 2 2 3" xfId="6704" xr:uid="{00000000-0005-0000-0000-00005E010000}"/>
    <cellStyle name="Millares 122 2 2 2 3 2" xfId="15518" xr:uid="{00000000-0005-0000-0000-00005E010000}"/>
    <cellStyle name="Millares 122 2 2 2 4" xfId="11115" xr:uid="{00000000-0005-0000-0000-00003D000000}"/>
    <cellStyle name="Millares 122 2 2 3" xfId="3398" xr:uid="{00000000-0005-0000-0000-00005D010000}"/>
    <cellStyle name="Millares 122 2 2 3 2" xfId="7808" xr:uid="{00000000-0005-0000-0000-0000B8020000}"/>
    <cellStyle name="Millares 122 2 2 3 2 2" xfId="16622" xr:uid="{00000000-0005-0000-0000-0000B8020000}"/>
    <cellStyle name="Millares 122 2 2 3 3" xfId="12215" xr:uid="{00000000-0005-0000-0000-00005D010000}"/>
    <cellStyle name="Millares 122 2 2 4" xfId="5627" xr:uid="{00000000-0005-0000-0000-00005D010000}"/>
    <cellStyle name="Millares 122 2 2 4 2" xfId="14441" xr:uid="{00000000-0005-0000-0000-00005D010000}"/>
    <cellStyle name="Millares 122 2 2 5" xfId="10038" xr:uid="{00000000-0005-0000-0000-00003D000000}"/>
    <cellStyle name="Millares 122 2 3" xfId="865" xr:uid="{00000000-0005-0000-0000-00003D000000}"/>
    <cellStyle name="Millares 122 2 3 2" xfId="1944" xr:uid="{00000000-0005-0000-0000-00003D000000}"/>
    <cellStyle name="Millares 122 2 3 2 2" xfId="4123" xr:uid="{00000000-0005-0000-0000-000060010000}"/>
    <cellStyle name="Millares 122 2 3 2 2 2" xfId="8533" xr:uid="{00000000-0005-0000-0000-0000BB020000}"/>
    <cellStyle name="Millares 122 2 3 2 2 2 2" xfId="17347" xr:uid="{00000000-0005-0000-0000-0000BB020000}"/>
    <cellStyle name="Millares 122 2 3 2 2 3" xfId="12940" xr:uid="{00000000-0005-0000-0000-000060010000}"/>
    <cellStyle name="Millares 122 2 3 2 3" xfId="6352" xr:uid="{00000000-0005-0000-0000-000060010000}"/>
    <cellStyle name="Millares 122 2 3 2 3 2" xfId="15166" xr:uid="{00000000-0005-0000-0000-000060010000}"/>
    <cellStyle name="Millares 122 2 3 2 4" xfId="10763" xr:uid="{00000000-0005-0000-0000-00003D000000}"/>
    <cellStyle name="Millares 122 2 3 3" xfId="3046" xr:uid="{00000000-0005-0000-0000-00005F010000}"/>
    <cellStyle name="Millares 122 2 3 3 2" xfId="7456" xr:uid="{00000000-0005-0000-0000-0000BC020000}"/>
    <cellStyle name="Millares 122 2 3 3 2 2" xfId="16270" xr:uid="{00000000-0005-0000-0000-0000BC020000}"/>
    <cellStyle name="Millares 122 2 3 3 3" xfId="11863" xr:uid="{00000000-0005-0000-0000-00005F010000}"/>
    <cellStyle name="Millares 122 2 3 4" xfId="5275" xr:uid="{00000000-0005-0000-0000-00005F010000}"/>
    <cellStyle name="Millares 122 2 3 4 2" xfId="14089" xr:uid="{00000000-0005-0000-0000-00005F010000}"/>
    <cellStyle name="Millares 122 2 3 5" xfId="9686" xr:uid="{00000000-0005-0000-0000-00003D000000}"/>
    <cellStyle name="Millares 122 2 4" xfId="1579" xr:uid="{00000000-0005-0000-0000-00003C000000}"/>
    <cellStyle name="Millares 122 2 4 2" xfId="3758" xr:uid="{00000000-0005-0000-0000-000061010000}"/>
    <cellStyle name="Millares 122 2 4 2 2" xfId="8168" xr:uid="{00000000-0005-0000-0000-0000BE020000}"/>
    <cellStyle name="Millares 122 2 4 2 2 2" xfId="16982" xr:uid="{00000000-0005-0000-0000-0000BE020000}"/>
    <cellStyle name="Millares 122 2 4 2 3" xfId="12575" xr:uid="{00000000-0005-0000-0000-000061010000}"/>
    <cellStyle name="Millares 122 2 4 3" xfId="5987" xr:uid="{00000000-0005-0000-0000-000061010000}"/>
    <cellStyle name="Millares 122 2 4 3 2" xfId="14801" xr:uid="{00000000-0005-0000-0000-000061010000}"/>
    <cellStyle name="Millares 122 2 4 4" xfId="10398" xr:uid="{00000000-0005-0000-0000-00003C000000}"/>
    <cellStyle name="Millares 122 2 5" xfId="2689" xr:uid="{00000000-0005-0000-0000-00003B000000}"/>
    <cellStyle name="Millares 122 2 5 2" xfId="7100" xr:uid="{00000000-0005-0000-0000-0000BF020000}"/>
    <cellStyle name="Millares 122 2 5 2 2" xfId="15914" xr:uid="{00000000-0005-0000-0000-0000BF020000}"/>
    <cellStyle name="Millares 122 2 5 3" xfId="11507" xr:uid="{00000000-0005-0000-0000-00003B000000}"/>
    <cellStyle name="Millares 122 2 6" xfId="4923" xr:uid="{00000000-0005-0000-0000-00005C010000}"/>
    <cellStyle name="Millares 122 2 6 2" xfId="13737" xr:uid="{00000000-0005-0000-0000-00005C010000}"/>
    <cellStyle name="Millares 122 2 7" xfId="9334" xr:uid="{00000000-0005-0000-0000-00003C000000}"/>
    <cellStyle name="Millares 122 3" xfId="1033" xr:uid="{00000000-0005-0000-0000-00003C000000}"/>
    <cellStyle name="Millares 122 3 2" xfId="2111" xr:uid="{00000000-0005-0000-0000-00003C000000}"/>
    <cellStyle name="Millares 122 3 2 2" xfId="4290" xr:uid="{00000000-0005-0000-0000-000063010000}"/>
    <cellStyle name="Millares 122 3 2 2 2" xfId="8700" xr:uid="{00000000-0005-0000-0000-0000C2020000}"/>
    <cellStyle name="Millares 122 3 2 2 2 2" xfId="17514" xr:uid="{00000000-0005-0000-0000-0000C2020000}"/>
    <cellStyle name="Millares 122 3 2 2 3" xfId="13107" xr:uid="{00000000-0005-0000-0000-000063010000}"/>
    <cellStyle name="Millares 122 3 2 3" xfId="6519" xr:uid="{00000000-0005-0000-0000-000063010000}"/>
    <cellStyle name="Millares 122 3 2 3 2" xfId="15333" xr:uid="{00000000-0005-0000-0000-000063010000}"/>
    <cellStyle name="Millares 122 3 2 4" xfId="10930" xr:uid="{00000000-0005-0000-0000-00003C000000}"/>
    <cellStyle name="Millares 122 3 3" xfId="3213" xr:uid="{00000000-0005-0000-0000-000062010000}"/>
    <cellStyle name="Millares 122 3 3 2" xfId="7623" xr:uid="{00000000-0005-0000-0000-0000C3020000}"/>
    <cellStyle name="Millares 122 3 3 2 2" xfId="16437" xr:uid="{00000000-0005-0000-0000-0000C3020000}"/>
    <cellStyle name="Millares 122 3 3 3" xfId="12030" xr:uid="{00000000-0005-0000-0000-000062010000}"/>
    <cellStyle name="Millares 122 3 4" xfId="5442" xr:uid="{00000000-0005-0000-0000-000062010000}"/>
    <cellStyle name="Millares 122 3 4 2" xfId="14256" xr:uid="{00000000-0005-0000-0000-000062010000}"/>
    <cellStyle name="Millares 122 3 5" xfId="9853" xr:uid="{00000000-0005-0000-0000-00003C000000}"/>
    <cellStyle name="Millares 122 4" xfId="680" xr:uid="{00000000-0005-0000-0000-00003C000000}"/>
    <cellStyle name="Millares 122 4 2" xfId="1759" xr:uid="{00000000-0005-0000-0000-00003C000000}"/>
    <cellStyle name="Millares 122 4 2 2" xfId="3938" xr:uid="{00000000-0005-0000-0000-000065010000}"/>
    <cellStyle name="Millares 122 4 2 2 2" xfId="8348" xr:uid="{00000000-0005-0000-0000-0000C6020000}"/>
    <cellStyle name="Millares 122 4 2 2 2 2" xfId="17162" xr:uid="{00000000-0005-0000-0000-0000C6020000}"/>
    <cellStyle name="Millares 122 4 2 2 3" xfId="12755" xr:uid="{00000000-0005-0000-0000-000065010000}"/>
    <cellStyle name="Millares 122 4 2 3" xfId="6167" xr:uid="{00000000-0005-0000-0000-000065010000}"/>
    <cellStyle name="Millares 122 4 2 3 2" xfId="14981" xr:uid="{00000000-0005-0000-0000-000065010000}"/>
    <cellStyle name="Millares 122 4 2 4" xfId="10578" xr:uid="{00000000-0005-0000-0000-00003C000000}"/>
    <cellStyle name="Millares 122 4 3" xfId="2861" xr:uid="{00000000-0005-0000-0000-000064010000}"/>
    <cellStyle name="Millares 122 4 3 2" xfId="7271" xr:uid="{00000000-0005-0000-0000-0000C7020000}"/>
    <cellStyle name="Millares 122 4 3 2 2" xfId="16085" xr:uid="{00000000-0005-0000-0000-0000C7020000}"/>
    <cellStyle name="Millares 122 4 3 3" xfId="11678" xr:uid="{00000000-0005-0000-0000-000064010000}"/>
    <cellStyle name="Millares 122 4 4" xfId="5090" xr:uid="{00000000-0005-0000-0000-000064010000}"/>
    <cellStyle name="Millares 122 4 4 2" xfId="13904" xr:uid="{00000000-0005-0000-0000-000064010000}"/>
    <cellStyle name="Millares 122 4 5" xfId="9501" xr:uid="{00000000-0005-0000-0000-00003C000000}"/>
    <cellStyle name="Millares 122 5" xfId="1391" xr:uid="{00000000-0005-0000-0000-00003B000000}"/>
    <cellStyle name="Millares 122 5 2" xfId="3571" xr:uid="{00000000-0005-0000-0000-000066010000}"/>
    <cellStyle name="Millares 122 5 2 2" xfId="7981" xr:uid="{00000000-0005-0000-0000-0000C9020000}"/>
    <cellStyle name="Millares 122 5 2 2 2" xfId="16795" xr:uid="{00000000-0005-0000-0000-0000C9020000}"/>
    <cellStyle name="Millares 122 5 2 3" xfId="12388" xr:uid="{00000000-0005-0000-0000-000066010000}"/>
    <cellStyle name="Millares 122 5 3" xfId="5800" xr:uid="{00000000-0005-0000-0000-000066010000}"/>
    <cellStyle name="Millares 122 5 3 2" xfId="14614" xr:uid="{00000000-0005-0000-0000-000066010000}"/>
    <cellStyle name="Millares 122 5 4" xfId="10211" xr:uid="{00000000-0005-0000-0000-00003B000000}"/>
    <cellStyle name="Millares 122 6" xfId="2504" xr:uid="{00000000-0005-0000-0000-00003A000000}"/>
    <cellStyle name="Millares 122 6 2" xfId="6915" xr:uid="{00000000-0005-0000-0000-0000CA020000}"/>
    <cellStyle name="Millares 122 6 2 2" xfId="15729" xr:uid="{00000000-0005-0000-0000-0000CA020000}"/>
    <cellStyle name="Millares 122 6 3" xfId="11322" xr:uid="{00000000-0005-0000-0000-00003A000000}"/>
    <cellStyle name="Millares 122 7" xfId="4738" xr:uid="{00000000-0005-0000-0000-00005B010000}"/>
    <cellStyle name="Millares 122 7 2" xfId="13552" xr:uid="{00000000-0005-0000-0000-00005B010000}"/>
    <cellStyle name="Millares 122 8" xfId="9149" xr:uid="{00000000-0005-0000-0000-00003B000000}"/>
    <cellStyle name="Millares 123" xfId="261" xr:uid="{00000000-0005-0000-0000-00003D000000}"/>
    <cellStyle name="Millares 123 2" xfId="504" xr:uid="{00000000-0005-0000-0000-00003E000000}"/>
    <cellStyle name="Millares 123 2 2" xfId="1219" xr:uid="{00000000-0005-0000-0000-00003F000000}"/>
    <cellStyle name="Millares 123 2 2 2" xfId="2297" xr:uid="{00000000-0005-0000-0000-00003F000000}"/>
    <cellStyle name="Millares 123 2 2 2 2" xfId="4476" xr:uid="{00000000-0005-0000-0000-00006A010000}"/>
    <cellStyle name="Millares 123 2 2 2 2 2" xfId="8886" xr:uid="{00000000-0005-0000-0000-0000CF020000}"/>
    <cellStyle name="Millares 123 2 2 2 2 2 2" xfId="17700" xr:uid="{00000000-0005-0000-0000-0000CF020000}"/>
    <cellStyle name="Millares 123 2 2 2 2 3" xfId="13293" xr:uid="{00000000-0005-0000-0000-00006A010000}"/>
    <cellStyle name="Millares 123 2 2 2 3" xfId="6705" xr:uid="{00000000-0005-0000-0000-00006A010000}"/>
    <cellStyle name="Millares 123 2 2 2 3 2" xfId="15519" xr:uid="{00000000-0005-0000-0000-00006A010000}"/>
    <cellStyle name="Millares 123 2 2 2 4" xfId="11116" xr:uid="{00000000-0005-0000-0000-00003F000000}"/>
    <cellStyle name="Millares 123 2 2 3" xfId="3399" xr:uid="{00000000-0005-0000-0000-000069010000}"/>
    <cellStyle name="Millares 123 2 2 3 2" xfId="7809" xr:uid="{00000000-0005-0000-0000-0000D0020000}"/>
    <cellStyle name="Millares 123 2 2 3 2 2" xfId="16623" xr:uid="{00000000-0005-0000-0000-0000D0020000}"/>
    <cellStyle name="Millares 123 2 2 3 3" xfId="12216" xr:uid="{00000000-0005-0000-0000-000069010000}"/>
    <cellStyle name="Millares 123 2 2 4" xfId="5628" xr:uid="{00000000-0005-0000-0000-000069010000}"/>
    <cellStyle name="Millares 123 2 2 4 2" xfId="14442" xr:uid="{00000000-0005-0000-0000-000069010000}"/>
    <cellStyle name="Millares 123 2 2 5" xfId="10039" xr:uid="{00000000-0005-0000-0000-00003F000000}"/>
    <cellStyle name="Millares 123 2 3" xfId="866" xr:uid="{00000000-0005-0000-0000-00003F000000}"/>
    <cellStyle name="Millares 123 2 3 2" xfId="1945" xr:uid="{00000000-0005-0000-0000-00003F000000}"/>
    <cellStyle name="Millares 123 2 3 2 2" xfId="4124" xr:uid="{00000000-0005-0000-0000-00006C010000}"/>
    <cellStyle name="Millares 123 2 3 2 2 2" xfId="8534" xr:uid="{00000000-0005-0000-0000-0000D3020000}"/>
    <cellStyle name="Millares 123 2 3 2 2 2 2" xfId="17348" xr:uid="{00000000-0005-0000-0000-0000D3020000}"/>
    <cellStyle name="Millares 123 2 3 2 2 3" xfId="12941" xr:uid="{00000000-0005-0000-0000-00006C010000}"/>
    <cellStyle name="Millares 123 2 3 2 3" xfId="6353" xr:uid="{00000000-0005-0000-0000-00006C010000}"/>
    <cellStyle name="Millares 123 2 3 2 3 2" xfId="15167" xr:uid="{00000000-0005-0000-0000-00006C010000}"/>
    <cellStyle name="Millares 123 2 3 2 4" xfId="10764" xr:uid="{00000000-0005-0000-0000-00003F000000}"/>
    <cellStyle name="Millares 123 2 3 3" xfId="3047" xr:uid="{00000000-0005-0000-0000-00006B010000}"/>
    <cellStyle name="Millares 123 2 3 3 2" xfId="7457" xr:uid="{00000000-0005-0000-0000-0000D4020000}"/>
    <cellStyle name="Millares 123 2 3 3 2 2" xfId="16271" xr:uid="{00000000-0005-0000-0000-0000D4020000}"/>
    <cellStyle name="Millares 123 2 3 3 3" xfId="11864" xr:uid="{00000000-0005-0000-0000-00006B010000}"/>
    <cellStyle name="Millares 123 2 3 4" xfId="5276" xr:uid="{00000000-0005-0000-0000-00006B010000}"/>
    <cellStyle name="Millares 123 2 3 4 2" xfId="14090" xr:uid="{00000000-0005-0000-0000-00006B010000}"/>
    <cellStyle name="Millares 123 2 3 5" xfId="9687" xr:uid="{00000000-0005-0000-0000-00003F000000}"/>
    <cellStyle name="Millares 123 2 4" xfId="1580" xr:uid="{00000000-0005-0000-0000-00003E000000}"/>
    <cellStyle name="Millares 123 2 4 2" xfId="3759" xr:uid="{00000000-0005-0000-0000-00006D010000}"/>
    <cellStyle name="Millares 123 2 4 2 2" xfId="8169" xr:uid="{00000000-0005-0000-0000-0000D6020000}"/>
    <cellStyle name="Millares 123 2 4 2 2 2" xfId="16983" xr:uid="{00000000-0005-0000-0000-0000D6020000}"/>
    <cellStyle name="Millares 123 2 4 2 3" xfId="12576" xr:uid="{00000000-0005-0000-0000-00006D010000}"/>
    <cellStyle name="Millares 123 2 4 3" xfId="5988" xr:uid="{00000000-0005-0000-0000-00006D010000}"/>
    <cellStyle name="Millares 123 2 4 3 2" xfId="14802" xr:uid="{00000000-0005-0000-0000-00006D010000}"/>
    <cellStyle name="Millares 123 2 4 4" xfId="10399" xr:uid="{00000000-0005-0000-0000-00003E000000}"/>
    <cellStyle name="Millares 123 2 5" xfId="2690" xr:uid="{00000000-0005-0000-0000-00003D000000}"/>
    <cellStyle name="Millares 123 2 5 2" xfId="7101" xr:uid="{00000000-0005-0000-0000-0000D7020000}"/>
    <cellStyle name="Millares 123 2 5 2 2" xfId="15915" xr:uid="{00000000-0005-0000-0000-0000D7020000}"/>
    <cellStyle name="Millares 123 2 5 3" xfId="11508" xr:uid="{00000000-0005-0000-0000-00003D000000}"/>
    <cellStyle name="Millares 123 2 6" xfId="4924" xr:uid="{00000000-0005-0000-0000-000068010000}"/>
    <cellStyle name="Millares 123 2 6 2" xfId="13738" xr:uid="{00000000-0005-0000-0000-000068010000}"/>
    <cellStyle name="Millares 123 2 7" xfId="9335" xr:uid="{00000000-0005-0000-0000-00003E000000}"/>
    <cellStyle name="Millares 123 3" xfId="1034" xr:uid="{00000000-0005-0000-0000-00003E000000}"/>
    <cellStyle name="Millares 123 3 2" xfId="2112" xr:uid="{00000000-0005-0000-0000-00003E000000}"/>
    <cellStyle name="Millares 123 3 2 2" xfId="4291" xr:uid="{00000000-0005-0000-0000-00006F010000}"/>
    <cellStyle name="Millares 123 3 2 2 2" xfId="8701" xr:uid="{00000000-0005-0000-0000-0000DA020000}"/>
    <cellStyle name="Millares 123 3 2 2 2 2" xfId="17515" xr:uid="{00000000-0005-0000-0000-0000DA020000}"/>
    <cellStyle name="Millares 123 3 2 2 3" xfId="13108" xr:uid="{00000000-0005-0000-0000-00006F010000}"/>
    <cellStyle name="Millares 123 3 2 3" xfId="6520" xr:uid="{00000000-0005-0000-0000-00006F010000}"/>
    <cellStyle name="Millares 123 3 2 3 2" xfId="15334" xr:uid="{00000000-0005-0000-0000-00006F010000}"/>
    <cellStyle name="Millares 123 3 2 4" xfId="10931" xr:uid="{00000000-0005-0000-0000-00003E000000}"/>
    <cellStyle name="Millares 123 3 3" xfId="3214" xr:uid="{00000000-0005-0000-0000-00006E010000}"/>
    <cellStyle name="Millares 123 3 3 2" xfId="7624" xr:uid="{00000000-0005-0000-0000-0000DB020000}"/>
    <cellStyle name="Millares 123 3 3 2 2" xfId="16438" xr:uid="{00000000-0005-0000-0000-0000DB020000}"/>
    <cellStyle name="Millares 123 3 3 3" xfId="12031" xr:uid="{00000000-0005-0000-0000-00006E010000}"/>
    <cellStyle name="Millares 123 3 4" xfId="5443" xr:uid="{00000000-0005-0000-0000-00006E010000}"/>
    <cellStyle name="Millares 123 3 4 2" xfId="14257" xr:uid="{00000000-0005-0000-0000-00006E010000}"/>
    <cellStyle name="Millares 123 3 5" xfId="9854" xr:uid="{00000000-0005-0000-0000-00003E000000}"/>
    <cellStyle name="Millares 123 4" xfId="681" xr:uid="{00000000-0005-0000-0000-00003E000000}"/>
    <cellStyle name="Millares 123 4 2" xfId="1760" xr:uid="{00000000-0005-0000-0000-00003E000000}"/>
    <cellStyle name="Millares 123 4 2 2" xfId="3939" xr:uid="{00000000-0005-0000-0000-000071010000}"/>
    <cellStyle name="Millares 123 4 2 2 2" xfId="8349" xr:uid="{00000000-0005-0000-0000-0000DE020000}"/>
    <cellStyle name="Millares 123 4 2 2 2 2" xfId="17163" xr:uid="{00000000-0005-0000-0000-0000DE020000}"/>
    <cellStyle name="Millares 123 4 2 2 3" xfId="12756" xr:uid="{00000000-0005-0000-0000-000071010000}"/>
    <cellStyle name="Millares 123 4 2 3" xfId="6168" xr:uid="{00000000-0005-0000-0000-000071010000}"/>
    <cellStyle name="Millares 123 4 2 3 2" xfId="14982" xr:uid="{00000000-0005-0000-0000-000071010000}"/>
    <cellStyle name="Millares 123 4 2 4" xfId="10579" xr:uid="{00000000-0005-0000-0000-00003E000000}"/>
    <cellStyle name="Millares 123 4 3" xfId="2862" xr:uid="{00000000-0005-0000-0000-000070010000}"/>
    <cellStyle name="Millares 123 4 3 2" xfId="7272" xr:uid="{00000000-0005-0000-0000-0000DF020000}"/>
    <cellStyle name="Millares 123 4 3 2 2" xfId="16086" xr:uid="{00000000-0005-0000-0000-0000DF020000}"/>
    <cellStyle name="Millares 123 4 3 3" xfId="11679" xr:uid="{00000000-0005-0000-0000-000070010000}"/>
    <cellStyle name="Millares 123 4 4" xfId="5091" xr:uid="{00000000-0005-0000-0000-000070010000}"/>
    <cellStyle name="Millares 123 4 4 2" xfId="13905" xr:uid="{00000000-0005-0000-0000-000070010000}"/>
    <cellStyle name="Millares 123 4 5" xfId="9502" xr:uid="{00000000-0005-0000-0000-00003E000000}"/>
    <cellStyle name="Millares 123 5" xfId="1393" xr:uid="{00000000-0005-0000-0000-00003D000000}"/>
    <cellStyle name="Millares 123 5 2" xfId="3573" xr:uid="{00000000-0005-0000-0000-000072010000}"/>
    <cellStyle name="Millares 123 5 2 2" xfId="7983" xr:uid="{00000000-0005-0000-0000-0000E1020000}"/>
    <cellStyle name="Millares 123 5 2 2 2" xfId="16797" xr:uid="{00000000-0005-0000-0000-0000E1020000}"/>
    <cellStyle name="Millares 123 5 2 3" xfId="12390" xr:uid="{00000000-0005-0000-0000-000072010000}"/>
    <cellStyle name="Millares 123 5 3" xfId="5802" xr:uid="{00000000-0005-0000-0000-000072010000}"/>
    <cellStyle name="Millares 123 5 3 2" xfId="14616" xr:uid="{00000000-0005-0000-0000-000072010000}"/>
    <cellStyle name="Millares 123 5 4" xfId="10213" xr:uid="{00000000-0005-0000-0000-00003D000000}"/>
    <cellStyle name="Millares 123 6" xfId="2505" xr:uid="{00000000-0005-0000-0000-00003C000000}"/>
    <cellStyle name="Millares 123 6 2" xfId="6916" xr:uid="{00000000-0005-0000-0000-0000E2020000}"/>
    <cellStyle name="Millares 123 6 2 2" xfId="15730" xr:uid="{00000000-0005-0000-0000-0000E2020000}"/>
    <cellStyle name="Millares 123 6 3" xfId="11323" xr:uid="{00000000-0005-0000-0000-00003C000000}"/>
    <cellStyle name="Millares 123 7" xfId="4739" xr:uid="{00000000-0005-0000-0000-000067010000}"/>
    <cellStyle name="Millares 123 7 2" xfId="13553" xr:uid="{00000000-0005-0000-0000-000067010000}"/>
    <cellStyle name="Millares 123 8" xfId="9150" xr:uid="{00000000-0005-0000-0000-00003D000000}"/>
    <cellStyle name="Millares 124" xfId="263" xr:uid="{00000000-0005-0000-0000-00003F000000}"/>
    <cellStyle name="Millares 124 2" xfId="505" xr:uid="{00000000-0005-0000-0000-000040000000}"/>
    <cellStyle name="Millares 124 2 2" xfId="1220" xr:uid="{00000000-0005-0000-0000-000041000000}"/>
    <cellStyle name="Millares 124 2 2 2" xfId="2298" xr:uid="{00000000-0005-0000-0000-000041000000}"/>
    <cellStyle name="Millares 124 2 2 2 2" xfId="4477" xr:uid="{00000000-0005-0000-0000-000076010000}"/>
    <cellStyle name="Millares 124 2 2 2 2 2" xfId="8887" xr:uid="{00000000-0005-0000-0000-0000E7020000}"/>
    <cellStyle name="Millares 124 2 2 2 2 2 2" xfId="17701" xr:uid="{00000000-0005-0000-0000-0000E7020000}"/>
    <cellStyle name="Millares 124 2 2 2 2 3" xfId="13294" xr:uid="{00000000-0005-0000-0000-000076010000}"/>
    <cellStyle name="Millares 124 2 2 2 3" xfId="6706" xr:uid="{00000000-0005-0000-0000-000076010000}"/>
    <cellStyle name="Millares 124 2 2 2 3 2" xfId="15520" xr:uid="{00000000-0005-0000-0000-000076010000}"/>
    <cellStyle name="Millares 124 2 2 2 4" xfId="11117" xr:uid="{00000000-0005-0000-0000-000041000000}"/>
    <cellStyle name="Millares 124 2 2 3" xfId="3400" xr:uid="{00000000-0005-0000-0000-000075010000}"/>
    <cellStyle name="Millares 124 2 2 3 2" xfId="7810" xr:uid="{00000000-0005-0000-0000-0000E8020000}"/>
    <cellStyle name="Millares 124 2 2 3 2 2" xfId="16624" xr:uid="{00000000-0005-0000-0000-0000E8020000}"/>
    <cellStyle name="Millares 124 2 2 3 3" xfId="12217" xr:uid="{00000000-0005-0000-0000-000075010000}"/>
    <cellStyle name="Millares 124 2 2 4" xfId="5629" xr:uid="{00000000-0005-0000-0000-000075010000}"/>
    <cellStyle name="Millares 124 2 2 4 2" xfId="14443" xr:uid="{00000000-0005-0000-0000-000075010000}"/>
    <cellStyle name="Millares 124 2 2 5" xfId="10040" xr:uid="{00000000-0005-0000-0000-000041000000}"/>
    <cellStyle name="Millares 124 2 3" xfId="867" xr:uid="{00000000-0005-0000-0000-000041000000}"/>
    <cellStyle name="Millares 124 2 3 2" xfId="1946" xr:uid="{00000000-0005-0000-0000-000041000000}"/>
    <cellStyle name="Millares 124 2 3 2 2" xfId="4125" xr:uid="{00000000-0005-0000-0000-000078010000}"/>
    <cellStyle name="Millares 124 2 3 2 2 2" xfId="8535" xr:uid="{00000000-0005-0000-0000-0000EB020000}"/>
    <cellStyle name="Millares 124 2 3 2 2 2 2" xfId="17349" xr:uid="{00000000-0005-0000-0000-0000EB020000}"/>
    <cellStyle name="Millares 124 2 3 2 2 3" xfId="12942" xr:uid="{00000000-0005-0000-0000-000078010000}"/>
    <cellStyle name="Millares 124 2 3 2 3" xfId="6354" xr:uid="{00000000-0005-0000-0000-000078010000}"/>
    <cellStyle name="Millares 124 2 3 2 3 2" xfId="15168" xr:uid="{00000000-0005-0000-0000-000078010000}"/>
    <cellStyle name="Millares 124 2 3 2 4" xfId="10765" xr:uid="{00000000-0005-0000-0000-000041000000}"/>
    <cellStyle name="Millares 124 2 3 3" xfId="3048" xr:uid="{00000000-0005-0000-0000-000077010000}"/>
    <cellStyle name="Millares 124 2 3 3 2" xfId="7458" xr:uid="{00000000-0005-0000-0000-0000EC020000}"/>
    <cellStyle name="Millares 124 2 3 3 2 2" xfId="16272" xr:uid="{00000000-0005-0000-0000-0000EC020000}"/>
    <cellStyle name="Millares 124 2 3 3 3" xfId="11865" xr:uid="{00000000-0005-0000-0000-000077010000}"/>
    <cellStyle name="Millares 124 2 3 4" xfId="5277" xr:uid="{00000000-0005-0000-0000-000077010000}"/>
    <cellStyle name="Millares 124 2 3 4 2" xfId="14091" xr:uid="{00000000-0005-0000-0000-000077010000}"/>
    <cellStyle name="Millares 124 2 3 5" xfId="9688" xr:uid="{00000000-0005-0000-0000-000041000000}"/>
    <cellStyle name="Millares 124 2 4" xfId="1581" xr:uid="{00000000-0005-0000-0000-000040000000}"/>
    <cellStyle name="Millares 124 2 4 2" xfId="3760" xr:uid="{00000000-0005-0000-0000-000079010000}"/>
    <cellStyle name="Millares 124 2 4 2 2" xfId="8170" xr:uid="{00000000-0005-0000-0000-0000EE020000}"/>
    <cellStyle name="Millares 124 2 4 2 2 2" xfId="16984" xr:uid="{00000000-0005-0000-0000-0000EE020000}"/>
    <cellStyle name="Millares 124 2 4 2 3" xfId="12577" xr:uid="{00000000-0005-0000-0000-000079010000}"/>
    <cellStyle name="Millares 124 2 4 3" xfId="5989" xr:uid="{00000000-0005-0000-0000-000079010000}"/>
    <cellStyle name="Millares 124 2 4 3 2" xfId="14803" xr:uid="{00000000-0005-0000-0000-000079010000}"/>
    <cellStyle name="Millares 124 2 4 4" xfId="10400" xr:uid="{00000000-0005-0000-0000-000040000000}"/>
    <cellStyle name="Millares 124 2 5" xfId="2691" xr:uid="{00000000-0005-0000-0000-00003F000000}"/>
    <cellStyle name="Millares 124 2 5 2" xfId="7102" xr:uid="{00000000-0005-0000-0000-0000EF020000}"/>
    <cellStyle name="Millares 124 2 5 2 2" xfId="15916" xr:uid="{00000000-0005-0000-0000-0000EF020000}"/>
    <cellStyle name="Millares 124 2 5 3" xfId="11509" xr:uid="{00000000-0005-0000-0000-00003F000000}"/>
    <cellStyle name="Millares 124 2 6" xfId="4925" xr:uid="{00000000-0005-0000-0000-000074010000}"/>
    <cellStyle name="Millares 124 2 6 2" xfId="13739" xr:uid="{00000000-0005-0000-0000-000074010000}"/>
    <cellStyle name="Millares 124 2 7" xfId="9336" xr:uid="{00000000-0005-0000-0000-000040000000}"/>
    <cellStyle name="Millares 124 3" xfId="1035" xr:uid="{00000000-0005-0000-0000-000040000000}"/>
    <cellStyle name="Millares 124 3 2" xfId="2113" xr:uid="{00000000-0005-0000-0000-000040000000}"/>
    <cellStyle name="Millares 124 3 2 2" xfId="4292" xr:uid="{00000000-0005-0000-0000-00007B010000}"/>
    <cellStyle name="Millares 124 3 2 2 2" xfId="8702" xr:uid="{00000000-0005-0000-0000-0000F2020000}"/>
    <cellStyle name="Millares 124 3 2 2 2 2" xfId="17516" xr:uid="{00000000-0005-0000-0000-0000F2020000}"/>
    <cellStyle name="Millares 124 3 2 2 3" xfId="13109" xr:uid="{00000000-0005-0000-0000-00007B010000}"/>
    <cellStyle name="Millares 124 3 2 3" xfId="6521" xr:uid="{00000000-0005-0000-0000-00007B010000}"/>
    <cellStyle name="Millares 124 3 2 3 2" xfId="15335" xr:uid="{00000000-0005-0000-0000-00007B010000}"/>
    <cellStyle name="Millares 124 3 2 4" xfId="10932" xr:uid="{00000000-0005-0000-0000-000040000000}"/>
    <cellStyle name="Millares 124 3 3" xfId="3215" xr:uid="{00000000-0005-0000-0000-00007A010000}"/>
    <cellStyle name="Millares 124 3 3 2" xfId="7625" xr:uid="{00000000-0005-0000-0000-0000F3020000}"/>
    <cellStyle name="Millares 124 3 3 2 2" xfId="16439" xr:uid="{00000000-0005-0000-0000-0000F3020000}"/>
    <cellStyle name="Millares 124 3 3 3" xfId="12032" xr:uid="{00000000-0005-0000-0000-00007A010000}"/>
    <cellStyle name="Millares 124 3 4" xfId="5444" xr:uid="{00000000-0005-0000-0000-00007A010000}"/>
    <cellStyle name="Millares 124 3 4 2" xfId="14258" xr:uid="{00000000-0005-0000-0000-00007A010000}"/>
    <cellStyle name="Millares 124 3 5" xfId="9855" xr:uid="{00000000-0005-0000-0000-000040000000}"/>
    <cellStyle name="Millares 124 4" xfId="682" xr:uid="{00000000-0005-0000-0000-000040000000}"/>
    <cellStyle name="Millares 124 4 2" xfId="1761" xr:uid="{00000000-0005-0000-0000-000040000000}"/>
    <cellStyle name="Millares 124 4 2 2" xfId="3940" xr:uid="{00000000-0005-0000-0000-00007D010000}"/>
    <cellStyle name="Millares 124 4 2 2 2" xfId="8350" xr:uid="{00000000-0005-0000-0000-0000F6020000}"/>
    <cellStyle name="Millares 124 4 2 2 2 2" xfId="17164" xr:uid="{00000000-0005-0000-0000-0000F6020000}"/>
    <cellStyle name="Millares 124 4 2 2 3" xfId="12757" xr:uid="{00000000-0005-0000-0000-00007D010000}"/>
    <cellStyle name="Millares 124 4 2 3" xfId="6169" xr:uid="{00000000-0005-0000-0000-00007D010000}"/>
    <cellStyle name="Millares 124 4 2 3 2" xfId="14983" xr:uid="{00000000-0005-0000-0000-00007D010000}"/>
    <cellStyle name="Millares 124 4 2 4" xfId="10580" xr:uid="{00000000-0005-0000-0000-000040000000}"/>
    <cellStyle name="Millares 124 4 3" xfId="2863" xr:uid="{00000000-0005-0000-0000-00007C010000}"/>
    <cellStyle name="Millares 124 4 3 2" xfId="7273" xr:uid="{00000000-0005-0000-0000-0000F7020000}"/>
    <cellStyle name="Millares 124 4 3 2 2" xfId="16087" xr:uid="{00000000-0005-0000-0000-0000F7020000}"/>
    <cellStyle name="Millares 124 4 3 3" xfId="11680" xr:uid="{00000000-0005-0000-0000-00007C010000}"/>
    <cellStyle name="Millares 124 4 4" xfId="5092" xr:uid="{00000000-0005-0000-0000-00007C010000}"/>
    <cellStyle name="Millares 124 4 4 2" xfId="13906" xr:uid="{00000000-0005-0000-0000-00007C010000}"/>
    <cellStyle name="Millares 124 4 5" xfId="9503" xr:uid="{00000000-0005-0000-0000-000040000000}"/>
    <cellStyle name="Millares 124 5" xfId="1394" xr:uid="{00000000-0005-0000-0000-00003F000000}"/>
    <cellStyle name="Millares 124 5 2" xfId="3574" xr:uid="{00000000-0005-0000-0000-00007E010000}"/>
    <cellStyle name="Millares 124 5 2 2" xfId="7984" xr:uid="{00000000-0005-0000-0000-0000F9020000}"/>
    <cellStyle name="Millares 124 5 2 2 2" xfId="16798" xr:uid="{00000000-0005-0000-0000-0000F9020000}"/>
    <cellStyle name="Millares 124 5 2 3" xfId="12391" xr:uid="{00000000-0005-0000-0000-00007E010000}"/>
    <cellStyle name="Millares 124 5 3" xfId="5803" xr:uid="{00000000-0005-0000-0000-00007E010000}"/>
    <cellStyle name="Millares 124 5 3 2" xfId="14617" xr:uid="{00000000-0005-0000-0000-00007E010000}"/>
    <cellStyle name="Millares 124 5 4" xfId="10214" xr:uid="{00000000-0005-0000-0000-00003F000000}"/>
    <cellStyle name="Millares 124 6" xfId="2506" xr:uid="{00000000-0005-0000-0000-00003E000000}"/>
    <cellStyle name="Millares 124 6 2" xfId="6917" xr:uid="{00000000-0005-0000-0000-0000FA020000}"/>
    <cellStyle name="Millares 124 6 2 2" xfId="15731" xr:uid="{00000000-0005-0000-0000-0000FA020000}"/>
    <cellStyle name="Millares 124 6 3" xfId="11324" xr:uid="{00000000-0005-0000-0000-00003E000000}"/>
    <cellStyle name="Millares 124 7" xfId="4740" xr:uid="{00000000-0005-0000-0000-000073010000}"/>
    <cellStyle name="Millares 124 7 2" xfId="13554" xr:uid="{00000000-0005-0000-0000-000073010000}"/>
    <cellStyle name="Millares 124 8" xfId="9151" xr:uid="{00000000-0005-0000-0000-00003F000000}"/>
    <cellStyle name="Millares 125" xfId="265" xr:uid="{00000000-0005-0000-0000-000041000000}"/>
    <cellStyle name="Millares 125 2" xfId="506" xr:uid="{00000000-0005-0000-0000-000042000000}"/>
    <cellStyle name="Millares 125 2 2" xfId="1221" xr:uid="{00000000-0005-0000-0000-000043000000}"/>
    <cellStyle name="Millares 125 2 2 2" xfId="2299" xr:uid="{00000000-0005-0000-0000-000043000000}"/>
    <cellStyle name="Millares 125 2 2 2 2" xfId="4478" xr:uid="{00000000-0005-0000-0000-000082010000}"/>
    <cellStyle name="Millares 125 2 2 2 2 2" xfId="8888" xr:uid="{00000000-0005-0000-0000-0000FF020000}"/>
    <cellStyle name="Millares 125 2 2 2 2 2 2" xfId="17702" xr:uid="{00000000-0005-0000-0000-0000FF020000}"/>
    <cellStyle name="Millares 125 2 2 2 2 3" xfId="13295" xr:uid="{00000000-0005-0000-0000-000082010000}"/>
    <cellStyle name="Millares 125 2 2 2 3" xfId="6707" xr:uid="{00000000-0005-0000-0000-000082010000}"/>
    <cellStyle name="Millares 125 2 2 2 3 2" xfId="15521" xr:uid="{00000000-0005-0000-0000-000082010000}"/>
    <cellStyle name="Millares 125 2 2 2 4" xfId="11118" xr:uid="{00000000-0005-0000-0000-000043000000}"/>
    <cellStyle name="Millares 125 2 2 3" xfId="3401" xr:uid="{00000000-0005-0000-0000-000081010000}"/>
    <cellStyle name="Millares 125 2 2 3 2" xfId="7811" xr:uid="{00000000-0005-0000-0000-000000030000}"/>
    <cellStyle name="Millares 125 2 2 3 2 2" xfId="16625" xr:uid="{00000000-0005-0000-0000-000000030000}"/>
    <cellStyle name="Millares 125 2 2 3 3" xfId="12218" xr:uid="{00000000-0005-0000-0000-000081010000}"/>
    <cellStyle name="Millares 125 2 2 4" xfId="5630" xr:uid="{00000000-0005-0000-0000-000081010000}"/>
    <cellStyle name="Millares 125 2 2 4 2" xfId="14444" xr:uid="{00000000-0005-0000-0000-000081010000}"/>
    <cellStyle name="Millares 125 2 2 5" xfId="10041" xr:uid="{00000000-0005-0000-0000-000043000000}"/>
    <cellStyle name="Millares 125 2 3" xfId="868" xr:uid="{00000000-0005-0000-0000-000043000000}"/>
    <cellStyle name="Millares 125 2 3 2" xfId="1947" xr:uid="{00000000-0005-0000-0000-000043000000}"/>
    <cellStyle name="Millares 125 2 3 2 2" xfId="4126" xr:uid="{00000000-0005-0000-0000-000084010000}"/>
    <cellStyle name="Millares 125 2 3 2 2 2" xfId="8536" xr:uid="{00000000-0005-0000-0000-000003030000}"/>
    <cellStyle name="Millares 125 2 3 2 2 2 2" xfId="17350" xr:uid="{00000000-0005-0000-0000-000003030000}"/>
    <cellStyle name="Millares 125 2 3 2 2 3" xfId="12943" xr:uid="{00000000-0005-0000-0000-000084010000}"/>
    <cellStyle name="Millares 125 2 3 2 3" xfId="6355" xr:uid="{00000000-0005-0000-0000-000084010000}"/>
    <cellStyle name="Millares 125 2 3 2 3 2" xfId="15169" xr:uid="{00000000-0005-0000-0000-000084010000}"/>
    <cellStyle name="Millares 125 2 3 2 4" xfId="10766" xr:uid="{00000000-0005-0000-0000-000043000000}"/>
    <cellStyle name="Millares 125 2 3 3" xfId="3049" xr:uid="{00000000-0005-0000-0000-000083010000}"/>
    <cellStyle name="Millares 125 2 3 3 2" xfId="7459" xr:uid="{00000000-0005-0000-0000-000004030000}"/>
    <cellStyle name="Millares 125 2 3 3 2 2" xfId="16273" xr:uid="{00000000-0005-0000-0000-000004030000}"/>
    <cellStyle name="Millares 125 2 3 3 3" xfId="11866" xr:uid="{00000000-0005-0000-0000-000083010000}"/>
    <cellStyle name="Millares 125 2 3 4" xfId="5278" xr:uid="{00000000-0005-0000-0000-000083010000}"/>
    <cellStyle name="Millares 125 2 3 4 2" xfId="14092" xr:uid="{00000000-0005-0000-0000-000083010000}"/>
    <cellStyle name="Millares 125 2 3 5" xfId="9689" xr:uid="{00000000-0005-0000-0000-000043000000}"/>
    <cellStyle name="Millares 125 2 4" xfId="1582" xr:uid="{00000000-0005-0000-0000-000042000000}"/>
    <cellStyle name="Millares 125 2 4 2" xfId="3761" xr:uid="{00000000-0005-0000-0000-000085010000}"/>
    <cellStyle name="Millares 125 2 4 2 2" xfId="8171" xr:uid="{00000000-0005-0000-0000-000006030000}"/>
    <cellStyle name="Millares 125 2 4 2 2 2" xfId="16985" xr:uid="{00000000-0005-0000-0000-000006030000}"/>
    <cellStyle name="Millares 125 2 4 2 3" xfId="12578" xr:uid="{00000000-0005-0000-0000-000085010000}"/>
    <cellStyle name="Millares 125 2 4 3" xfId="5990" xr:uid="{00000000-0005-0000-0000-000085010000}"/>
    <cellStyle name="Millares 125 2 4 3 2" xfId="14804" xr:uid="{00000000-0005-0000-0000-000085010000}"/>
    <cellStyle name="Millares 125 2 4 4" xfId="10401" xr:uid="{00000000-0005-0000-0000-000042000000}"/>
    <cellStyle name="Millares 125 2 5" xfId="2692" xr:uid="{00000000-0005-0000-0000-000041000000}"/>
    <cellStyle name="Millares 125 2 5 2" xfId="7103" xr:uid="{00000000-0005-0000-0000-000007030000}"/>
    <cellStyle name="Millares 125 2 5 2 2" xfId="15917" xr:uid="{00000000-0005-0000-0000-000007030000}"/>
    <cellStyle name="Millares 125 2 5 3" xfId="11510" xr:uid="{00000000-0005-0000-0000-000041000000}"/>
    <cellStyle name="Millares 125 2 6" xfId="4926" xr:uid="{00000000-0005-0000-0000-000080010000}"/>
    <cellStyle name="Millares 125 2 6 2" xfId="13740" xr:uid="{00000000-0005-0000-0000-000080010000}"/>
    <cellStyle name="Millares 125 2 7" xfId="9337" xr:uid="{00000000-0005-0000-0000-000042000000}"/>
    <cellStyle name="Millares 125 3" xfId="1036" xr:uid="{00000000-0005-0000-0000-000042000000}"/>
    <cellStyle name="Millares 125 3 2" xfId="2114" xr:uid="{00000000-0005-0000-0000-000042000000}"/>
    <cellStyle name="Millares 125 3 2 2" xfId="4293" xr:uid="{00000000-0005-0000-0000-000087010000}"/>
    <cellStyle name="Millares 125 3 2 2 2" xfId="8703" xr:uid="{00000000-0005-0000-0000-00000A030000}"/>
    <cellStyle name="Millares 125 3 2 2 2 2" xfId="17517" xr:uid="{00000000-0005-0000-0000-00000A030000}"/>
    <cellStyle name="Millares 125 3 2 2 3" xfId="13110" xr:uid="{00000000-0005-0000-0000-000087010000}"/>
    <cellStyle name="Millares 125 3 2 3" xfId="6522" xr:uid="{00000000-0005-0000-0000-000087010000}"/>
    <cellStyle name="Millares 125 3 2 3 2" xfId="15336" xr:uid="{00000000-0005-0000-0000-000087010000}"/>
    <cellStyle name="Millares 125 3 2 4" xfId="10933" xr:uid="{00000000-0005-0000-0000-000042000000}"/>
    <cellStyle name="Millares 125 3 3" xfId="3216" xr:uid="{00000000-0005-0000-0000-000086010000}"/>
    <cellStyle name="Millares 125 3 3 2" xfId="7626" xr:uid="{00000000-0005-0000-0000-00000B030000}"/>
    <cellStyle name="Millares 125 3 3 2 2" xfId="16440" xr:uid="{00000000-0005-0000-0000-00000B030000}"/>
    <cellStyle name="Millares 125 3 3 3" xfId="12033" xr:uid="{00000000-0005-0000-0000-000086010000}"/>
    <cellStyle name="Millares 125 3 4" xfId="5445" xr:uid="{00000000-0005-0000-0000-000086010000}"/>
    <cellStyle name="Millares 125 3 4 2" xfId="14259" xr:uid="{00000000-0005-0000-0000-000086010000}"/>
    <cellStyle name="Millares 125 3 5" xfId="9856" xr:uid="{00000000-0005-0000-0000-000042000000}"/>
    <cellStyle name="Millares 125 4" xfId="683" xr:uid="{00000000-0005-0000-0000-000042000000}"/>
    <cellStyle name="Millares 125 4 2" xfId="1762" xr:uid="{00000000-0005-0000-0000-000042000000}"/>
    <cellStyle name="Millares 125 4 2 2" xfId="3941" xr:uid="{00000000-0005-0000-0000-000089010000}"/>
    <cellStyle name="Millares 125 4 2 2 2" xfId="8351" xr:uid="{00000000-0005-0000-0000-00000E030000}"/>
    <cellStyle name="Millares 125 4 2 2 2 2" xfId="17165" xr:uid="{00000000-0005-0000-0000-00000E030000}"/>
    <cellStyle name="Millares 125 4 2 2 3" xfId="12758" xr:uid="{00000000-0005-0000-0000-000089010000}"/>
    <cellStyle name="Millares 125 4 2 3" xfId="6170" xr:uid="{00000000-0005-0000-0000-000089010000}"/>
    <cellStyle name="Millares 125 4 2 3 2" xfId="14984" xr:uid="{00000000-0005-0000-0000-000089010000}"/>
    <cellStyle name="Millares 125 4 2 4" xfId="10581" xr:uid="{00000000-0005-0000-0000-000042000000}"/>
    <cellStyle name="Millares 125 4 3" xfId="2864" xr:uid="{00000000-0005-0000-0000-000088010000}"/>
    <cellStyle name="Millares 125 4 3 2" xfId="7274" xr:uid="{00000000-0005-0000-0000-00000F030000}"/>
    <cellStyle name="Millares 125 4 3 2 2" xfId="16088" xr:uid="{00000000-0005-0000-0000-00000F030000}"/>
    <cellStyle name="Millares 125 4 3 3" xfId="11681" xr:uid="{00000000-0005-0000-0000-000088010000}"/>
    <cellStyle name="Millares 125 4 4" xfId="5093" xr:uid="{00000000-0005-0000-0000-000088010000}"/>
    <cellStyle name="Millares 125 4 4 2" xfId="13907" xr:uid="{00000000-0005-0000-0000-000088010000}"/>
    <cellStyle name="Millares 125 4 5" xfId="9504" xr:uid="{00000000-0005-0000-0000-000042000000}"/>
    <cellStyle name="Millares 125 5" xfId="1395" xr:uid="{00000000-0005-0000-0000-000041000000}"/>
    <cellStyle name="Millares 125 5 2" xfId="3575" xr:uid="{00000000-0005-0000-0000-00008A010000}"/>
    <cellStyle name="Millares 125 5 2 2" xfId="7985" xr:uid="{00000000-0005-0000-0000-000011030000}"/>
    <cellStyle name="Millares 125 5 2 2 2" xfId="16799" xr:uid="{00000000-0005-0000-0000-000011030000}"/>
    <cellStyle name="Millares 125 5 2 3" xfId="12392" xr:uid="{00000000-0005-0000-0000-00008A010000}"/>
    <cellStyle name="Millares 125 5 3" xfId="5804" xr:uid="{00000000-0005-0000-0000-00008A010000}"/>
    <cellStyle name="Millares 125 5 3 2" xfId="14618" xr:uid="{00000000-0005-0000-0000-00008A010000}"/>
    <cellStyle name="Millares 125 5 4" xfId="10215" xr:uid="{00000000-0005-0000-0000-000041000000}"/>
    <cellStyle name="Millares 125 6" xfId="2507" xr:uid="{00000000-0005-0000-0000-000040000000}"/>
    <cellStyle name="Millares 125 6 2" xfId="6918" xr:uid="{00000000-0005-0000-0000-000012030000}"/>
    <cellStyle name="Millares 125 6 2 2" xfId="15732" xr:uid="{00000000-0005-0000-0000-000012030000}"/>
    <cellStyle name="Millares 125 6 3" xfId="11325" xr:uid="{00000000-0005-0000-0000-000040000000}"/>
    <cellStyle name="Millares 125 7" xfId="4741" xr:uid="{00000000-0005-0000-0000-00007F010000}"/>
    <cellStyle name="Millares 125 7 2" xfId="13555" xr:uid="{00000000-0005-0000-0000-00007F010000}"/>
    <cellStyle name="Millares 125 8" xfId="9152" xr:uid="{00000000-0005-0000-0000-000041000000}"/>
    <cellStyle name="Millares 126" xfId="267" xr:uid="{00000000-0005-0000-0000-000043000000}"/>
    <cellStyle name="Millares 126 2" xfId="507" xr:uid="{00000000-0005-0000-0000-000044000000}"/>
    <cellStyle name="Millares 126 2 2" xfId="1222" xr:uid="{00000000-0005-0000-0000-000045000000}"/>
    <cellStyle name="Millares 126 2 2 2" xfId="2300" xr:uid="{00000000-0005-0000-0000-000045000000}"/>
    <cellStyle name="Millares 126 2 2 2 2" xfId="4479" xr:uid="{00000000-0005-0000-0000-00008E010000}"/>
    <cellStyle name="Millares 126 2 2 2 2 2" xfId="8889" xr:uid="{00000000-0005-0000-0000-000017030000}"/>
    <cellStyle name="Millares 126 2 2 2 2 2 2" xfId="17703" xr:uid="{00000000-0005-0000-0000-000017030000}"/>
    <cellStyle name="Millares 126 2 2 2 2 3" xfId="13296" xr:uid="{00000000-0005-0000-0000-00008E010000}"/>
    <cellStyle name="Millares 126 2 2 2 3" xfId="6708" xr:uid="{00000000-0005-0000-0000-00008E010000}"/>
    <cellStyle name="Millares 126 2 2 2 3 2" xfId="15522" xr:uid="{00000000-0005-0000-0000-00008E010000}"/>
    <cellStyle name="Millares 126 2 2 2 4" xfId="11119" xr:uid="{00000000-0005-0000-0000-000045000000}"/>
    <cellStyle name="Millares 126 2 2 3" xfId="3402" xr:uid="{00000000-0005-0000-0000-00008D010000}"/>
    <cellStyle name="Millares 126 2 2 3 2" xfId="7812" xr:uid="{00000000-0005-0000-0000-000018030000}"/>
    <cellStyle name="Millares 126 2 2 3 2 2" xfId="16626" xr:uid="{00000000-0005-0000-0000-000018030000}"/>
    <cellStyle name="Millares 126 2 2 3 3" xfId="12219" xr:uid="{00000000-0005-0000-0000-00008D010000}"/>
    <cellStyle name="Millares 126 2 2 4" xfId="5631" xr:uid="{00000000-0005-0000-0000-00008D010000}"/>
    <cellStyle name="Millares 126 2 2 4 2" xfId="14445" xr:uid="{00000000-0005-0000-0000-00008D010000}"/>
    <cellStyle name="Millares 126 2 2 5" xfId="10042" xr:uid="{00000000-0005-0000-0000-000045000000}"/>
    <cellStyle name="Millares 126 2 3" xfId="869" xr:uid="{00000000-0005-0000-0000-000045000000}"/>
    <cellStyle name="Millares 126 2 3 2" xfId="1948" xr:uid="{00000000-0005-0000-0000-000045000000}"/>
    <cellStyle name="Millares 126 2 3 2 2" xfId="4127" xr:uid="{00000000-0005-0000-0000-000090010000}"/>
    <cellStyle name="Millares 126 2 3 2 2 2" xfId="8537" xr:uid="{00000000-0005-0000-0000-00001B030000}"/>
    <cellStyle name="Millares 126 2 3 2 2 2 2" xfId="17351" xr:uid="{00000000-0005-0000-0000-00001B030000}"/>
    <cellStyle name="Millares 126 2 3 2 2 3" xfId="12944" xr:uid="{00000000-0005-0000-0000-000090010000}"/>
    <cellStyle name="Millares 126 2 3 2 3" xfId="6356" xr:uid="{00000000-0005-0000-0000-000090010000}"/>
    <cellStyle name="Millares 126 2 3 2 3 2" xfId="15170" xr:uid="{00000000-0005-0000-0000-000090010000}"/>
    <cellStyle name="Millares 126 2 3 2 4" xfId="10767" xr:uid="{00000000-0005-0000-0000-000045000000}"/>
    <cellStyle name="Millares 126 2 3 3" xfId="3050" xr:uid="{00000000-0005-0000-0000-00008F010000}"/>
    <cellStyle name="Millares 126 2 3 3 2" xfId="7460" xr:uid="{00000000-0005-0000-0000-00001C030000}"/>
    <cellStyle name="Millares 126 2 3 3 2 2" xfId="16274" xr:uid="{00000000-0005-0000-0000-00001C030000}"/>
    <cellStyle name="Millares 126 2 3 3 3" xfId="11867" xr:uid="{00000000-0005-0000-0000-00008F010000}"/>
    <cellStyle name="Millares 126 2 3 4" xfId="5279" xr:uid="{00000000-0005-0000-0000-00008F010000}"/>
    <cellStyle name="Millares 126 2 3 4 2" xfId="14093" xr:uid="{00000000-0005-0000-0000-00008F010000}"/>
    <cellStyle name="Millares 126 2 3 5" xfId="9690" xr:uid="{00000000-0005-0000-0000-000045000000}"/>
    <cellStyle name="Millares 126 2 4" xfId="1583" xr:uid="{00000000-0005-0000-0000-000044000000}"/>
    <cellStyle name="Millares 126 2 4 2" xfId="3762" xr:uid="{00000000-0005-0000-0000-000091010000}"/>
    <cellStyle name="Millares 126 2 4 2 2" xfId="8172" xr:uid="{00000000-0005-0000-0000-00001E030000}"/>
    <cellStyle name="Millares 126 2 4 2 2 2" xfId="16986" xr:uid="{00000000-0005-0000-0000-00001E030000}"/>
    <cellStyle name="Millares 126 2 4 2 3" xfId="12579" xr:uid="{00000000-0005-0000-0000-000091010000}"/>
    <cellStyle name="Millares 126 2 4 3" xfId="5991" xr:uid="{00000000-0005-0000-0000-000091010000}"/>
    <cellStyle name="Millares 126 2 4 3 2" xfId="14805" xr:uid="{00000000-0005-0000-0000-000091010000}"/>
    <cellStyle name="Millares 126 2 4 4" xfId="10402" xr:uid="{00000000-0005-0000-0000-000044000000}"/>
    <cellStyle name="Millares 126 2 5" xfId="2693" xr:uid="{00000000-0005-0000-0000-000043000000}"/>
    <cellStyle name="Millares 126 2 5 2" xfId="7104" xr:uid="{00000000-0005-0000-0000-00001F030000}"/>
    <cellStyle name="Millares 126 2 5 2 2" xfId="15918" xr:uid="{00000000-0005-0000-0000-00001F030000}"/>
    <cellStyle name="Millares 126 2 5 3" xfId="11511" xr:uid="{00000000-0005-0000-0000-000043000000}"/>
    <cellStyle name="Millares 126 2 6" xfId="4927" xr:uid="{00000000-0005-0000-0000-00008C010000}"/>
    <cellStyle name="Millares 126 2 6 2" xfId="13741" xr:uid="{00000000-0005-0000-0000-00008C010000}"/>
    <cellStyle name="Millares 126 2 7" xfId="9338" xr:uid="{00000000-0005-0000-0000-000044000000}"/>
    <cellStyle name="Millares 126 3" xfId="1037" xr:uid="{00000000-0005-0000-0000-000044000000}"/>
    <cellStyle name="Millares 126 3 2" xfId="2115" xr:uid="{00000000-0005-0000-0000-000044000000}"/>
    <cellStyle name="Millares 126 3 2 2" xfId="4294" xr:uid="{00000000-0005-0000-0000-000093010000}"/>
    <cellStyle name="Millares 126 3 2 2 2" xfId="8704" xr:uid="{00000000-0005-0000-0000-000022030000}"/>
    <cellStyle name="Millares 126 3 2 2 2 2" xfId="17518" xr:uid="{00000000-0005-0000-0000-000022030000}"/>
    <cellStyle name="Millares 126 3 2 2 3" xfId="13111" xr:uid="{00000000-0005-0000-0000-000093010000}"/>
    <cellStyle name="Millares 126 3 2 3" xfId="6523" xr:uid="{00000000-0005-0000-0000-000093010000}"/>
    <cellStyle name="Millares 126 3 2 3 2" xfId="15337" xr:uid="{00000000-0005-0000-0000-000093010000}"/>
    <cellStyle name="Millares 126 3 2 4" xfId="10934" xr:uid="{00000000-0005-0000-0000-000044000000}"/>
    <cellStyle name="Millares 126 3 3" xfId="3217" xr:uid="{00000000-0005-0000-0000-000092010000}"/>
    <cellStyle name="Millares 126 3 3 2" xfId="7627" xr:uid="{00000000-0005-0000-0000-000023030000}"/>
    <cellStyle name="Millares 126 3 3 2 2" xfId="16441" xr:uid="{00000000-0005-0000-0000-000023030000}"/>
    <cellStyle name="Millares 126 3 3 3" xfId="12034" xr:uid="{00000000-0005-0000-0000-000092010000}"/>
    <cellStyle name="Millares 126 3 4" xfId="5446" xr:uid="{00000000-0005-0000-0000-000092010000}"/>
    <cellStyle name="Millares 126 3 4 2" xfId="14260" xr:uid="{00000000-0005-0000-0000-000092010000}"/>
    <cellStyle name="Millares 126 3 5" xfId="9857" xr:uid="{00000000-0005-0000-0000-000044000000}"/>
    <cellStyle name="Millares 126 4" xfId="684" xr:uid="{00000000-0005-0000-0000-000044000000}"/>
    <cellStyle name="Millares 126 4 2" xfId="1763" xr:uid="{00000000-0005-0000-0000-000044000000}"/>
    <cellStyle name="Millares 126 4 2 2" xfId="3942" xr:uid="{00000000-0005-0000-0000-000095010000}"/>
    <cellStyle name="Millares 126 4 2 2 2" xfId="8352" xr:uid="{00000000-0005-0000-0000-000026030000}"/>
    <cellStyle name="Millares 126 4 2 2 2 2" xfId="17166" xr:uid="{00000000-0005-0000-0000-000026030000}"/>
    <cellStyle name="Millares 126 4 2 2 3" xfId="12759" xr:uid="{00000000-0005-0000-0000-000095010000}"/>
    <cellStyle name="Millares 126 4 2 3" xfId="6171" xr:uid="{00000000-0005-0000-0000-000095010000}"/>
    <cellStyle name="Millares 126 4 2 3 2" xfId="14985" xr:uid="{00000000-0005-0000-0000-000095010000}"/>
    <cellStyle name="Millares 126 4 2 4" xfId="10582" xr:uid="{00000000-0005-0000-0000-000044000000}"/>
    <cellStyle name="Millares 126 4 3" xfId="2865" xr:uid="{00000000-0005-0000-0000-000094010000}"/>
    <cellStyle name="Millares 126 4 3 2" xfId="7275" xr:uid="{00000000-0005-0000-0000-000027030000}"/>
    <cellStyle name="Millares 126 4 3 2 2" xfId="16089" xr:uid="{00000000-0005-0000-0000-000027030000}"/>
    <cellStyle name="Millares 126 4 3 3" xfId="11682" xr:uid="{00000000-0005-0000-0000-000094010000}"/>
    <cellStyle name="Millares 126 4 4" xfId="5094" xr:uid="{00000000-0005-0000-0000-000094010000}"/>
    <cellStyle name="Millares 126 4 4 2" xfId="13908" xr:uid="{00000000-0005-0000-0000-000094010000}"/>
    <cellStyle name="Millares 126 4 5" xfId="9505" xr:uid="{00000000-0005-0000-0000-000044000000}"/>
    <cellStyle name="Millares 126 5" xfId="1396" xr:uid="{00000000-0005-0000-0000-000043000000}"/>
    <cellStyle name="Millares 126 5 2" xfId="3576" xr:uid="{00000000-0005-0000-0000-000096010000}"/>
    <cellStyle name="Millares 126 5 2 2" xfId="7986" xr:uid="{00000000-0005-0000-0000-000029030000}"/>
    <cellStyle name="Millares 126 5 2 2 2" xfId="16800" xr:uid="{00000000-0005-0000-0000-000029030000}"/>
    <cellStyle name="Millares 126 5 2 3" xfId="12393" xr:uid="{00000000-0005-0000-0000-000096010000}"/>
    <cellStyle name="Millares 126 5 3" xfId="5805" xr:uid="{00000000-0005-0000-0000-000096010000}"/>
    <cellStyle name="Millares 126 5 3 2" xfId="14619" xr:uid="{00000000-0005-0000-0000-000096010000}"/>
    <cellStyle name="Millares 126 5 4" xfId="10216" xr:uid="{00000000-0005-0000-0000-000043000000}"/>
    <cellStyle name="Millares 126 6" xfId="2508" xr:uid="{00000000-0005-0000-0000-000042000000}"/>
    <cellStyle name="Millares 126 6 2" xfId="6919" xr:uid="{00000000-0005-0000-0000-00002A030000}"/>
    <cellStyle name="Millares 126 6 2 2" xfId="15733" xr:uid="{00000000-0005-0000-0000-00002A030000}"/>
    <cellStyle name="Millares 126 6 3" xfId="11326" xr:uid="{00000000-0005-0000-0000-000042000000}"/>
    <cellStyle name="Millares 126 7" xfId="4742" xr:uid="{00000000-0005-0000-0000-00008B010000}"/>
    <cellStyle name="Millares 126 7 2" xfId="13556" xr:uid="{00000000-0005-0000-0000-00008B010000}"/>
    <cellStyle name="Millares 126 8" xfId="9153" xr:uid="{00000000-0005-0000-0000-000043000000}"/>
    <cellStyle name="Millares 127" xfId="269" xr:uid="{00000000-0005-0000-0000-000045000000}"/>
    <cellStyle name="Millares 127 2" xfId="508" xr:uid="{00000000-0005-0000-0000-000046000000}"/>
    <cellStyle name="Millares 127 2 2" xfId="1223" xr:uid="{00000000-0005-0000-0000-000047000000}"/>
    <cellStyle name="Millares 127 2 2 2" xfId="2301" xr:uid="{00000000-0005-0000-0000-000047000000}"/>
    <cellStyle name="Millares 127 2 2 2 2" xfId="4480" xr:uid="{00000000-0005-0000-0000-00009A010000}"/>
    <cellStyle name="Millares 127 2 2 2 2 2" xfId="8890" xr:uid="{00000000-0005-0000-0000-00002F030000}"/>
    <cellStyle name="Millares 127 2 2 2 2 2 2" xfId="17704" xr:uid="{00000000-0005-0000-0000-00002F030000}"/>
    <cellStyle name="Millares 127 2 2 2 2 3" xfId="13297" xr:uid="{00000000-0005-0000-0000-00009A010000}"/>
    <cellStyle name="Millares 127 2 2 2 3" xfId="6709" xr:uid="{00000000-0005-0000-0000-00009A010000}"/>
    <cellStyle name="Millares 127 2 2 2 3 2" xfId="15523" xr:uid="{00000000-0005-0000-0000-00009A010000}"/>
    <cellStyle name="Millares 127 2 2 2 4" xfId="11120" xr:uid="{00000000-0005-0000-0000-000047000000}"/>
    <cellStyle name="Millares 127 2 2 3" xfId="3403" xr:uid="{00000000-0005-0000-0000-000099010000}"/>
    <cellStyle name="Millares 127 2 2 3 2" xfId="7813" xr:uid="{00000000-0005-0000-0000-000030030000}"/>
    <cellStyle name="Millares 127 2 2 3 2 2" xfId="16627" xr:uid="{00000000-0005-0000-0000-000030030000}"/>
    <cellStyle name="Millares 127 2 2 3 3" xfId="12220" xr:uid="{00000000-0005-0000-0000-000099010000}"/>
    <cellStyle name="Millares 127 2 2 4" xfId="5632" xr:uid="{00000000-0005-0000-0000-000099010000}"/>
    <cellStyle name="Millares 127 2 2 4 2" xfId="14446" xr:uid="{00000000-0005-0000-0000-000099010000}"/>
    <cellStyle name="Millares 127 2 2 5" xfId="10043" xr:uid="{00000000-0005-0000-0000-000047000000}"/>
    <cellStyle name="Millares 127 2 3" xfId="870" xr:uid="{00000000-0005-0000-0000-000047000000}"/>
    <cellStyle name="Millares 127 2 3 2" xfId="1949" xr:uid="{00000000-0005-0000-0000-000047000000}"/>
    <cellStyle name="Millares 127 2 3 2 2" xfId="4128" xr:uid="{00000000-0005-0000-0000-00009C010000}"/>
    <cellStyle name="Millares 127 2 3 2 2 2" xfId="8538" xr:uid="{00000000-0005-0000-0000-000033030000}"/>
    <cellStyle name="Millares 127 2 3 2 2 2 2" xfId="17352" xr:uid="{00000000-0005-0000-0000-000033030000}"/>
    <cellStyle name="Millares 127 2 3 2 2 3" xfId="12945" xr:uid="{00000000-0005-0000-0000-00009C010000}"/>
    <cellStyle name="Millares 127 2 3 2 3" xfId="6357" xr:uid="{00000000-0005-0000-0000-00009C010000}"/>
    <cellStyle name="Millares 127 2 3 2 3 2" xfId="15171" xr:uid="{00000000-0005-0000-0000-00009C010000}"/>
    <cellStyle name="Millares 127 2 3 2 4" xfId="10768" xr:uid="{00000000-0005-0000-0000-000047000000}"/>
    <cellStyle name="Millares 127 2 3 3" xfId="3051" xr:uid="{00000000-0005-0000-0000-00009B010000}"/>
    <cellStyle name="Millares 127 2 3 3 2" xfId="7461" xr:uid="{00000000-0005-0000-0000-000034030000}"/>
    <cellStyle name="Millares 127 2 3 3 2 2" xfId="16275" xr:uid="{00000000-0005-0000-0000-000034030000}"/>
    <cellStyle name="Millares 127 2 3 3 3" xfId="11868" xr:uid="{00000000-0005-0000-0000-00009B010000}"/>
    <cellStyle name="Millares 127 2 3 4" xfId="5280" xr:uid="{00000000-0005-0000-0000-00009B010000}"/>
    <cellStyle name="Millares 127 2 3 4 2" xfId="14094" xr:uid="{00000000-0005-0000-0000-00009B010000}"/>
    <cellStyle name="Millares 127 2 3 5" xfId="9691" xr:uid="{00000000-0005-0000-0000-000047000000}"/>
    <cellStyle name="Millares 127 2 4" xfId="1584" xr:uid="{00000000-0005-0000-0000-000046000000}"/>
    <cellStyle name="Millares 127 2 4 2" xfId="3763" xr:uid="{00000000-0005-0000-0000-00009D010000}"/>
    <cellStyle name="Millares 127 2 4 2 2" xfId="8173" xr:uid="{00000000-0005-0000-0000-000036030000}"/>
    <cellStyle name="Millares 127 2 4 2 2 2" xfId="16987" xr:uid="{00000000-0005-0000-0000-000036030000}"/>
    <cellStyle name="Millares 127 2 4 2 3" xfId="12580" xr:uid="{00000000-0005-0000-0000-00009D010000}"/>
    <cellStyle name="Millares 127 2 4 3" xfId="5992" xr:uid="{00000000-0005-0000-0000-00009D010000}"/>
    <cellStyle name="Millares 127 2 4 3 2" xfId="14806" xr:uid="{00000000-0005-0000-0000-00009D010000}"/>
    <cellStyle name="Millares 127 2 4 4" xfId="10403" xr:uid="{00000000-0005-0000-0000-000046000000}"/>
    <cellStyle name="Millares 127 2 5" xfId="2694" xr:uid="{00000000-0005-0000-0000-000045000000}"/>
    <cellStyle name="Millares 127 2 5 2" xfId="7105" xr:uid="{00000000-0005-0000-0000-000037030000}"/>
    <cellStyle name="Millares 127 2 5 2 2" xfId="15919" xr:uid="{00000000-0005-0000-0000-000037030000}"/>
    <cellStyle name="Millares 127 2 5 3" xfId="11512" xr:uid="{00000000-0005-0000-0000-000045000000}"/>
    <cellStyle name="Millares 127 2 6" xfId="4928" xr:uid="{00000000-0005-0000-0000-000098010000}"/>
    <cellStyle name="Millares 127 2 6 2" xfId="13742" xr:uid="{00000000-0005-0000-0000-000098010000}"/>
    <cellStyle name="Millares 127 2 7" xfId="9339" xr:uid="{00000000-0005-0000-0000-000046000000}"/>
    <cellStyle name="Millares 127 3" xfId="1038" xr:uid="{00000000-0005-0000-0000-000046000000}"/>
    <cellStyle name="Millares 127 3 2" xfId="2116" xr:uid="{00000000-0005-0000-0000-000046000000}"/>
    <cellStyle name="Millares 127 3 2 2" xfId="4295" xr:uid="{00000000-0005-0000-0000-00009F010000}"/>
    <cellStyle name="Millares 127 3 2 2 2" xfId="8705" xr:uid="{00000000-0005-0000-0000-00003A030000}"/>
    <cellStyle name="Millares 127 3 2 2 2 2" xfId="17519" xr:uid="{00000000-0005-0000-0000-00003A030000}"/>
    <cellStyle name="Millares 127 3 2 2 3" xfId="13112" xr:uid="{00000000-0005-0000-0000-00009F010000}"/>
    <cellStyle name="Millares 127 3 2 3" xfId="6524" xr:uid="{00000000-0005-0000-0000-00009F010000}"/>
    <cellStyle name="Millares 127 3 2 3 2" xfId="15338" xr:uid="{00000000-0005-0000-0000-00009F010000}"/>
    <cellStyle name="Millares 127 3 2 4" xfId="10935" xr:uid="{00000000-0005-0000-0000-000046000000}"/>
    <cellStyle name="Millares 127 3 3" xfId="3218" xr:uid="{00000000-0005-0000-0000-00009E010000}"/>
    <cellStyle name="Millares 127 3 3 2" xfId="7628" xr:uid="{00000000-0005-0000-0000-00003B030000}"/>
    <cellStyle name="Millares 127 3 3 2 2" xfId="16442" xr:uid="{00000000-0005-0000-0000-00003B030000}"/>
    <cellStyle name="Millares 127 3 3 3" xfId="12035" xr:uid="{00000000-0005-0000-0000-00009E010000}"/>
    <cellStyle name="Millares 127 3 4" xfId="5447" xr:uid="{00000000-0005-0000-0000-00009E010000}"/>
    <cellStyle name="Millares 127 3 4 2" xfId="14261" xr:uid="{00000000-0005-0000-0000-00009E010000}"/>
    <cellStyle name="Millares 127 3 5" xfId="9858" xr:uid="{00000000-0005-0000-0000-000046000000}"/>
    <cellStyle name="Millares 127 4" xfId="685" xr:uid="{00000000-0005-0000-0000-000046000000}"/>
    <cellStyle name="Millares 127 4 2" xfId="1764" xr:uid="{00000000-0005-0000-0000-000046000000}"/>
    <cellStyle name="Millares 127 4 2 2" xfId="3943" xr:uid="{00000000-0005-0000-0000-0000A1010000}"/>
    <cellStyle name="Millares 127 4 2 2 2" xfId="8353" xr:uid="{00000000-0005-0000-0000-00003E030000}"/>
    <cellStyle name="Millares 127 4 2 2 2 2" xfId="17167" xr:uid="{00000000-0005-0000-0000-00003E030000}"/>
    <cellStyle name="Millares 127 4 2 2 3" xfId="12760" xr:uid="{00000000-0005-0000-0000-0000A1010000}"/>
    <cellStyle name="Millares 127 4 2 3" xfId="6172" xr:uid="{00000000-0005-0000-0000-0000A1010000}"/>
    <cellStyle name="Millares 127 4 2 3 2" xfId="14986" xr:uid="{00000000-0005-0000-0000-0000A1010000}"/>
    <cellStyle name="Millares 127 4 2 4" xfId="10583" xr:uid="{00000000-0005-0000-0000-000046000000}"/>
    <cellStyle name="Millares 127 4 3" xfId="2866" xr:uid="{00000000-0005-0000-0000-0000A0010000}"/>
    <cellStyle name="Millares 127 4 3 2" xfId="7276" xr:uid="{00000000-0005-0000-0000-00003F030000}"/>
    <cellStyle name="Millares 127 4 3 2 2" xfId="16090" xr:uid="{00000000-0005-0000-0000-00003F030000}"/>
    <cellStyle name="Millares 127 4 3 3" xfId="11683" xr:uid="{00000000-0005-0000-0000-0000A0010000}"/>
    <cellStyle name="Millares 127 4 4" xfId="5095" xr:uid="{00000000-0005-0000-0000-0000A0010000}"/>
    <cellStyle name="Millares 127 4 4 2" xfId="13909" xr:uid="{00000000-0005-0000-0000-0000A0010000}"/>
    <cellStyle name="Millares 127 4 5" xfId="9506" xr:uid="{00000000-0005-0000-0000-000046000000}"/>
    <cellStyle name="Millares 127 5" xfId="1397" xr:uid="{00000000-0005-0000-0000-000045000000}"/>
    <cellStyle name="Millares 127 5 2" xfId="3577" xr:uid="{00000000-0005-0000-0000-0000A2010000}"/>
    <cellStyle name="Millares 127 5 2 2" xfId="7987" xr:uid="{00000000-0005-0000-0000-000041030000}"/>
    <cellStyle name="Millares 127 5 2 2 2" xfId="16801" xr:uid="{00000000-0005-0000-0000-000041030000}"/>
    <cellStyle name="Millares 127 5 2 3" xfId="12394" xr:uid="{00000000-0005-0000-0000-0000A2010000}"/>
    <cellStyle name="Millares 127 5 3" xfId="5806" xr:uid="{00000000-0005-0000-0000-0000A2010000}"/>
    <cellStyle name="Millares 127 5 3 2" xfId="14620" xr:uid="{00000000-0005-0000-0000-0000A2010000}"/>
    <cellStyle name="Millares 127 5 4" xfId="10217" xr:uid="{00000000-0005-0000-0000-000045000000}"/>
    <cellStyle name="Millares 127 6" xfId="2509" xr:uid="{00000000-0005-0000-0000-000044000000}"/>
    <cellStyle name="Millares 127 6 2" xfId="6920" xr:uid="{00000000-0005-0000-0000-000042030000}"/>
    <cellStyle name="Millares 127 6 2 2" xfId="15734" xr:uid="{00000000-0005-0000-0000-000042030000}"/>
    <cellStyle name="Millares 127 6 3" xfId="11327" xr:uid="{00000000-0005-0000-0000-000044000000}"/>
    <cellStyle name="Millares 127 7" xfId="4743" xr:uid="{00000000-0005-0000-0000-000097010000}"/>
    <cellStyle name="Millares 127 7 2" xfId="13557" xr:uid="{00000000-0005-0000-0000-000097010000}"/>
    <cellStyle name="Millares 127 8" xfId="9154" xr:uid="{00000000-0005-0000-0000-000045000000}"/>
    <cellStyle name="Millares 128" xfId="271" xr:uid="{00000000-0005-0000-0000-000047000000}"/>
    <cellStyle name="Millares 128 2" xfId="509" xr:uid="{00000000-0005-0000-0000-000048000000}"/>
    <cellStyle name="Millares 128 2 2" xfId="1224" xr:uid="{00000000-0005-0000-0000-000049000000}"/>
    <cellStyle name="Millares 128 2 2 2" xfId="2302" xr:uid="{00000000-0005-0000-0000-000049000000}"/>
    <cellStyle name="Millares 128 2 2 2 2" xfId="4481" xr:uid="{00000000-0005-0000-0000-0000A6010000}"/>
    <cellStyle name="Millares 128 2 2 2 2 2" xfId="8891" xr:uid="{00000000-0005-0000-0000-000047030000}"/>
    <cellStyle name="Millares 128 2 2 2 2 2 2" xfId="17705" xr:uid="{00000000-0005-0000-0000-000047030000}"/>
    <cellStyle name="Millares 128 2 2 2 2 3" xfId="13298" xr:uid="{00000000-0005-0000-0000-0000A6010000}"/>
    <cellStyle name="Millares 128 2 2 2 3" xfId="6710" xr:uid="{00000000-0005-0000-0000-0000A6010000}"/>
    <cellStyle name="Millares 128 2 2 2 3 2" xfId="15524" xr:uid="{00000000-0005-0000-0000-0000A6010000}"/>
    <cellStyle name="Millares 128 2 2 2 4" xfId="11121" xr:uid="{00000000-0005-0000-0000-000049000000}"/>
    <cellStyle name="Millares 128 2 2 3" xfId="3404" xr:uid="{00000000-0005-0000-0000-0000A5010000}"/>
    <cellStyle name="Millares 128 2 2 3 2" xfId="7814" xr:uid="{00000000-0005-0000-0000-000048030000}"/>
    <cellStyle name="Millares 128 2 2 3 2 2" xfId="16628" xr:uid="{00000000-0005-0000-0000-000048030000}"/>
    <cellStyle name="Millares 128 2 2 3 3" xfId="12221" xr:uid="{00000000-0005-0000-0000-0000A5010000}"/>
    <cellStyle name="Millares 128 2 2 4" xfId="5633" xr:uid="{00000000-0005-0000-0000-0000A5010000}"/>
    <cellStyle name="Millares 128 2 2 4 2" xfId="14447" xr:uid="{00000000-0005-0000-0000-0000A5010000}"/>
    <cellStyle name="Millares 128 2 2 5" xfId="10044" xr:uid="{00000000-0005-0000-0000-000049000000}"/>
    <cellStyle name="Millares 128 2 3" xfId="871" xr:uid="{00000000-0005-0000-0000-000049000000}"/>
    <cellStyle name="Millares 128 2 3 2" xfId="1950" xr:uid="{00000000-0005-0000-0000-000049000000}"/>
    <cellStyle name="Millares 128 2 3 2 2" xfId="4129" xr:uid="{00000000-0005-0000-0000-0000A8010000}"/>
    <cellStyle name="Millares 128 2 3 2 2 2" xfId="8539" xr:uid="{00000000-0005-0000-0000-00004B030000}"/>
    <cellStyle name="Millares 128 2 3 2 2 2 2" xfId="17353" xr:uid="{00000000-0005-0000-0000-00004B030000}"/>
    <cellStyle name="Millares 128 2 3 2 2 3" xfId="12946" xr:uid="{00000000-0005-0000-0000-0000A8010000}"/>
    <cellStyle name="Millares 128 2 3 2 3" xfId="6358" xr:uid="{00000000-0005-0000-0000-0000A8010000}"/>
    <cellStyle name="Millares 128 2 3 2 3 2" xfId="15172" xr:uid="{00000000-0005-0000-0000-0000A8010000}"/>
    <cellStyle name="Millares 128 2 3 2 4" xfId="10769" xr:uid="{00000000-0005-0000-0000-000049000000}"/>
    <cellStyle name="Millares 128 2 3 3" xfId="3052" xr:uid="{00000000-0005-0000-0000-0000A7010000}"/>
    <cellStyle name="Millares 128 2 3 3 2" xfId="7462" xr:uid="{00000000-0005-0000-0000-00004C030000}"/>
    <cellStyle name="Millares 128 2 3 3 2 2" xfId="16276" xr:uid="{00000000-0005-0000-0000-00004C030000}"/>
    <cellStyle name="Millares 128 2 3 3 3" xfId="11869" xr:uid="{00000000-0005-0000-0000-0000A7010000}"/>
    <cellStyle name="Millares 128 2 3 4" xfId="5281" xr:uid="{00000000-0005-0000-0000-0000A7010000}"/>
    <cellStyle name="Millares 128 2 3 4 2" xfId="14095" xr:uid="{00000000-0005-0000-0000-0000A7010000}"/>
    <cellStyle name="Millares 128 2 3 5" xfId="9692" xr:uid="{00000000-0005-0000-0000-000049000000}"/>
    <cellStyle name="Millares 128 2 4" xfId="1585" xr:uid="{00000000-0005-0000-0000-000048000000}"/>
    <cellStyle name="Millares 128 2 4 2" xfId="3764" xr:uid="{00000000-0005-0000-0000-0000A9010000}"/>
    <cellStyle name="Millares 128 2 4 2 2" xfId="8174" xr:uid="{00000000-0005-0000-0000-00004E030000}"/>
    <cellStyle name="Millares 128 2 4 2 2 2" xfId="16988" xr:uid="{00000000-0005-0000-0000-00004E030000}"/>
    <cellStyle name="Millares 128 2 4 2 3" xfId="12581" xr:uid="{00000000-0005-0000-0000-0000A9010000}"/>
    <cellStyle name="Millares 128 2 4 3" xfId="5993" xr:uid="{00000000-0005-0000-0000-0000A9010000}"/>
    <cellStyle name="Millares 128 2 4 3 2" xfId="14807" xr:uid="{00000000-0005-0000-0000-0000A9010000}"/>
    <cellStyle name="Millares 128 2 4 4" xfId="10404" xr:uid="{00000000-0005-0000-0000-000048000000}"/>
    <cellStyle name="Millares 128 2 5" xfId="2695" xr:uid="{00000000-0005-0000-0000-000047000000}"/>
    <cellStyle name="Millares 128 2 5 2" xfId="7106" xr:uid="{00000000-0005-0000-0000-00004F030000}"/>
    <cellStyle name="Millares 128 2 5 2 2" xfId="15920" xr:uid="{00000000-0005-0000-0000-00004F030000}"/>
    <cellStyle name="Millares 128 2 5 3" xfId="11513" xr:uid="{00000000-0005-0000-0000-000047000000}"/>
    <cellStyle name="Millares 128 2 6" xfId="4929" xr:uid="{00000000-0005-0000-0000-0000A4010000}"/>
    <cellStyle name="Millares 128 2 6 2" xfId="13743" xr:uid="{00000000-0005-0000-0000-0000A4010000}"/>
    <cellStyle name="Millares 128 2 7" xfId="9340" xr:uid="{00000000-0005-0000-0000-000048000000}"/>
    <cellStyle name="Millares 128 3" xfId="1039" xr:uid="{00000000-0005-0000-0000-000048000000}"/>
    <cellStyle name="Millares 128 3 2" xfId="2117" xr:uid="{00000000-0005-0000-0000-000048000000}"/>
    <cellStyle name="Millares 128 3 2 2" xfId="4296" xr:uid="{00000000-0005-0000-0000-0000AB010000}"/>
    <cellStyle name="Millares 128 3 2 2 2" xfId="8706" xr:uid="{00000000-0005-0000-0000-000052030000}"/>
    <cellStyle name="Millares 128 3 2 2 2 2" xfId="17520" xr:uid="{00000000-0005-0000-0000-000052030000}"/>
    <cellStyle name="Millares 128 3 2 2 3" xfId="13113" xr:uid="{00000000-0005-0000-0000-0000AB010000}"/>
    <cellStyle name="Millares 128 3 2 3" xfId="6525" xr:uid="{00000000-0005-0000-0000-0000AB010000}"/>
    <cellStyle name="Millares 128 3 2 3 2" xfId="15339" xr:uid="{00000000-0005-0000-0000-0000AB010000}"/>
    <cellStyle name="Millares 128 3 2 4" xfId="10936" xr:uid="{00000000-0005-0000-0000-000048000000}"/>
    <cellStyle name="Millares 128 3 3" xfId="3219" xr:uid="{00000000-0005-0000-0000-0000AA010000}"/>
    <cellStyle name="Millares 128 3 3 2" xfId="7629" xr:uid="{00000000-0005-0000-0000-000053030000}"/>
    <cellStyle name="Millares 128 3 3 2 2" xfId="16443" xr:uid="{00000000-0005-0000-0000-000053030000}"/>
    <cellStyle name="Millares 128 3 3 3" xfId="12036" xr:uid="{00000000-0005-0000-0000-0000AA010000}"/>
    <cellStyle name="Millares 128 3 4" xfId="5448" xr:uid="{00000000-0005-0000-0000-0000AA010000}"/>
    <cellStyle name="Millares 128 3 4 2" xfId="14262" xr:uid="{00000000-0005-0000-0000-0000AA010000}"/>
    <cellStyle name="Millares 128 3 5" xfId="9859" xr:uid="{00000000-0005-0000-0000-000048000000}"/>
    <cellStyle name="Millares 128 4" xfId="686" xr:uid="{00000000-0005-0000-0000-000048000000}"/>
    <cellStyle name="Millares 128 4 2" xfId="1765" xr:uid="{00000000-0005-0000-0000-000048000000}"/>
    <cellStyle name="Millares 128 4 2 2" xfId="3944" xr:uid="{00000000-0005-0000-0000-0000AD010000}"/>
    <cellStyle name="Millares 128 4 2 2 2" xfId="8354" xr:uid="{00000000-0005-0000-0000-000056030000}"/>
    <cellStyle name="Millares 128 4 2 2 2 2" xfId="17168" xr:uid="{00000000-0005-0000-0000-000056030000}"/>
    <cellStyle name="Millares 128 4 2 2 3" xfId="12761" xr:uid="{00000000-0005-0000-0000-0000AD010000}"/>
    <cellStyle name="Millares 128 4 2 3" xfId="6173" xr:uid="{00000000-0005-0000-0000-0000AD010000}"/>
    <cellStyle name="Millares 128 4 2 3 2" xfId="14987" xr:uid="{00000000-0005-0000-0000-0000AD010000}"/>
    <cellStyle name="Millares 128 4 2 4" xfId="10584" xr:uid="{00000000-0005-0000-0000-000048000000}"/>
    <cellStyle name="Millares 128 4 3" xfId="2867" xr:uid="{00000000-0005-0000-0000-0000AC010000}"/>
    <cellStyle name="Millares 128 4 3 2" xfId="7277" xr:uid="{00000000-0005-0000-0000-000057030000}"/>
    <cellStyle name="Millares 128 4 3 2 2" xfId="16091" xr:uid="{00000000-0005-0000-0000-000057030000}"/>
    <cellStyle name="Millares 128 4 3 3" xfId="11684" xr:uid="{00000000-0005-0000-0000-0000AC010000}"/>
    <cellStyle name="Millares 128 4 4" xfId="5096" xr:uid="{00000000-0005-0000-0000-0000AC010000}"/>
    <cellStyle name="Millares 128 4 4 2" xfId="13910" xr:uid="{00000000-0005-0000-0000-0000AC010000}"/>
    <cellStyle name="Millares 128 4 5" xfId="9507" xr:uid="{00000000-0005-0000-0000-000048000000}"/>
    <cellStyle name="Millares 128 5" xfId="1398" xr:uid="{00000000-0005-0000-0000-000047000000}"/>
    <cellStyle name="Millares 128 5 2" xfId="3578" xr:uid="{00000000-0005-0000-0000-0000AE010000}"/>
    <cellStyle name="Millares 128 5 2 2" xfId="7988" xr:uid="{00000000-0005-0000-0000-000059030000}"/>
    <cellStyle name="Millares 128 5 2 2 2" xfId="16802" xr:uid="{00000000-0005-0000-0000-000059030000}"/>
    <cellStyle name="Millares 128 5 2 3" xfId="12395" xr:uid="{00000000-0005-0000-0000-0000AE010000}"/>
    <cellStyle name="Millares 128 5 3" xfId="5807" xr:uid="{00000000-0005-0000-0000-0000AE010000}"/>
    <cellStyle name="Millares 128 5 3 2" xfId="14621" xr:uid="{00000000-0005-0000-0000-0000AE010000}"/>
    <cellStyle name="Millares 128 5 4" xfId="10218" xr:uid="{00000000-0005-0000-0000-000047000000}"/>
    <cellStyle name="Millares 128 6" xfId="2510" xr:uid="{00000000-0005-0000-0000-000046000000}"/>
    <cellStyle name="Millares 128 6 2" xfId="6921" xr:uid="{00000000-0005-0000-0000-00005A030000}"/>
    <cellStyle name="Millares 128 6 2 2" xfId="15735" xr:uid="{00000000-0005-0000-0000-00005A030000}"/>
    <cellStyle name="Millares 128 6 3" xfId="11328" xr:uid="{00000000-0005-0000-0000-000046000000}"/>
    <cellStyle name="Millares 128 7" xfId="4744" xr:uid="{00000000-0005-0000-0000-0000A3010000}"/>
    <cellStyle name="Millares 128 7 2" xfId="13558" xr:uid="{00000000-0005-0000-0000-0000A3010000}"/>
    <cellStyle name="Millares 128 8" xfId="9155" xr:uid="{00000000-0005-0000-0000-000047000000}"/>
    <cellStyle name="Millares 129" xfId="273" xr:uid="{00000000-0005-0000-0000-000049000000}"/>
    <cellStyle name="Millares 129 2" xfId="510" xr:uid="{00000000-0005-0000-0000-00004A000000}"/>
    <cellStyle name="Millares 129 2 2" xfId="1225" xr:uid="{00000000-0005-0000-0000-00004B000000}"/>
    <cellStyle name="Millares 129 2 2 2" xfId="2303" xr:uid="{00000000-0005-0000-0000-00004B000000}"/>
    <cellStyle name="Millares 129 2 2 2 2" xfId="4482" xr:uid="{00000000-0005-0000-0000-0000B2010000}"/>
    <cellStyle name="Millares 129 2 2 2 2 2" xfId="8892" xr:uid="{00000000-0005-0000-0000-00005F030000}"/>
    <cellStyle name="Millares 129 2 2 2 2 2 2" xfId="17706" xr:uid="{00000000-0005-0000-0000-00005F030000}"/>
    <cellStyle name="Millares 129 2 2 2 2 3" xfId="13299" xr:uid="{00000000-0005-0000-0000-0000B2010000}"/>
    <cellStyle name="Millares 129 2 2 2 3" xfId="6711" xr:uid="{00000000-0005-0000-0000-0000B2010000}"/>
    <cellStyle name="Millares 129 2 2 2 3 2" xfId="15525" xr:uid="{00000000-0005-0000-0000-0000B2010000}"/>
    <cellStyle name="Millares 129 2 2 2 4" xfId="11122" xr:uid="{00000000-0005-0000-0000-00004B000000}"/>
    <cellStyle name="Millares 129 2 2 3" xfId="3405" xr:uid="{00000000-0005-0000-0000-0000B1010000}"/>
    <cellStyle name="Millares 129 2 2 3 2" xfId="7815" xr:uid="{00000000-0005-0000-0000-000060030000}"/>
    <cellStyle name="Millares 129 2 2 3 2 2" xfId="16629" xr:uid="{00000000-0005-0000-0000-000060030000}"/>
    <cellStyle name="Millares 129 2 2 3 3" xfId="12222" xr:uid="{00000000-0005-0000-0000-0000B1010000}"/>
    <cellStyle name="Millares 129 2 2 4" xfId="5634" xr:uid="{00000000-0005-0000-0000-0000B1010000}"/>
    <cellStyle name="Millares 129 2 2 4 2" xfId="14448" xr:uid="{00000000-0005-0000-0000-0000B1010000}"/>
    <cellStyle name="Millares 129 2 2 5" xfId="10045" xr:uid="{00000000-0005-0000-0000-00004B000000}"/>
    <cellStyle name="Millares 129 2 3" xfId="872" xr:uid="{00000000-0005-0000-0000-00004B000000}"/>
    <cellStyle name="Millares 129 2 3 2" xfId="1951" xr:uid="{00000000-0005-0000-0000-00004B000000}"/>
    <cellStyle name="Millares 129 2 3 2 2" xfId="4130" xr:uid="{00000000-0005-0000-0000-0000B4010000}"/>
    <cellStyle name="Millares 129 2 3 2 2 2" xfId="8540" xr:uid="{00000000-0005-0000-0000-000063030000}"/>
    <cellStyle name="Millares 129 2 3 2 2 2 2" xfId="17354" xr:uid="{00000000-0005-0000-0000-000063030000}"/>
    <cellStyle name="Millares 129 2 3 2 2 3" xfId="12947" xr:uid="{00000000-0005-0000-0000-0000B4010000}"/>
    <cellStyle name="Millares 129 2 3 2 3" xfId="6359" xr:uid="{00000000-0005-0000-0000-0000B4010000}"/>
    <cellStyle name="Millares 129 2 3 2 3 2" xfId="15173" xr:uid="{00000000-0005-0000-0000-0000B4010000}"/>
    <cellStyle name="Millares 129 2 3 2 4" xfId="10770" xr:uid="{00000000-0005-0000-0000-00004B000000}"/>
    <cellStyle name="Millares 129 2 3 3" xfId="3053" xr:uid="{00000000-0005-0000-0000-0000B3010000}"/>
    <cellStyle name="Millares 129 2 3 3 2" xfId="7463" xr:uid="{00000000-0005-0000-0000-000064030000}"/>
    <cellStyle name="Millares 129 2 3 3 2 2" xfId="16277" xr:uid="{00000000-0005-0000-0000-000064030000}"/>
    <cellStyle name="Millares 129 2 3 3 3" xfId="11870" xr:uid="{00000000-0005-0000-0000-0000B3010000}"/>
    <cellStyle name="Millares 129 2 3 4" xfId="5282" xr:uid="{00000000-0005-0000-0000-0000B3010000}"/>
    <cellStyle name="Millares 129 2 3 4 2" xfId="14096" xr:uid="{00000000-0005-0000-0000-0000B3010000}"/>
    <cellStyle name="Millares 129 2 3 5" xfId="9693" xr:uid="{00000000-0005-0000-0000-00004B000000}"/>
    <cellStyle name="Millares 129 2 4" xfId="1586" xr:uid="{00000000-0005-0000-0000-00004A000000}"/>
    <cellStyle name="Millares 129 2 4 2" xfId="3765" xr:uid="{00000000-0005-0000-0000-0000B5010000}"/>
    <cellStyle name="Millares 129 2 4 2 2" xfId="8175" xr:uid="{00000000-0005-0000-0000-000066030000}"/>
    <cellStyle name="Millares 129 2 4 2 2 2" xfId="16989" xr:uid="{00000000-0005-0000-0000-000066030000}"/>
    <cellStyle name="Millares 129 2 4 2 3" xfId="12582" xr:uid="{00000000-0005-0000-0000-0000B5010000}"/>
    <cellStyle name="Millares 129 2 4 3" xfId="5994" xr:uid="{00000000-0005-0000-0000-0000B5010000}"/>
    <cellStyle name="Millares 129 2 4 3 2" xfId="14808" xr:uid="{00000000-0005-0000-0000-0000B5010000}"/>
    <cellStyle name="Millares 129 2 4 4" xfId="10405" xr:uid="{00000000-0005-0000-0000-00004A000000}"/>
    <cellStyle name="Millares 129 2 5" xfId="2696" xr:uid="{00000000-0005-0000-0000-000049000000}"/>
    <cellStyle name="Millares 129 2 5 2" xfId="7107" xr:uid="{00000000-0005-0000-0000-000067030000}"/>
    <cellStyle name="Millares 129 2 5 2 2" xfId="15921" xr:uid="{00000000-0005-0000-0000-000067030000}"/>
    <cellStyle name="Millares 129 2 5 3" xfId="11514" xr:uid="{00000000-0005-0000-0000-000049000000}"/>
    <cellStyle name="Millares 129 2 6" xfId="4930" xr:uid="{00000000-0005-0000-0000-0000B0010000}"/>
    <cellStyle name="Millares 129 2 6 2" xfId="13744" xr:uid="{00000000-0005-0000-0000-0000B0010000}"/>
    <cellStyle name="Millares 129 2 7" xfId="9341" xr:uid="{00000000-0005-0000-0000-00004A000000}"/>
    <cellStyle name="Millares 129 3" xfId="1040" xr:uid="{00000000-0005-0000-0000-00004A000000}"/>
    <cellStyle name="Millares 129 3 2" xfId="2118" xr:uid="{00000000-0005-0000-0000-00004A000000}"/>
    <cellStyle name="Millares 129 3 2 2" xfId="4297" xr:uid="{00000000-0005-0000-0000-0000B7010000}"/>
    <cellStyle name="Millares 129 3 2 2 2" xfId="8707" xr:uid="{00000000-0005-0000-0000-00006A030000}"/>
    <cellStyle name="Millares 129 3 2 2 2 2" xfId="17521" xr:uid="{00000000-0005-0000-0000-00006A030000}"/>
    <cellStyle name="Millares 129 3 2 2 3" xfId="13114" xr:uid="{00000000-0005-0000-0000-0000B7010000}"/>
    <cellStyle name="Millares 129 3 2 3" xfId="6526" xr:uid="{00000000-0005-0000-0000-0000B7010000}"/>
    <cellStyle name="Millares 129 3 2 3 2" xfId="15340" xr:uid="{00000000-0005-0000-0000-0000B7010000}"/>
    <cellStyle name="Millares 129 3 2 4" xfId="10937" xr:uid="{00000000-0005-0000-0000-00004A000000}"/>
    <cellStyle name="Millares 129 3 3" xfId="3220" xr:uid="{00000000-0005-0000-0000-0000B6010000}"/>
    <cellStyle name="Millares 129 3 3 2" xfId="7630" xr:uid="{00000000-0005-0000-0000-00006B030000}"/>
    <cellStyle name="Millares 129 3 3 2 2" xfId="16444" xr:uid="{00000000-0005-0000-0000-00006B030000}"/>
    <cellStyle name="Millares 129 3 3 3" xfId="12037" xr:uid="{00000000-0005-0000-0000-0000B6010000}"/>
    <cellStyle name="Millares 129 3 4" xfId="5449" xr:uid="{00000000-0005-0000-0000-0000B6010000}"/>
    <cellStyle name="Millares 129 3 4 2" xfId="14263" xr:uid="{00000000-0005-0000-0000-0000B6010000}"/>
    <cellStyle name="Millares 129 3 5" xfId="9860" xr:uid="{00000000-0005-0000-0000-00004A000000}"/>
    <cellStyle name="Millares 129 4" xfId="687" xr:uid="{00000000-0005-0000-0000-00004A000000}"/>
    <cellStyle name="Millares 129 4 2" xfId="1766" xr:uid="{00000000-0005-0000-0000-00004A000000}"/>
    <cellStyle name="Millares 129 4 2 2" xfId="3945" xr:uid="{00000000-0005-0000-0000-0000B9010000}"/>
    <cellStyle name="Millares 129 4 2 2 2" xfId="8355" xr:uid="{00000000-0005-0000-0000-00006E030000}"/>
    <cellStyle name="Millares 129 4 2 2 2 2" xfId="17169" xr:uid="{00000000-0005-0000-0000-00006E030000}"/>
    <cellStyle name="Millares 129 4 2 2 3" xfId="12762" xr:uid="{00000000-0005-0000-0000-0000B9010000}"/>
    <cellStyle name="Millares 129 4 2 3" xfId="6174" xr:uid="{00000000-0005-0000-0000-0000B9010000}"/>
    <cellStyle name="Millares 129 4 2 3 2" xfId="14988" xr:uid="{00000000-0005-0000-0000-0000B9010000}"/>
    <cellStyle name="Millares 129 4 2 4" xfId="10585" xr:uid="{00000000-0005-0000-0000-00004A000000}"/>
    <cellStyle name="Millares 129 4 3" xfId="2868" xr:uid="{00000000-0005-0000-0000-0000B8010000}"/>
    <cellStyle name="Millares 129 4 3 2" xfId="7278" xr:uid="{00000000-0005-0000-0000-00006F030000}"/>
    <cellStyle name="Millares 129 4 3 2 2" xfId="16092" xr:uid="{00000000-0005-0000-0000-00006F030000}"/>
    <cellStyle name="Millares 129 4 3 3" xfId="11685" xr:uid="{00000000-0005-0000-0000-0000B8010000}"/>
    <cellStyle name="Millares 129 4 4" xfId="5097" xr:uid="{00000000-0005-0000-0000-0000B8010000}"/>
    <cellStyle name="Millares 129 4 4 2" xfId="13911" xr:uid="{00000000-0005-0000-0000-0000B8010000}"/>
    <cellStyle name="Millares 129 4 5" xfId="9508" xr:uid="{00000000-0005-0000-0000-00004A000000}"/>
    <cellStyle name="Millares 129 5" xfId="1399" xr:uid="{00000000-0005-0000-0000-000049000000}"/>
    <cellStyle name="Millares 129 5 2" xfId="3579" xr:uid="{00000000-0005-0000-0000-0000BA010000}"/>
    <cellStyle name="Millares 129 5 2 2" xfId="7989" xr:uid="{00000000-0005-0000-0000-000071030000}"/>
    <cellStyle name="Millares 129 5 2 2 2" xfId="16803" xr:uid="{00000000-0005-0000-0000-000071030000}"/>
    <cellStyle name="Millares 129 5 2 3" xfId="12396" xr:uid="{00000000-0005-0000-0000-0000BA010000}"/>
    <cellStyle name="Millares 129 5 3" xfId="5808" xr:uid="{00000000-0005-0000-0000-0000BA010000}"/>
    <cellStyle name="Millares 129 5 3 2" xfId="14622" xr:uid="{00000000-0005-0000-0000-0000BA010000}"/>
    <cellStyle name="Millares 129 5 4" xfId="10219" xr:uid="{00000000-0005-0000-0000-000049000000}"/>
    <cellStyle name="Millares 129 6" xfId="2511" xr:uid="{00000000-0005-0000-0000-000048000000}"/>
    <cellStyle name="Millares 129 6 2" xfId="6922" xr:uid="{00000000-0005-0000-0000-000072030000}"/>
    <cellStyle name="Millares 129 6 2 2" xfId="15736" xr:uid="{00000000-0005-0000-0000-000072030000}"/>
    <cellStyle name="Millares 129 6 3" xfId="11329" xr:uid="{00000000-0005-0000-0000-000048000000}"/>
    <cellStyle name="Millares 129 7" xfId="4745" xr:uid="{00000000-0005-0000-0000-0000AF010000}"/>
    <cellStyle name="Millares 129 7 2" xfId="13559" xr:uid="{00000000-0005-0000-0000-0000AF010000}"/>
    <cellStyle name="Millares 129 8" xfId="9156" xr:uid="{00000000-0005-0000-0000-000049000000}"/>
    <cellStyle name="Millares 13" xfId="33" xr:uid="{00000000-0005-0000-0000-00004B000000}"/>
    <cellStyle name="Millares 13 2" xfId="383" xr:uid="{00000000-0005-0000-0000-00004C000000}"/>
    <cellStyle name="Millares 13 2 2" xfId="1100" xr:uid="{00000000-0005-0000-0000-00004D000000}"/>
    <cellStyle name="Millares 13 2 2 2" xfId="2178" xr:uid="{00000000-0005-0000-0000-00004D000000}"/>
    <cellStyle name="Millares 13 2 2 2 2" xfId="4357" xr:uid="{00000000-0005-0000-0000-0000BE010000}"/>
    <cellStyle name="Millares 13 2 2 2 2 2" xfId="8767" xr:uid="{00000000-0005-0000-0000-000077030000}"/>
    <cellStyle name="Millares 13 2 2 2 2 2 2" xfId="17581" xr:uid="{00000000-0005-0000-0000-000077030000}"/>
    <cellStyle name="Millares 13 2 2 2 2 3" xfId="13174" xr:uid="{00000000-0005-0000-0000-0000BE010000}"/>
    <cellStyle name="Millares 13 2 2 2 3" xfId="6586" xr:uid="{00000000-0005-0000-0000-0000BE010000}"/>
    <cellStyle name="Millares 13 2 2 2 3 2" xfId="15400" xr:uid="{00000000-0005-0000-0000-0000BE010000}"/>
    <cellStyle name="Millares 13 2 2 2 4" xfId="10997" xr:uid="{00000000-0005-0000-0000-00004D000000}"/>
    <cellStyle name="Millares 13 2 2 3" xfId="3280" xr:uid="{00000000-0005-0000-0000-0000BD010000}"/>
    <cellStyle name="Millares 13 2 2 3 2" xfId="7690" xr:uid="{00000000-0005-0000-0000-000078030000}"/>
    <cellStyle name="Millares 13 2 2 3 2 2" xfId="16504" xr:uid="{00000000-0005-0000-0000-000078030000}"/>
    <cellStyle name="Millares 13 2 2 3 3" xfId="12097" xr:uid="{00000000-0005-0000-0000-0000BD010000}"/>
    <cellStyle name="Millares 13 2 2 4" xfId="5509" xr:uid="{00000000-0005-0000-0000-0000BD010000}"/>
    <cellStyle name="Millares 13 2 2 4 2" xfId="14323" xr:uid="{00000000-0005-0000-0000-0000BD010000}"/>
    <cellStyle name="Millares 13 2 2 5" xfId="9920" xr:uid="{00000000-0005-0000-0000-00004D000000}"/>
    <cellStyle name="Millares 13 2 3" xfId="747" xr:uid="{00000000-0005-0000-0000-00004D000000}"/>
    <cellStyle name="Millares 13 2 3 2" xfId="1826" xr:uid="{00000000-0005-0000-0000-00004D000000}"/>
    <cellStyle name="Millares 13 2 3 2 2" xfId="4005" xr:uid="{00000000-0005-0000-0000-0000C0010000}"/>
    <cellStyle name="Millares 13 2 3 2 2 2" xfId="8415" xr:uid="{00000000-0005-0000-0000-00007B030000}"/>
    <cellStyle name="Millares 13 2 3 2 2 2 2" xfId="17229" xr:uid="{00000000-0005-0000-0000-00007B030000}"/>
    <cellStyle name="Millares 13 2 3 2 2 3" xfId="12822" xr:uid="{00000000-0005-0000-0000-0000C0010000}"/>
    <cellStyle name="Millares 13 2 3 2 3" xfId="6234" xr:uid="{00000000-0005-0000-0000-0000C0010000}"/>
    <cellStyle name="Millares 13 2 3 2 3 2" xfId="15048" xr:uid="{00000000-0005-0000-0000-0000C0010000}"/>
    <cellStyle name="Millares 13 2 3 2 4" xfId="10645" xr:uid="{00000000-0005-0000-0000-00004D000000}"/>
    <cellStyle name="Millares 13 2 3 3" xfId="2928" xr:uid="{00000000-0005-0000-0000-0000BF010000}"/>
    <cellStyle name="Millares 13 2 3 3 2" xfId="7338" xr:uid="{00000000-0005-0000-0000-00007C030000}"/>
    <cellStyle name="Millares 13 2 3 3 2 2" xfId="16152" xr:uid="{00000000-0005-0000-0000-00007C030000}"/>
    <cellStyle name="Millares 13 2 3 3 3" xfId="11745" xr:uid="{00000000-0005-0000-0000-0000BF010000}"/>
    <cellStyle name="Millares 13 2 3 4" xfId="5157" xr:uid="{00000000-0005-0000-0000-0000BF010000}"/>
    <cellStyle name="Millares 13 2 3 4 2" xfId="13971" xr:uid="{00000000-0005-0000-0000-0000BF010000}"/>
    <cellStyle name="Millares 13 2 3 5" xfId="9568" xr:uid="{00000000-0005-0000-0000-00004D000000}"/>
    <cellStyle name="Millares 13 2 4" xfId="1461" xr:uid="{00000000-0005-0000-0000-00004C000000}"/>
    <cellStyle name="Millares 13 2 4 2" xfId="3640" xr:uid="{00000000-0005-0000-0000-0000C1010000}"/>
    <cellStyle name="Millares 13 2 4 2 2" xfId="8050" xr:uid="{00000000-0005-0000-0000-00007E030000}"/>
    <cellStyle name="Millares 13 2 4 2 2 2" xfId="16864" xr:uid="{00000000-0005-0000-0000-00007E030000}"/>
    <cellStyle name="Millares 13 2 4 2 3" xfId="12457" xr:uid="{00000000-0005-0000-0000-0000C1010000}"/>
    <cellStyle name="Millares 13 2 4 3" xfId="5869" xr:uid="{00000000-0005-0000-0000-0000C1010000}"/>
    <cellStyle name="Millares 13 2 4 3 2" xfId="14683" xr:uid="{00000000-0005-0000-0000-0000C1010000}"/>
    <cellStyle name="Millares 13 2 4 4" xfId="10280" xr:uid="{00000000-0005-0000-0000-00004C000000}"/>
    <cellStyle name="Millares 13 2 5" xfId="2571" xr:uid="{00000000-0005-0000-0000-00004B000000}"/>
    <cellStyle name="Millares 13 2 5 2" xfId="6982" xr:uid="{00000000-0005-0000-0000-00007F030000}"/>
    <cellStyle name="Millares 13 2 5 2 2" xfId="15796" xr:uid="{00000000-0005-0000-0000-00007F030000}"/>
    <cellStyle name="Millares 13 2 5 3" xfId="11389" xr:uid="{00000000-0005-0000-0000-00004B000000}"/>
    <cellStyle name="Millares 13 2 6" xfId="4805" xr:uid="{00000000-0005-0000-0000-0000BC010000}"/>
    <cellStyle name="Millares 13 2 6 2" xfId="13619" xr:uid="{00000000-0005-0000-0000-0000BC010000}"/>
    <cellStyle name="Millares 13 2 7" xfId="9216" xr:uid="{00000000-0005-0000-0000-00004C000000}"/>
    <cellStyle name="Millares 13 3" xfId="918" xr:uid="{00000000-0005-0000-0000-00004C000000}"/>
    <cellStyle name="Millares 13 3 2" xfId="1996" xr:uid="{00000000-0005-0000-0000-00004C000000}"/>
    <cellStyle name="Millares 13 3 2 2" xfId="4175" xr:uid="{00000000-0005-0000-0000-0000C3010000}"/>
    <cellStyle name="Millares 13 3 2 2 2" xfId="8585" xr:uid="{00000000-0005-0000-0000-000082030000}"/>
    <cellStyle name="Millares 13 3 2 2 2 2" xfId="17399" xr:uid="{00000000-0005-0000-0000-000082030000}"/>
    <cellStyle name="Millares 13 3 2 2 3" xfId="12992" xr:uid="{00000000-0005-0000-0000-0000C3010000}"/>
    <cellStyle name="Millares 13 3 2 3" xfId="6404" xr:uid="{00000000-0005-0000-0000-0000C3010000}"/>
    <cellStyle name="Millares 13 3 2 3 2" xfId="15218" xr:uid="{00000000-0005-0000-0000-0000C3010000}"/>
    <cellStyle name="Millares 13 3 2 4" xfId="10815" xr:uid="{00000000-0005-0000-0000-00004C000000}"/>
    <cellStyle name="Millares 13 3 3" xfId="3098" xr:uid="{00000000-0005-0000-0000-0000C2010000}"/>
    <cellStyle name="Millares 13 3 3 2" xfId="7508" xr:uid="{00000000-0005-0000-0000-000083030000}"/>
    <cellStyle name="Millares 13 3 3 2 2" xfId="16322" xr:uid="{00000000-0005-0000-0000-000083030000}"/>
    <cellStyle name="Millares 13 3 3 3" xfId="11915" xr:uid="{00000000-0005-0000-0000-0000C2010000}"/>
    <cellStyle name="Millares 13 3 4" xfId="5327" xr:uid="{00000000-0005-0000-0000-0000C2010000}"/>
    <cellStyle name="Millares 13 3 4 2" xfId="14141" xr:uid="{00000000-0005-0000-0000-0000C2010000}"/>
    <cellStyle name="Millares 13 3 5" xfId="9738" xr:uid="{00000000-0005-0000-0000-00004C000000}"/>
    <cellStyle name="Millares 13 4" xfId="565" xr:uid="{00000000-0005-0000-0000-00004C000000}"/>
    <cellStyle name="Millares 13 4 2" xfId="1644" xr:uid="{00000000-0005-0000-0000-00004C000000}"/>
    <cellStyle name="Millares 13 4 2 2" xfId="3823" xr:uid="{00000000-0005-0000-0000-0000C5010000}"/>
    <cellStyle name="Millares 13 4 2 2 2" xfId="8233" xr:uid="{00000000-0005-0000-0000-000086030000}"/>
    <cellStyle name="Millares 13 4 2 2 2 2" xfId="17047" xr:uid="{00000000-0005-0000-0000-000086030000}"/>
    <cellStyle name="Millares 13 4 2 2 3" xfId="12640" xr:uid="{00000000-0005-0000-0000-0000C5010000}"/>
    <cellStyle name="Millares 13 4 2 3" xfId="6052" xr:uid="{00000000-0005-0000-0000-0000C5010000}"/>
    <cellStyle name="Millares 13 4 2 3 2" xfId="14866" xr:uid="{00000000-0005-0000-0000-0000C5010000}"/>
    <cellStyle name="Millares 13 4 2 4" xfId="10463" xr:uid="{00000000-0005-0000-0000-00004C000000}"/>
    <cellStyle name="Millares 13 4 3" xfId="2746" xr:uid="{00000000-0005-0000-0000-0000C4010000}"/>
    <cellStyle name="Millares 13 4 3 2" xfId="7156" xr:uid="{00000000-0005-0000-0000-000087030000}"/>
    <cellStyle name="Millares 13 4 3 2 2" xfId="15970" xr:uid="{00000000-0005-0000-0000-000087030000}"/>
    <cellStyle name="Millares 13 4 3 3" xfId="11563" xr:uid="{00000000-0005-0000-0000-0000C4010000}"/>
    <cellStyle name="Millares 13 4 4" xfId="4975" xr:uid="{00000000-0005-0000-0000-0000C4010000}"/>
    <cellStyle name="Millares 13 4 4 2" xfId="13789" xr:uid="{00000000-0005-0000-0000-0000C4010000}"/>
    <cellStyle name="Millares 13 4 5" xfId="9386" xr:uid="{00000000-0005-0000-0000-00004C000000}"/>
    <cellStyle name="Millares 13 5" xfId="1272" xr:uid="{00000000-0005-0000-0000-00004B000000}"/>
    <cellStyle name="Millares 13 5 2" xfId="3452" xr:uid="{00000000-0005-0000-0000-0000C6010000}"/>
    <cellStyle name="Millares 13 5 2 2" xfId="7862" xr:uid="{00000000-0005-0000-0000-000089030000}"/>
    <cellStyle name="Millares 13 5 2 2 2" xfId="16676" xr:uid="{00000000-0005-0000-0000-000089030000}"/>
    <cellStyle name="Millares 13 5 2 3" xfId="12269" xr:uid="{00000000-0005-0000-0000-0000C6010000}"/>
    <cellStyle name="Millares 13 5 3" xfId="5681" xr:uid="{00000000-0005-0000-0000-0000C6010000}"/>
    <cellStyle name="Millares 13 5 3 2" xfId="14495" xr:uid="{00000000-0005-0000-0000-0000C6010000}"/>
    <cellStyle name="Millares 13 5 4" xfId="10092" xr:uid="{00000000-0005-0000-0000-00004B000000}"/>
    <cellStyle name="Millares 13 6" xfId="2388" xr:uid="{00000000-0005-0000-0000-00004A000000}"/>
    <cellStyle name="Millares 13 6 2" xfId="6800" xr:uid="{00000000-0005-0000-0000-00008A030000}"/>
    <cellStyle name="Millares 13 6 2 2" xfId="15614" xr:uid="{00000000-0005-0000-0000-00008A030000}"/>
    <cellStyle name="Millares 13 6 3" xfId="11207" xr:uid="{00000000-0005-0000-0000-00004A000000}"/>
    <cellStyle name="Millares 13 7" xfId="4622" xr:uid="{00000000-0005-0000-0000-0000BB010000}"/>
    <cellStyle name="Millares 13 7 2" xfId="13436" xr:uid="{00000000-0005-0000-0000-0000BB010000}"/>
    <cellStyle name="Millares 13 8" xfId="9034" xr:uid="{00000000-0005-0000-0000-00004B000000}"/>
    <cellStyle name="Millares 130" xfId="275" xr:uid="{00000000-0005-0000-0000-00004D000000}"/>
    <cellStyle name="Millares 130 2" xfId="511" xr:uid="{00000000-0005-0000-0000-00004E000000}"/>
    <cellStyle name="Millares 130 2 2" xfId="1226" xr:uid="{00000000-0005-0000-0000-00004F000000}"/>
    <cellStyle name="Millares 130 2 2 2" xfId="2304" xr:uid="{00000000-0005-0000-0000-00004F000000}"/>
    <cellStyle name="Millares 130 2 2 2 2" xfId="4483" xr:uid="{00000000-0005-0000-0000-0000CA010000}"/>
    <cellStyle name="Millares 130 2 2 2 2 2" xfId="8893" xr:uid="{00000000-0005-0000-0000-00008F030000}"/>
    <cellStyle name="Millares 130 2 2 2 2 2 2" xfId="17707" xr:uid="{00000000-0005-0000-0000-00008F030000}"/>
    <cellStyle name="Millares 130 2 2 2 2 3" xfId="13300" xr:uid="{00000000-0005-0000-0000-0000CA010000}"/>
    <cellStyle name="Millares 130 2 2 2 3" xfId="6712" xr:uid="{00000000-0005-0000-0000-0000CA010000}"/>
    <cellStyle name="Millares 130 2 2 2 3 2" xfId="15526" xr:uid="{00000000-0005-0000-0000-0000CA010000}"/>
    <cellStyle name="Millares 130 2 2 2 4" xfId="11123" xr:uid="{00000000-0005-0000-0000-00004F000000}"/>
    <cellStyle name="Millares 130 2 2 3" xfId="3406" xr:uid="{00000000-0005-0000-0000-0000C9010000}"/>
    <cellStyle name="Millares 130 2 2 3 2" xfId="7816" xr:uid="{00000000-0005-0000-0000-000090030000}"/>
    <cellStyle name="Millares 130 2 2 3 2 2" xfId="16630" xr:uid="{00000000-0005-0000-0000-000090030000}"/>
    <cellStyle name="Millares 130 2 2 3 3" xfId="12223" xr:uid="{00000000-0005-0000-0000-0000C9010000}"/>
    <cellStyle name="Millares 130 2 2 4" xfId="5635" xr:uid="{00000000-0005-0000-0000-0000C9010000}"/>
    <cellStyle name="Millares 130 2 2 4 2" xfId="14449" xr:uid="{00000000-0005-0000-0000-0000C9010000}"/>
    <cellStyle name="Millares 130 2 2 5" xfId="10046" xr:uid="{00000000-0005-0000-0000-00004F000000}"/>
    <cellStyle name="Millares 130 2 3" xfId="873" xr:uid="{00000000-0005-0000-0000-00004F000000}"/>
    <cellStyle name="Millares 130 2 3 2" xfId="1952" xr:uid="{00000000-0005-0000-0000-00004F000000}"/>
    <cellStyle name="Millares 130 2 3 2 2" xfId="4131" xr:uid="{00000000-0005-0000-0000-0000CC010000}"/>
    <cellStyle name="Millares 130 2 3 2 2 2" xfId="8541" xr:uid="{00000000-0005-0000-0000-000093030000}"/>
    <cellStyle name="Millares 130 2 3 2 2 2 2" xfId="17355" xr:uid="{00000000-0005-0000-0000-000093030000}"/>
    <cellStyle name="Millares 130 2 3 2 2 3" xfId="12948" xr:uid="{00000000-0005-0000-0000-0000CC010000}"/>
    <cellStyle name="Millares 130 2 3 2 3" xfId="6360" xr:uid="{00000000-0005-0000-0000-0000CC010000}"/>
    <cellStyle name="Millares 130 2 3 2 3 2" xfId="15174" xr:uid="{00000000-0005-0000-0000-0000CC010000}"/>
    <cellStyle name="Millares 130 2 3 2 4" xfId="10771" xr:uid="{00000000-0005-0000-0000-00004F000000}"/>
    <cellStyle name="Millares 130 2 3 3" xfId="3054" xr:uid="{00000000-0005-0000-0000-0000CB010000}"/>
    <cellStyle name="Millares 130 2 3 3 2" xfId="7464" xr:uid="{00000000-0005-0000-0000-000094030000}"/>
    <cellStyle name="Millares 130 2 3 3 2 2" xfId="16278" xr:uid="{00000000-0005-0000-0000-000094030000}"/>
    <cellStyle name="Millares 130 2 3 3 3" xfId="11871" xr:uid="{00000000-0005-0000-0000-0000CB010000}"/>
    <cellStyle name="Millares 130 2 3 4" xfId="5283" xr:uid="{00000000-0005-0000-0000-0000CB010000}"/>
    <cellStyle name="Millares 130 2 3 4 2" xfId="14097" xr:uid="{00000000-0005-0000-0000-0000CB010000}"/>
    <cellStyle name="Millares 130 2 3 5" xfId="9694" xr:uid="{00000000-0005-0000-0000-00004F000000}"/>
    <cellStyle name="Millares 130 2 4" xfId="1587" xr:uid="{00000000-0005-0000-0000-00004E000000}"/>
    <cellStyle name="Millares 130 2 4 2" xfId="3766" xr:uid="{00000000-0005-0000-0000-0000CD010000}"/>
    <cellStyle name="Millares 130 2 4 2 2" xfId="8176" xr:uid="{00000000-0005-0000-0000-000096030000}"/>
    <cellStyle name="Millares 130 2 4 2 2 2" xfId="16990" xr:uid="{00000000-0005-0000-0000-000096030000}"/>
    <cellStyle name="Millares 130 2 4 2 3" xfId="12583" xr:uid="{00000000-0005-0000-0000-0000CD010000}"/>
    <cellStyle name="Millares 130 2 4 3" xfId="5995" xr:uid="{00000000-0005-0000-0000-0000CD010000}"/>
    <cellStyle name="Millares 130 2 4 3 2" xfId="14809" xr:uid="{00000000-0005-0000-0000-0000CD010000}"/>
    <cellStyle name="Millares 130 2 4 4" xfId="10406" xr:uid="{00000000-0005-0000-0000-00004E000000}"/>
    <cellStyle name="Millares 130 2 5" xfId="2697" xr:uid="{00000000-0005-0000-0000-00004D000000}"/>
    <cellStyle name="Millares 130 2 5 2" xfId="7108" xr:uid="{00000000-0005-0000-0000-000097030000}"/>
    <cellStyle name="Millares 130 2 5 2 2" xfId="15922" xr:uid="{00000000-0005-0000-0000-000097030000}"/>
    <cellStyle name="Millares 130 2 5 3" xfId="11515" xr:uid="{00000000-0005-0000-0000-00004D000000}"/>
    <cellStyle name="Millares 130 2 6" xfId="4931" xr:uid="{00000000-0005-0000-0000-0000C8010000}"/>
    <cellStyle name="Millares 130 2 6 2" xfId="13745" xr:uid="{00000000-0005-0000-0000-0000C8010000}"/>
    <cellStyle name="Millares 130 2 7" xfId="9342" xr:uid="{00000000-0005-0000-0000-00004E000000}"/>
    <cellStyle name="Millares 130 3" xfId="1041" xr:uid="{00000000-0005-0000-0000-00004E000000}"/>
    <cellStyle name="Millares 130 3 2" xfId="2119" xr:uid="{00000000-0005-0000-0000-00004E000000}"/>
    <cellStyle name="Millares 130 3 2 2" xfId="4298" xr:uid="{00000000-0005-0000-0000-0000CF010000}"/>
    <cellStyle name="Millares 130 3 2 2 2" xfId="8708" xr:uid="{00000000-0005-0000-0000-00009A030000}"/>
    <cellStyle name="Millares 130 3 2 2 2 2" xfId="17522" xr:uid="{00000000-0005-0000-0000-00009A030000}"/>
    <cellStyle name="Millares 130 3 2 2 3" xfId="13115" xr:uid="{00000000-0005-0000-0000-0000CF010000}"/>
    <cellStyle name="Millares 130 3 2 3" xfId="6527" xr:uid="{00000000-0005-0000-0000-0000CF010000}"/>
    <cellStyle name="Millares 130 3 2 3 2" xfId="15341" xr:uid="{00000000-0005-0000-0000-0000CF010000}"/>
    <cellStyle name="Millares 130 3 2 4" xfId="10938" xr:uid="{00000000-0005-0000-0000-00004E000000}"/>
    <cellStyle name="Millares 130 3 3" xfId="3221" xr:uid="{00000000-0005-0000-0000-0000CE010000}"/>
    <cellStyle name="Millares 130 3 3 2" xfId="7631" xr:uid="{00000000-0005-0000-0000-00009B030000}"/>
    <cellStyle name="Millares 130 3 3 2 2" xfId="16445" xr:uid="{00000000-0005-0000-0000-00009B030000}"/>
    <cellStyle name="Millares 130 3 3 3" xfId="12038" xr:uid="{00000000-0005-0000-0000-0000CE010000}"/>
    <cellStyle name="Millares 130 3 4" xfId="5450" xr:uid="{00000000-0005-0000-0000-0000CE010000}"/>
    <cellStyle name="Millares 130 3 4 2" xfId="14264" xr:uid="{00000000-0005-0000-0000-0000CE010000}"/>
    <cellStyle name="Millares 130 3 5" xfId="9861" xr:uid="{00000000-0005-0000-0000-00004E000000}"/>
    <cellStyle name="Millares 130 4" xfId="688" xr:uid="{00000000-0005-0000-0000-00004E000000}"/>
    <cellStyle name="Millares 130 4 2" xfId="1767" xr:uid="{00000000-0005-0000-0000-00004E000000}"/>
    <cellStyle name="Millares 130 4 2 2" xfId="3946" xr:uid="{00000000-0005-0000-0000-0000D1010000}"/>
    <cellStyle name="Millares 130 4 2 2 2" xfId="8356" xr:uid="{00000000-0005-0000-0000-00009E030000}"/>
    <cellStyle name="Millares 130 4 2 2 2 2" xfId="17170" xr:uid="{00000000-0005-0000-0000-00009E030000}"/>
    <cellStyle name="Millares 130 4 2 2 3" xfId="12763" xr:uid="{00000000-0005-0000-0000-0000D1010000}"/>
    <cellStyle name="Millares 130 4 2 3" xfId="6175" xr:uid="{00000000-0005-0000-0000-0000D1010000}"/>
    <cellStyle name="Millares 130 4 2 3 2" xfId="14989" xr:uid="{00000000-0005-0000-0000-0000D1010000}"/>
    <cellStyle name="Millares 130 4 2 4" xfId="10586" xr:uid="{00000000-0005-0000-0000-00004E000000}"/>
    <cellStyle name="Millares 130 4 3" xfId="2869" xr:uid="{00000000-0005-0000-0000-0000D0010000}"/>
    <cellStyle name="Millares 130 4 3 2" xfId="7279" xr:uid="{00000000-0005-0000-0000-00009F030000}"/>
    <cellStyle name="Millares 130 4 3 2 2" xfId="16093" xr:uid="{00000000-0005-0000-0000-00009F030000}"/>
    <cellStyle name="Millares 130 4 3 3" xfId="11686" xr:uid="{00000000-0005-0000-0000-0000D0010000}"/>
    <cellStyle name="Millares 130 4 4" xfId="5098" xr:uid="{00000000-0005-0000-0000-0000D0010000}"/>
    <cellStyle name="Millares 130 4 4 2" xfId="13912" xr:uid="{00000000-0005-0000-0000-0000D0010000}"/>
    <cellStyle name="Millares 130 4 5" xfId="9509" xr:uid="{00000000-0005-0000-0000-00004E000000}"/>
    <cellStyle name="Millares 130 5" xfId="1400" xr:uid="{00000000-0005-0000-0000-00004D000000}"/>
    <cellStyle name="Millares 130 5 2" xfId="3580" xr:uid="{00000000-0005-0000-0000-0000D2010000}"/>
    <cellStyle name="Millares 130 5 2 2" xfId="7990" xr:uid="{00000000-0005-0000-0000-0000A1030000}"/>
    <cellStyle name="Millares 130 5 2 2 2" xfId="16804" xr:uid="{00000000-0005-0000-0000-0000A1030000}"/>
    <cellStyle name="Millares 130 5 2 3" xfId="12397" xr:uid="{00000000-0005-0000-0000-0000D2010000}"/>
    <cellStyle name="Millares 130 5 3" xfId="5809" xr:uid="{00000000-0005-0000-0000-0000D2010000}"/>
    <cellStyle name="Millares 130 5 3 2" xfId="14623" xr:uid="{00000000-0005-0000-0000-0000D2010000}"/>
    <cellStyle name="Millares 130 5 4" xfId="10220" xr:uid="{00000000-0005-0000-0000-00004D000000}"/>
    <cellStyle name="Millares 130 6" xfId="2512" xr:uid="{00000000-0005-0000-0000-00004C000000}"/>
    <cellStyle name="Millares 130 6 2" xfId="6923" xr:uid="{00000000-0005-0000-0000-0000A2030000}"/>
    <cellStyle name="Millares 130 6 2 2" xfId="15737" xr:uid="{00000000-0005-0000-0000-0000A2030000}"/>
    <cellStyle name="Millares 130 6 3" xfId="11330" xr:uid="{00000000-0005-0000-0000-00004C000000}"/>
    <cellStyle name="Millares 130 7" xfId="4746" xr:uid="{00000000-0005-0000-0000-0000C7010000}"/>
    <cellStyle name="Millares 130 7 2" xfId="13560" xr:uid="{00000000-0005-0000-0000-0000C7010000}"/>
    <cellStyle name="Millares 130 8" xfId="9157" xr:uid="{00000000-0005-0000-0000-00004D000000}"/>
    <cellStyle name="Millares 131" xfId="277" xr:uid="{00000000-0005-0000-0000-00004F000000}"/>
    <cellStyle name="Millares 131 2" xfId="512" xr:uid="{00000000-0005-0000-0000-000050000000}"/>
    <cellStyle name="Millares 131 2 2" xfId="1227" xr:uid="{00000000-0005-0000-0000-000051000000}"/>
    <cellStyle name="Millares 131 2 2 2" xfId="2305" xr:uid="{00000000-0005-0000-0000-000051000000}"/>
    <cellStyle name="Millares 131 2 2 2 2" xfId="4484" xr:uid="{00000000-0005-0000-0000-0000D6010000}"/>
    <cellStyle name="Millares 131 2 2 2 2 2" xfId="8894" xr:uid="{00000000-0005-0000-0000-0000A7030000}"/>
    <cellStyle name="Millares 131 2 2 2 2 2 2" xfId="17708" xr:uid="{00000000-0005-0000-0000-0000A7030000}"/>
    <cellStyle name="Millares 131 2 2 2 2 3" xfId="13301" xr:uid="{00000000-0005-0000-0000-0000D6010000}"/>
    <cellStyle name="Millares 131 2 2 2 3" xfId="6713" xr:uid="{00000000-0005-0000-0000-0000D6010000}"/>
    <cellStyle name="Millares 131 2 2 2 3 2" xfId="15527" xr:uid="{00000000-0005-0000-0000-0000D6010000}"/>
    <cellStyle name="Millares 131 2 2 2 4" xfId="11124" xr:uid="{00000000-0005-0000-0000-000051000000}"/>
    <cellStyle name="Millares 131 2 2 3" xfId="3407" xr:uid="{00000000-0005-0000-0000-0000D5010000}"/>
    <cellStyle name="Millares 131 2 2 3 2" xfId="7817" xr:uid="{00000000-0005-0000-0000-0000A8030000}"/>
    <cellStyle name="Millares 131 2 2 3 2 2" xfId="16631" xr:uid="{00000000-0005-0000-0000-0000A8030000}"/>
    <cellStyle name="Millares 131 2 2 3 3" xfId="12224" xr:uid="{00000000-0005-0000-0000-0000D5010000}"/>
    <cellStyle name="Millares 131 2 2 4" xfId="5636" xr:uid="{00000000-0005-0000-0000-0000D5010000}"/>
    <cellStyle name="Millares 131 2 2 4 2" xfId="14450" xr:uid="{00000000-0005-0000-0000-0000D5010000}"/>
    <cellStyle name="Millares 131 2 2 5" xfId="10047" xr:uid="{00000000-0005-0000-0000-000051000000}"/>
    <cellStyle name="Millares 131 2 3" xfId="874" xr:uid="{00000000-0005-0000-0000-000051000000}"/>
    <cellStyle name="Millares 131 2 3 2" xfId="1953" xr:uid="{00000000-0005-0000-0000-000051000000}"/>
    <cellStyle name="Millares 131 2 3 2 2" xfId="4132" xr:uid="{00000000-0005-0000-0000-0000D8010000}"/>
    <cellStyle name="Millares 131 2 3 2 2 2" xfId="8542" xr:uid="{00000000-0005-0000-0000-0000AB030000}"/>
    <cellStyle name="Millares 131 2 3 2 2 2 2" xfId="17356" xr:uid="{00000000-0005-0000-0000-0000AB030000}"/>
    <cellStyle name="Millares 131 2 3 2 2 3" xfId="12949" xr:uid="{00000000-0005-0000-0000-0000D8010000}"/>
    <cellStyle name="Millares 131 2 3 2 3" xfId="6361" xr:uid="{00000000-0005-0000-0000-0000D8010000}"/>
    <cellStyle name="Millares 131 2 3 2 3 2" xfId="15175" xr:uid="{00000000-0005-0000-0000-0000D8010000}"/>
    <cellStyle name="Millares 131 2 3 2 4" xfId="10772" xr:uid="{00000000-0005-0000-0000-000051000000}"/>
    <cellStyle name="Millares 131 2 3 3" xfId="3055" xr:uid="{00000000-0005-0000-0000-0000D7010000}"/>
    <cellStyle name="Millares 131 2 3 3 2" xfId="7465" xr:uid="{00000000-0005-0000-0000-0000AC030000}"/>
    <cellStyle name="Millares 131 2 3 3 2 2" xfId="16279" xr:uid="{00000000-0005-0000-0000-0000AC030000}"/>
    <cellStyle name="Millares 131 2 3 3 3" xfId="11872" xr:uid="{00000000-0005-0000-0000-0000D7010000}"/>
    <cellStyle name="Millares 131 2 3 4" xfId="5284" xr:uid="{00000000-0005-0000-0000-0000D7010000}"/>
    <cellStyle name="Millares 131 2 3 4 2" xfId="14098" xr:uid="{00000000-0005-0000-0000-0000D7010000}"/>
    <cellStyle name="Millares 131 2 3 5" xfId="9695" xr:uid="{00000000-0005-0000-0000-000051000000}"/>
    <cellStyle name="Millares 131 2 4" xfId="1588" xr:uid="{00000000-0005-0000-0000-000050000000}"/>
    <cellStyle name="Millares 131 2 4 2" xfId="3767" xr:uid="{00000000-0005-0000-0000-0000D9010000}"/>
    <cellStyle name="Millares 131 2 4 2 2" xfId="8177" xr:uid="{00000000-0005-0000-0000-0000AE030000}"/>
    <cellStyle name="Millares 131 2 4 2 2 2" xfId="16991" xr:uid="{00000000-0005-0000-0000-0000AE030000}"/>
    <cellStyle name="Millares 131 2 4 2 3" xfId="12584" xr:uid="{00000000-0005-0000-0000-0000D9010000}"/>
    <cellStyle name="Millares 131 2 4 3" xfId="5996" xr:uid="{00000000-0005-0000-0000-0000D9010000}"/>
    <cellStyle name="Millares 131 2 4 3 2" xfId="14810" xr:uid="{00000000-0005-0000-0000-0000D9010000}"/>
    <cellStyle name="Millares 131 2 4 4" xfId="10407" xr:uid="{00000000-0005-0000-0000-000050000000}"/>
    <cellStyle name="Millares 131 2 5" xfId="2698" xr:uid="{00000000-0005-0000-0000-00004F000000}"/>
    <cellStyle name="Millares 131 2 5 2" xfId="7109" xr:uid="{00000000-0005-0000-0000-0000AF030000}"/>
    <cellStyle name="Millares 131 2 5 2 2" xfId="15923" xr:uid="{00000000-0005-0000-0000-0000AF030000}"/>
    <cellStyle name="Millares 131 2 5 3" xfId="11516" xr:uid="{00000000-0005-0000-0000-00004F000000}"/>
    <cellStyle name="Millares 131 2 6" xfId="4932" xr:uid="{00000000-0005-0000-0000-0000D4010000}"/>
    <cellStyle name="Millares 131 2 6 2" xfId="13746" xr:uid="{00000000-0005-0000-0000-0000D4010000}"/>
    <cellStyle name="Millares 131 2 7" xfId="9343" xr:uid="{00000000-0005-0000-0000-000050000000}"/>
    <cellStyle name="Millares 131 3" xfId="1042" xr:uid="{00000000-0005-0000-0000-000050000000}"/>
    <cellStyle name="Millares 131 3 2" xfId="2120" xr:uid="{00000000-0005-0000-0000-000050000000}"/>
    <cellStyle name="Millares 131 3 2 2" xfId="4299" xr:uid="{00000000-0005-0000-0000-0000DB010000}"/>
    <cellStyle name="Millares 131 3 2 2 2" xfId="8709" xr:uid="{00000000-0005-0000-0000-0000B2030000}"/>
    <cellStyle name="Millares 131 3 2 2 2 2" xfId="17523" xr:uid="{00000000-0005-0000-0000-0000B2030000}"/>
    <cellStyle name="Millares 131 3 2 2 3" xfId="13116" xr:uid="{00000000-0005-0000-0000-0000DB010000}"/>
    <cellStyle name="Millares 131 3 2 3" xfId="6528" xr:uid="{00000000-0005-0000-0000-0000DB010000}"/>
    <cellStyle name="Millares 131 3 2 3 2" xfId="15342" xr:uid="{00000000-0005-0000-0000-0000DB010000}"/>
    <cellStyle name="Millares 131 3 2 4" xfId="10939" xr:uid="{00000000-0005-0000-0000-000050000000}"/>
    <cellStyle name="Millares 131 3 3" xfId="3222" xr:uid="{00000000-0005-0000-0000-0000DA010000}"/>
    <cellStyle name="Millares 131 3 3 2" xfId="7632" xr:uid="{00000000-0005-0000-0000-0000B3030000}"/>
    <cellStyle name="Millares 131 3 3 2 2" xfId="16446" xr:uid="{00000000-0005-0000-0000-0000B3030000}"/>
    <cellStyle name="Millares 131 3 3 3" xfId="12039" xr:uid="{00000000-0005-0000-0000-0000DA010000}"/>
    <cellStyle name="Millares 131 3 4" xfId="5451" xr:uid="{00000000-0005-0000-0000-0000DA010000}"/>
    <cellStyle name="Millares 131 3 4 2" xfId="14265" xr:uid="{00000000-0005-0000-0000-0000DA010000}"/>
    <cellStyle name="Millares 131 3 5" xfId="9862" xr:uid="{00000000-0005-0000-0000-000050000000}"/>
    <cellStyle name="Millares 131 4" xfId="689" xr:uid="{00000000-0005-0000-0000-000050000000}"/>
    <cellStyle name="Millares 131 4 2" xfId="1768" xr:uid="{00000000-0005-0000-0000-000050000000}"/>
    <cellStyle name="Millares 131 4 2 2" xfId="3947" xr:uid="{00000000-0005-0000-0000-0000DD010000}"/>
    <cellStyle name="Millares 131 4 2 2 2" xfId="8357" xr:uid="{00000000-0005-0000-0000-0000B6030000}"/>
    <cellStyle name="Millares 131 4 2 2 2 2" xfId="17171" xr:uid="{00000000-0005-0000-0000-0000B6030000}"/>
    <cellStyle name="Millares 131 4 2 2 3" xfId="12764" xr:uid="{00000000-0005-0000-0000-0000DD010000}"/>
    <cellStyle name="Millares 131 4 2 3" xfId="6176" xr:uid="{00000000-0005-0000-0000-0000DD010000}"/>
    <cellStyle name="Millares 131 4 2 3 2" xfId="14990" xr:uid="{00000000-0005-0000-0000-0000DD010000}"/>
    <cellStyle name="Millares 131 4 2 4" xfId="10587" xr:uid="{00000000-0005-0000-0000-000050000000}"/>
    <cellStyle name="Millares 131 4 3" xfId="2870" xr:uid="{00000000-0005-0000-0000-0000DC010000}"/>
    <cellStyle name="Millares 131 4 3 2" xfId="7280" xr:uid="{00000000-0005-0000-0000-0000B7030000}"/>
    <cellStyle name="Millares 131 4 3 2 2" xfId="16094" xr:uid="{00000000-0005-0000-0000-0000B7030000}"/>
    <cellStyle name="Millares 131 4 3 3" xfId="11687" xr:uid="{00000000-0005-0000-0000-0000DC010000}"/>
    <cellStyle name="Millares 131 4 4" xfId="5099" xr:uid="{00000000-0005-0000-0000-0000DC010000}"/>
    <cellStyle name="Millares 131 4 4 2" xfId="13913" xr:uid="{00000000-0005-0000-0000-0000DC010000}"/>
    <cellStyle name="Millares 131 4 5" xfId="9510" xr:uid="{00000000-0005-0000-0000-000050000000}"/>
    <cellStyle name="Millares 131 5" xfId="1401" xr:uid="{00000000-0005-0000-0000-00004F000000}"/>
    <cellStyle name="Millares 131 5 2" xfId="3581" xr:uid="{00000000-0005-0000-0000-0000DE010000}"/>
    <cellStyle name="Millares 131 5 2 2" xfId="7991" xr:uid="{00000000-0005-0000-0000-0000B9030000}"/>
    <cellStyle name="Millares 131 5 2 2 2" xfId="16805" xr:uid="{00000000-0005-0000-0000-0000B9030000}"/>
    <cellStyle name="Millares 131 5 2 3" xfId="12398" xr:uid="{00000000-0005-0000-0000-0000DE010000}"/>
    <cellStyle name="Millares 131 5 3" xfId="5810" xr:uid="{00000000-0005-0000-0000-0000DE010000}"/>
    <cellStyle name="Millares 131 5 3 2" xfId="14624" xr:uid="{00000000-0005-0000-0000-0000DE010000}"/>
    <cellStyle name="Millares 131 5 4" xfId="10221" xr:uid="{00000000-0005-0000-0000-00004F000000}"/>
    <cellStyle name="Millares 131 6" xfId="2513" xr:uid="{00000000-0005-0000-0000-00004E000000}"/>
    <cellStyle name="Millares 131 6 2" xfId="6924" xr:uid="{00000000-0005-0000-0000-0000BA030000}"/>
    <cellStyle name="Millares 131 6 2 2" xfId="15738" xr:uid="{00000000-0005-0000-0000-0000BA030000}"/>
    <cellStyle name="Millares 131 6 3" xfId="11331" xr:uid="{00000000-0005-0000-0000-00004E000000}"/>
    <cellStyle name="Millares 131 7" xfId="4747" xr:uid="{00000000-0005-0000-0000-0000D3010000}"/>
    <cellStyle name="Millares 131 7 2" xfId="13561" xr:uid="{00000000-0005-0000-0000-0000D3010000}"/>
    <cellStyle name="Millares 131 8" xfId="9158" xr:uid="{00000000-0005-0000-0000-00004F000000}"/>
    <cellStyle name="Millares 132" xfId="279" xr:uid="{00000000-0005-0000-0000-000051000000}"/>
    <cellStyle name="Millares 132 2" xfId="513" xr:uid="{00000000-0005-0000-0000-000052000000}"/>
    <cellStyle name="Millares 132 2 2" xfId="1228" xr:uid="{00000000-0005-0000-0000-000053000000}"/>
    <cellStyle name="Millares 132 2 2 2" xfId="2306" xr:uid="{00000000-0005-0000-0000-000053000000}"/>
    <cellStyle name="Millares 132 2 2 2 2" xfId="4485" xr:uid="{00000000-0005-0000-0000-0000E2010000}"/>
    <cellStyle name="Millares 132 2 2 2 2 2" xfId="8895" xr:uid="{00000000-0005-0000-0000-0000BF030000}"/>
    <cellStyle name="Millares 132 2 2 2 2 2 2" xfId="17709" xr:uid="{00000000-0005-0000-0000-0000BF030000}"/>
    <cellStyle name="Millares 132 2 2 2 2 3" xfId="13302" xr:uid="{00000000-0005-0000-0000-0000E2010000}"/>
    <cellStyle name="Millares 132 2 2 2 3" xfId="6714" xr:uid="{00000000-0005-0000-0000-0000E2010000}"/>
    <cellStyle name="Millares 132 2 2 2 3 2" xfId="15528" xr:uid="{00000000-0005-0000-0000-0000E2010000}"/>
    <cellStyle name="Millares 132 2 2 2 4" xfId="11125" xr:uid="{00000000-0005-0000-0000-000053000000}"/>
    <cellStyle name="Millares 132 2 2 3" xfId="3408" xr:uid="{00000000-0005-0000-0000-0000E1010000}"/>
    <cellStyle name="Millares 132 2 2 3 2" xfId="7818" xr:uid="{00000000-0005-0000-0000-0000C0030000}"/>
    <cellStyle name="Millares 132 2 2 3 2 2" xfId="16632" xr:uid="{00000000-0005-0000-0000-0000C0030000}"/>
    <cellStyle name="Millares 132 2 2 3 3" xfId="12225" xr:uid="{00000000-0005-0000-0000-0000E1010000}"/>
    <cellStyle name="Millares 132 2 2 4" xfId="5637" xr:uid="{00000000-0005-0000-0000-0000E1010000}"/>
    <cellStyle name="Millares 132 2 2 4 2" xfId="14451" xr:uid="{00000000-0005-0000-0000-0000E1010000}"/>
    <cellStyle name="Millares 132 2 2 5" xfId="10048" xr:uid="{00000000-0005-0000-0000-000053000000}"/>
    <cellStyle name="Millares 132 2 3" xfId="875" xr:uid="{00000000-0005-0000-0000-000053000000}"/>
    <cellStyle name="Millares 132 2 3 2" xfId="1954" xr:uid="{00000000-0005-0000-0000-000053000000}"/>
    <cellStyle name="Millares 132 2 3 2 2" xfId="4133" xr:uid="{00000000-0005-0000-0000-0000E4010000}"/>
    <cellStyle name="Millares 132 2 3 2 2 2" xfId="8543" xr:uid="{00000000-0005-0000-0000-0000C3030000}"/>
    <cellStyle name="Millares 132 2 3 2 2 2 2" xfId="17357" xr:uid="{00000000-0005-0000-0000-0000C3030000}"/>
    <cellStyle name="Millares 132 2 3 2 2 3" xfId="12950" xr:uid="{00000000-0005-0000-0000-0000E4010000}"/>
    <cellStyle name="Millares 132 2 3 2 3" xfId="6362" xr:uid="{00000000-0005-0000-0000-0000E4010000}"/>
    <cellStyle name="Millares 132 2 3 2 3 2" xfId="15176" xr:uid="{00000000-0005-0000-0000-0000E4010000}"/>
    <cellStyle name="Millares 132 2 3 2 4" xfId="10773" xr:uid="{00000000-0005-0000-0000-000053000000}"/>
    <cellStyle name="Millares 132 2 3 3" xfId="3056" xr:uid="{00000000-0005-0000-0000-0000E3010000}"/>
    <cellStyle name="Millares 132 2 3 3 2" xfId="7466" xr:uid="{00000000-0005-0000-0000-0000C4030000}"/>
    <cellStyle name="Millares 132 2 3 3 2 2" xfId="16280" xr:uid="{00000000-0005-0000-0000-0000C4030000}"/>
    <cellStyle name="Millares 132 2 3 3 3" xfId="11873" xr:uid="{00000000-0005-0000-0000-0000E3010000}"/>
    <cellStyle name="Millares 132 2 3 4" xfId="5285" xr:uid="{00000000-0005-0000-0000-0000E3010000}"/>
    <cellStyle name="Millares 132 2 3 4 2" xfId="14099" xr:uid="{00000000-0005-0000-0000-0000E3010000}"/>
    <cellStyle name="Millares 132 2 3 5" xfId="9696" xr:uid="{00000000-0005-0000-0000-000053000000}"/>
    <cellStyle name="Millares 132 2 4" xfId="1589" xr:uid="{00000000-0005-0000-0000-000052000000}"/>
    <cellStyle name="Millares 132 2 4 2" xfId="3768" xr:uid="{00000000-0005-0000-0000-0000E5010000}"/>
    <cellStyle name="Millares 132 2 4 2 2" xfId="8178" xr:uid="{00000000-0005-0000-0000-0000C6030000}"/>
    <cellStyle name="Millares 132 2 4 2 2 2" xfId="16992" xr:uid="{00000000-0005-0000-0000-0000C6030000}"/>
    <cellStyle name="Millares 132 2 4 2 3" xfId="12585" xr:uid="{00000000-0005-0000-0000-0000E5010000}"/>
    <cellStyle name="Millares 132 2 4 3" xfId="5997" xr:uid="{00000000-0005-0000-0000-0000E5010000}"/>
    <cellStyle name="Millares 132 2 4 3 2" xfId="14811" xr:uid="{00000000-0005-0000-0000-0000E5010000}"/>
    <cellStyle name="Millares 132 2 4 4" xfId="10408" xr:uid="{00000000-0005-0000-0000-000052000000}"/>
    <cellStyle name="Millares 132 2 5" xfId="2699" xr:uid="{00000000-0005-0000-0000-000051000000}"/>
    <cellStyle name="Millares 132 2 5 2" xfId="7110" xr:uid="{00000000-0005-0000-0000-0000C7030000}"/>
    <cellStyle name="Millares 132 2 5 2 2" xfId="15924" xr:uid="{00000000-0005-0000-0000-0000C7030000}"/>
    <cellStyle name="Millares 132 2 5 3" xfId="11517" xr:uid="{00000000-0005-0000-0000-000051000000}"/>
    <cellStyle name="Millares 132 2 6" xfId="4933" xr:uid="{00000000-0005-0000-0000-0000E0010000}"/>
    <cellStyle name="Millares 132 2 6 2" xfId="13747" xr:uid="{00000000-0005-0000-0000-0000E0010000}"/>
    <cellStyle name="Millares 132 2 7" xfId="9344" xr:uid="{00000000-0005-0000-0000-000052000000}"/>
    <cellStyle name="Millares 132 3" xfId="1043" xr:uid="{00000000-0005-0000-0000-000052000000}"/>
    <cellStyle name="Millares 132 3 2" xfId="2121" xr:uid="{00000000-0005-0000-0000-000052000000}"/>
    <cellStyle name="Millares 132 3 2 2" xfId="4300" xr:uid="{00000000-0005-0000-0000-0000E7010000}"/>
    <cellStyle name="Millares 132 3 2 2 2" xfId="8710" xr:uid="{00000000-0005-0000-0000-0000CA030000}"/>
    <cellStyle name="Millares 132 3 2 2 2 2" xfId="17524" xr:uid="{00000000-0005-0000-0000-0000CA030000}"/>
    <cellStyle name="Millares 132 3 2 2 3" xfId="13117" xr:uid="{00000000-0005-0000-0000-0000E7010000}"/>
    <cellStyle name="Millares 132 3 2 3" xfId="6529" xr:uid="{00000000-0005-0000-0000-0000E7010000}"/>
    <cellStyle name="Millares 132 3 2 3 2" xfId="15343" xr:uid="{00000000-0005-0000-0000-0000E7010000}"/>
    <cellStyle name="Millares 132 3 2 4" xfId="10940" xr:uid="{00000000-0005-0000-0000-000052000000}"/>
    <cellStyle name="Millares 132 3 3" xfId="3223" xr:uid="{00000000-0005-0000-0000-0000E6010000}"/>
    <cellStyle name="Millares 132 3 3 2" xfId="7633" xr:uid="{00000000-0005-0000-0000-0000CB030000}"/>
    <cellStyle name="Millares 132 3 3 2 2" xfId="16447" xr:uid="{00000000-0005-0000-0000-0000CB030000}"/>
    <cellStyle name="Millares 132 3 3 3" xfId="12040" xr:uid="{00000000-0005-0000-0000-0000E6010000}"/>
    <cellStyle name="Millares 132 3 4" xfId="5452" xr:uid="{00000000-0005-0000-0000-0000E6010000}"/>
    <cellStyle name="Millares 132 3 4 2" xfId="14266" xr:uid="{00000000-0005-0000-0000-0000E6010000}"/>
    <cellStyle name="Millares 132 3 5" xfId="9863" xr:uid="{00000000-0005-0000-0000-000052000000}"/>
    <cellStyle name="Millares 132 4" xfId="690" xr:uid="{00000000-0005-0000-0000-000052000000}"/>
    <cellStyle name="Millares 132 4 2" xfId="1769" xr:uid="{00000000-0005-0000-0000-000052000000}"/>
    <cellStyle name="Millares 132 4 2 2" xfId="3948" xr:uid="{00000000-0005-0000-0000-0000E9010000}"/>
    <cellStyle name="Millares 132 4 2 2 2" xfId="8358" xr:uid="{00000000-0005-0000-0000-0000CE030000}"/>
    <cellStyle name="Millares 132 4 2 2 2 2" xfId="17172" xr:uid="{00000000-0005-0000-0000-0000CE030000}"/>
    <cellStyle name="Millares 132 4 2 2 3" xfId="12765" xr:uid="{00000000-0005-0000-0000-0000E9010000}"/>
    <cellStyle name="Millares 132 4 2 3" xfId="6177" xr:uid="{00000000-0005-0000-0000-0000E9010000}"/>
    <cellStyle name="Millares 132 4 2 3 2" xfId="14991" xr:uid="{00000000-0005-0000-0000-0000E9010000}"/>
    <cellStyle name="Millares 132 4 2 4" xfId="10588" xr:uid="{00000000-0005-0000-0000-000052000000}"/>
    <cellStyle name="Millares 132 4 3" xfId="2871" xr:uid="{00000000-0005-0000-0000-0000E8010000}"/>
    <cellStyle name="Millares 132 4 3 2" xfId="7281" xr:uid="{00000000-0005-0000-0000-0000CF030000}"/>
    <cellStyle name="Millares 132 4 3 2 2" xfId="16095" xr:uid="{00000000-0005-0000-0000-0000CF030000}"/>
    <cellStyle name="Millares 132 4 3 3" xfId="11688" xr:uid="{00000000-0005-0000-0000-0000E8010000}"/>
    <cellStyle name="Millares 132 4 4" xfId="5100" xr:uid="{00000000-0005-0000-0000-0000E8010000}"/>
    <cellStyle name="Millares 132 4 4 2" xfId="13914" xr:uid="{00000000-0005-0000-0000-0000E8010000}"/>
    <cellStyle name="Millares 132 4 5" xfId="9511" xr:uid="{00000000-0005-0000-0000-000052000000}"/>
    <cellStyle name="Millares 132 5" xfId="1402" xr:uid="{00000000-0005-0000-0000-000051000000}"/>
    <cellStyle name="Millares 132 5 2" xfId="3582" xr:uid="{00000000-0005-0000-0000-0000EA010000}"/>
    <cellStyle name="Millares 132 5 2 2" xfId="7992" xr:uid="{00000000-0005-0000-0000-0000D1030000}"/>
    <cellStyle name="Millares 132 5 2 2 2" xfId="16806" xr:uid="{00000000-0005-0000-0000-0000D1030000}"/>
    <cellStyle name="Millares 132 5 2 3" xfId="12399" xr:uid="{00000000-0005-0000-0000-0000EA010000}"/>
    <cellStyle name="Millares 132 5 3" xfId="5811" xr:uid="{00000000-0005-0000-0000-0000EA010000}"/>
    <cellStyle name="Millares 132 5 3 2" xfId="14625" xr:uid="{00000000-0005-0000-0000-0000EA010000}"/>
    <cellStyle name="Millares 132 5 4" xfId="10222" xr:uid="{00000000-0005-0000-0000-000051000000}"/>
    <cellStyle name="Millares 132 6" xfId="2514" xr:uid="{00000000-0005-0000-0000-000050000000}"/>
    <cellStyle name="Millares 132 6 2" xfId="6925" xr:uid="{00000000-0005-0000-0000-0000D2030000}"/>
    <cellStyle name="Millares 132 6 2 2" xfId="15739" xr:uid="{00000000-0005-0000-0000-0000D2030000}"/>
    <cellStyle name="Millares 132 6 3" xfId="11332" xr:uid="{00000000-0005-0000-0000-000050000000}"/>
    <cellStyle name="Millares 132 7" xfId="4748" xr:uid="{00000000-0005-0000-0000-0000DF010000}"/>
    <cellStyle name="Millares 132 7 2" xfId="13562" xr:uid="{00000000-0005-0000-0000-0000DF010000}"/>
    <cellStyle name="Millares 132 8" xfId="9159" xr:uid="{00000000-0005-0000-0000-000051000000}"/>
    <cellStyle name="Millares 133" xfId="281" xr:uid="{00000000-0005-0000-0000-000053000000}"/>
    <cellStyle name="Millares 133 2" xfId="514" xr:uid="{00000000-0005-0000-0000-000054000000}"/>
    <cellStyle name="Millares 133 2 2" xfId="1229" xr:uid="{00000000-0005-0000-0000-000055000000}"/>
    <cellStyle name="Millares 133 2 2 2" xfId="2307" xr:uid="{00000000-0005-0000-0000-000055000000}"/>
    <cellStyle name="Millares 133 2 2 2 2" xfId="4486" xr:uid="{00000000-0005-0000-0000-0000EE010000}"/>
    <cellStyle name="Millares 133 2 2 2 2 2" xfId="8896" xr:uid="{00000000-0005-0000-0000-0000D7030000}"/>
    <cellStyle name="Millares 133 2 2 2 2 2 2" xfId="17710" xr:uid="{00000000-0005-0000-0000-0000D7030000}"/>
    <cellStyle name="Millares 133 2 2 2 2 3" xfId="13303" xr:uid="{00000000-0005-0000-0000-0000EE010000}"/>
    <cellStyle name="Millares 133 2 2 2 3" xfId="6715" xr:uid="{00000000-0005-0000-0000-0000EE010000}"/>
    <cellStyle name="Millares 133 2 2 2 3 2" xfId="15529" xr:uid="{00000000-0005-0000-0000-0000EE010000}"/>
    <cellStyle name="Millares 133 2 2 2 4" xfId="11126" xr:uid="{00000000-0005-0000-0000-000055000000}"/>
    <cellStyle name="Millares 133 2 2 3" xfId="3409" xr:uid="{00000000-0005-0000-0000-0000ED010000}"/>
    <cellStyle name="Millares 133 2 2 3 2" xfId="7819" xr:uid="{00000000-0005-0000-0000-0000D8030000}"/>
    <cellStyle name="Millares 133 2 2 3 2 2" xfId="16633" xr:uid="{00000000-0005-0000-0000-0000D8030000}"/>
    <cellStyle name="Millares 133 2 2 3 3" xfId="12226" xr:uid="{00000000-0005-0000-0000-0000ED010000}"/>
    <cellStyle name="Millares 133 2 2 4" xfId="5638" xr:uid="{00000000-0005-0000-0000-0000ED010000}"/>
    <cellStyle name="Millares 133 2 2 4 2" xfId="14452" xr:uid="{00000000-0005-0000-0000-0000ED010000}"/>
    <cellStyle name="Millares 133 2 2 5" xfId="10049" xr:uid="{00000000-0005-0000-0000-000055000000}"/>
    <cellStyle name="Millares 133 2 3" xfId="876" xr:uid="{00000000-0005-0000-0000-000055000000}"/>
    <cellStyle name="Millares 133 2 3 2" xfId="1955" xr:uid="{00000000-0005-0000-0000-000055000000}"/>
    <cellStyle name="Millares 133 2 3 2 2" xfId="4134" xr:uid="{00000000-0005-0000-0000-0000F0010000}"/>
    <cellStyle name="Millares 133 2 3 2 2 2" xfId="8544" xr:uid="{00000000-0005-0000-0000-0000DB030000}"/>
    <cellStyle name="Millares 133 2 3 2 2 2 2" xfId="17358" xr:uid="{00000000-0005-0000-0000-0000DB030000}"/>
    <cellStyle name="Millares 133 2 3 2 2 3" xfId="12951" xr:uid="{00000000-0005-0000-0000-0000F0010000}"/>
    <cellStyle name="Millares 133 2 3 2 3" xfId="6363" xr:uid="{00000000-0005-0000-0000-0000F0010000}"/>
    <cellStyle name="Millares 133 2 3 2 3 2" xfId="15177" xr:uid="{00000000-0005-0000-0000-0000F0010000}"/>
    <cellStyle name="Millares 133 2 3 2 4" xfId="10774" xr:uid="{00000000-0005-0000-0000-000055000000}"/>
    <cellStyle name="Millares 133 2 3 3" xfId="3057" xr:uid="{00000000-0005-0000-0000-0000EF010000}"/>
    <cellStyle name="Millares 133 2 3 3 2" xfId="7467" xr:uid="{00000000-0005-0000-0000-0000DC030000}"/>
    <cellStyle name="Millares 133 2 3 3 2 2" xfId="16281" xr:uid="{00000000-0005-0000-0000-0000DC030000}"/>
    <cellStyle name="Millares 133 2 3 3 3" xfId="11874" xr:uid="{00000000-0005-0000-0000-0000EF010000}"/>
    <cellStyle name="Millares 133 2 3 4" xfId="5286" xr:uid="{00000000-0005-0000-0000-0000EF010000}"/>
    <cellStyle name="Millares 133 2 3 4 2" xfId="14100" xr:uid="{00000000-0005-0000-0000-0000EF010000}"/>
    <cellStyle name="Millares 133 2 3 5" xfId="9697" xr:uid="{00000000-0005-0000-0000-000055000000}"/>
    <cellStyle name="Millares 133 2 4" xfId="1590" xr:uid="{00000000-0005-0000-0000-000054000000}"/>
    <cellStyle name="Millares 133 2 4 2" xfId="3769" xr:uid="{00000000-0005-0000-0000-0000F1010000}"/>
    <cellStyle name="Millares 133 2 4 2 2" xfId="8179" xr:uid="{00000000-0005-0000-0000-0000DE030000}"/>
    <cellStyle name="Millares 133 2 4 2 2 2" xfId="16993" xr:uid="{00000000-0005-0000-0000-0000DE030000}"/>
    <cellStyle name="Millares 133 2 4 2 3" xfId="12586" xr:uid="{00000000-0005-0000-0000-0000F1010000}"/>
    <cellStyle name="Millares 133 2 4 3" xfId="5998" xr:uid="{00000000-0005-0000-0000-0000F1010000}"/>
    <cellStyle name="Millares 133 2 4 3 2" xfId="14812" xr:uid="{00000000-0005-0000-0000-0000F1010000}"/>
    <cellStyle name="Millares 133 2 4 4" xfId="10409" xr:uid="{00000000-0005-0000-0000-000054000000}"/>
    <cellStyle name="Millares 133 2 5" xfId="2700" xr:uid="{00000000-0005-0000-0000-000053000000}"/>
    <cellStyle name="Millares 133 2 5 2" xfId="7111" xr:uid="{00000000-0005-0000-0000-0000DF030000}"/>
    <cellStyle name="Millares 133 2 5 2 2" xfId="15925" xr:uid="{00000000-0005-0000-0000-0000DF030000}"/>
    <cellStyle name="Millares 133 2 5 3" xfId="11518" xr:uid="{00000000-0005-0000-0000-000053000000}"/>
    <cellStyle name="Millares 133 2 6" xfId="4934" xr:uid="{00000000-0005-0000-0000-0000EC010000}"/>
    <cellStyle name="Millares 133 2 6 2" xfId="13748" xr:uid="{00000000-0005-0000-0000-0000EC010000}"/>
    <cellStyle name="Millares 133 2 7" xfId="9345" xr:uid="{00000000-0005-0000-0000-000054000000}"/>
    <cellStyle name="Millares 133 3" xfId="1044" xr:uid="{00000000-0005-0000-0000-000054000000}"/>
    <cellStyle name="Millares 133 3 2" xfId="2122" xr:uid="{00000000-0005-0000-0000-000054000000}"/>
    <cellStyle name="Millares 133 3 2 2" xfId="4301" xr:uid="{00000000-0005-0000-0000-0000F3010000}"/>
    <cellStyle name="Millares 133 3 2 2 2" xfId="8711" xr:uid="{00000000-0005-0000-0000-0000E2030000}"/>
    <cellStyle name="Millares 133 3 2 2 2 2" xfId="17525" xr:uid="{00000000-0005-0000-0000-0000E2030000}"/>
    <cellStyle name="Millares 133 3 2 2 3" xfId="13118" xr:uid="{00000000-0005-0000-0000-0000F3010000}"/>
    <cellStyle name="Millares 133 3 2 3" xfId="6530" xr:uid="{00000000-0005-0000-0000-0000F3010000}"/>
    <cellStyle name="Millares 133 3 2 3 2" xfId="15344" xr:uid="{00000000-0005-0000-0000-0000F3010000}"/>
    <cellStyle name="Millares 133 3 2 4" xfId="10941" xr:uid="{00000000-0005-0000-0000-000054000000}"/>
    <cellStyle name="Millares 133 3 3" xfId="3224" xr:uid="{00000000-0005-0000-0000-0000F2010000}"/>
    <cellStyle name="Millares 133 3 3 2" xfId="7634" xr:uid="{00000000-0005-0000-0000-0000E3030000}"/>
    <cellStyle name="Millares 133 3 3 2 2" xfId="16448" xr:uid="{00000000-0005-0000-0000-0000E3030000}"/>
    <cellStyle name="Millares 133 3 3 3" xfId="12041" xr:uid="{00000000-0005-0000-0000-0000F2010000}"/>
    <cellStyle name="Millares 133 3 4" xfId="5453" xr:uid="{00000000-0005-0000-0000-0000F2010000}"/>
    <cellStyle name="Millares 133 3 4 2" xfId="14267" xr:uid="{00000000-0005-0000-0000-0000F2010000}"/>
    <cellStyle name="Millares 133 3 5" xfId="9864" xr:uid="{00000000-0005-0000-0000-000054000000}"/>
    <cellStyle name="Millares 133 4" xfId="691" xr:uid="{00000000-0005-0000-0000-000054000000}"/>
    <cellStyle name="Millares 133 4 2" xfId="1770" xr:uid="{00000000-0005-0000-0000-000054000000}"/>
    <cellStyle name="Millares 133 4 2 2" xfId="3949" xr:uid="{00000000-0005-0000-0000-0000F5010000}"/>
    <cellStyle name="Millares 133 4 2 2 2" xfId="8359" xr:uid="{00000000-0005-0000-0000-0000E6030000}"/>
    <cellStyle name="Millares 133 4 2 2 2 2" xfId="17173" xr:uid="{00000000-0005-0000-0000-0000E6030000}"/>
    <cellStyle name="Millares 133 4 2 2 3" xfId="12766" xr:uid="{00000000-0005-0000-0000-0000F5010000}"/>
    <cellStyle name="Millares 133 4 2 3" xfId="6178" xr:uid="{00000000-0005-0000-0000-0000F5010000}"/>
    <cellStyle name="Millares 133 4 2 3 2" xfId="14992" xr:uid="{00000000-0005-0000-0000-0000F5010000}"/>
    <cellStyle name="Millares 133 4 2 4" xfId="10589" xr:uid="{00000000-0005-0000-0000-000054000000}"/>
    <cellStyle name="Millares 133 4 3" xfId="2872" xr:uid="{00000000-0005-0000-0000-0000F4010000}"/>
    <cellStyle name="Millares 133 4 3 2" xfId="7282" xr:uid="{00000000-0005-0000-0000-0000E7030000}"/>
    <cellStyle name="Millares 133 4 3 2 2" xfId="16096" xr:uid="{00000000-0005-0000-0000-0000E7030000}"/>
    <cellStyle name="Millares 133 4 3 3" xfId="11689" xr:uid="{00000000-0005-0000-0000-0000F4010000}"/>
    <cellStyle name="Millares 133 4 4" xfId="5101" xr:uid="{00000000-0005-0000-0000-0000F4010000}"/>
    <cellStyle name="Millares 133 4 4 2" xfId="13915" xr:uid="{00000000-0005-0000-0000-0000F4010000}"/>
    <cellStyle name="Millares 133 4 5" xfId="9512" xr:uid="{00000000-0005-0000-0000-000054000000}"/>
    <cellStyle name="Millares 133 5" xfId="1404" xr:uid="{00000000-0005-0000-0000-000053000000}"/>
    <cellStyle name="Millares 133 5 2" xfId="3584" xr:uid="{00000000-0005-0000-0000-0000F6010000}"/>
    <cellStyle name="Millares 133 5 2 2" xfId="7994" xr:uid="{00000000-0005-0000-0000-0000E9030000}"/>
    <cellStyle name="Millares 133 5 2 2 2" xfId="16808" xr:uid="{00000000-0005-0000-0000-0000E9030000}"/>
    <cellStyle name="Millares 133 5 2 3" xfId="12401" xr:uid="{00000000-0005-0000-0000-0000F6010000}"/>
    <cellStyle name="Millares 133 5 3" xfId="5813" xr:uid="{00000000-0005-0000-0000-0000F6010000}"/>
    <cellStyle name="Millares 133 5 3 2" xfId="14627" xr:uid="{00000000-0005-0000-0000-0000F6010000}"/>
    <cellStyle name="Millares 133 5 4" xfId="10224" xr:uid="{00000000-0005-0000-0000-000053000000}"/>
    <cellStyle name="Millares 133 6" xfId="2515" xr:uid="{00000000-0005-0000-0000-000052000000}"/>
    <cellStyle name="Millares 133 6 2" xfId="6926" xr:uid="{00000000-0005-0000-0000-0000EA030000}"/>
    <cellStyle name="Millares 133 6 2 2" xfId="15740" xr:uid="{00000000-0005-0000-0000-0000EA030000}"/>
    <cellStyle name="Millares 133 6 3" xfId="11333" xr:uid="{00000000-0005-0000-0000-000052000000}"/>
    <cellStyle name="Millares 133 7" xfId="4749" xr:uid="{00000000-0005-0000-0000-0000EB010000}"/>
    <cellStyle name="Millares 133 7 2" xfId="13563" xr:uid="{00000000-0005-0000-0000-0000EB010000}"/>
    <cellStyle name="Millares 133 8" xfId="9160" xr:uid="{00000000-0005-0000-0000-000053000000}"/>
    <cellStyle name="Millares 134" xfId="283" xr:uid="{00000000-0005-0000-0000-000055000000}"/>
    <cellStyle name="Millares 134 2" xfId="515" xr:uid="{00000000-0005-0000-0000-000056000000}"/>
    <cellStyle name="Millares 134 2 2" xfId="1230" xr:uid="{00000000-0005-0000-0000-000057000000}"/>
    <cellStyle name="Millares 134 2 2 2" xfId="2308" xr:uid="{00000000-0005-0000-0000-000057000000}"/>
    <cellStyle name="Millares 134 2 2 2 2" xfId="4487" xr:uid="{00000000-0005-0000-0000-0000FA010000}"/>
    <cellStyle name="Millares 134 2 2 2 2 2" xfId="8897" xr:uid="{00000000-0005-0000-0000-0000EF030000}"/>
    <cellStyle name="Millares 134 2 2 2 2 2 2" xfId="17711" xr:uid="{00000000-0005-0000-0000-0000EF030000}"/>
    <cellStyle name="Millares 134 2 2 2 2 3" xfId="13304" xr:uid="{00000000-0005-0000-0000-0000FA010000}"/>
    <cellStyle name="Millares 134 2 2 2 3" xfId="6716" xr:uid="{00000000-0005-0000-0000-0000FA010000}"/>
    <cellStyle name="Millares 134 2 2 2 3 2" xfId="15530" xr:uid="{00000000-0005-0000-0000-0000FA010000}"/>
    <cellStyle name="Millares 134 2 2 2 4" xfId="11127" xr:uid="{00000000-0005-0000-0000-000057000000}"/>
    <cellStyle name="Millares 134 2 2 3" xfId="3410" xr:uid="{00000000-0005-0000-0000-0000F9010000}"/>
    <cellStyle name="Millares 134 2 2 3 2" xfId="7820" xr:uid="{00000000-0005-0000-0000-0000F0030000}"/>
    <cellStyle name="Millares 134 2 2 3 2 2" xfId="16634" xr:uid="{00000000-0005-0000-0000-0000F0030000}"/>
    <cellStyle name="Millares 134 2 2 3 3" xfId="12227" xr:uid="{00000000-0005-0000-0000-0000F9010000}"/>
    <cellStyle name="Millares 134 2 2 4" xfId="5639" xr:uid="{00000000-0005-0000-0000-0000F9010000}"/>
    <cellStyle name="Millares 134 2 2 4 2" xfId="14453" xr:uid="{00000000-0005-0000-0000-0000F9010000}"/>
    <cellStyle name="Millares 134 2 2 5" xfId="10050" xr:uid="{00000000-0005-0000-0000-000057000000}"/>
    <cellStyle name="Millares 134 2 3" xfId="877" xr:uid="{00000000-0005-0000-0000-000057000000}"/>
    <cellStyle name="Millares 134 2 3 2" xfId="1956" xr:uid="{00000000-0005-0000-0000-000057000000}"/>
    <cellStyle name="Millares 134 2 3 2 2" xfId="4135" xr:uid="{00000000-0005-0000-0000-0000FC010000}"/>
    <cellStyle name="Millares 134 2 3 2 2 2" xfId="8545" xr:uid="{00000000-0005-0000-0000-0000F3030000}"/>
    <cellStyle name="Millares 134 2 3 2 2 2 2" xfId="17359" xr:uid="{00000000-0005-0000-0000-0000F3030000}"/>
    <cellStyle name="Millares 134 2 3 2 2 3" xfId="12952" xr:uid="{00000000-0005-0000-0000-0000FC010000}"/>
    <cellStyle name="Millares 134 2 3 2 3" xfId="6364" xr:uid="{00000000-0005-0000-0000-0000FC010000}"/>
    <cellStyle name="Millares 134 2 3 2 3 2" xfId="15178" xr:uid="{00000000-0005-0000-0000-0000FC010000}"/>
    <cellStyle name="Millares 134 2 3 2 4" xfId="10775" xr:uid="{00000000-0005-0000-0000-000057000000}"/>
    <cellStyle name="Millares 134 2 3 3" xfId="3058" xr:uid="{00000000-0005-0000-0000-0000FB010000}"/>
    <cellStyle name="Millares 134 2 3 3 2" xfId="7468" xr:uid="{00000000-0005-0000-0000-0000F4030000}"/>
    <cellStyle name="Millares 134 2 3 3 2 2" xfId="16282" xr:uid="{00000000-0005-0000-0000-0000F4030000}"/>
    <cellStyle name="Millares 134 2 3 3 3" xfId="11875" xr:uid="{00000000-0005-0000-0000-0000FB010000}"/>
    <cellStyle name="Millares 134 2 3 4" xfId="5287" xr:uid="{00000000-0005-0000-0000-0000FB010000}"/>
    <cellStyle name="Millares 134 2 3 4 2" xfId="14101" xr:uid="{00000000-0005-0000-0000-0000FB010000}"/>
    <cellStyle name="Millares 134 2 3 5" xfId="9698" xr:uid="{00000000-0005-0000-0000-000057000000}"/>
    <cellStyle name="Millares 134 2 4" xfId="1591" xr:uid="{00000000-0005-0000-0000-000056000000}"/>
    <cellStyle name="Millares 134 2 4 2" xfId="3770" xr:uid="{00000000-0005-0000-0000-0000FD010000}"/>
    <cellStyle name="Millares 134 2 4 2 2" xfId="8180" xr:uid="{00000000-0005-0000-0000-0000F6030000}"/>
    <cellStyle name="Millares 134 2 4 2 2 2" xfId="16994" xr:uid="{00000000-0005-0000-0000-0000F6030000}"/>
    <cellStyle name="Millares 134 2 4 2 3" xfId="12587" xr:uid="{00000000-0005-0000-0000-0000FD010000}"/>
    <cellStyle name="Millares 134 2 4 3" xfId="5999" xr:uid="{00000000-0005-0000-0000-0000FD010000}"/>
    <cellStyle name="Millares 134 2 4 3 2" xfId="14813" xr:uid="{00000000-0005-0000-0000-0000FD010000}"/>
    <cellStyle name="Millares 134 2 4 4" xfId="10410" xr:uid="{00000000-0005-0000-0000-000056000000}"/>
    <cellStyle name="Millares 134 2 5" xfId="2701" xr:uid="{00000000-0005-0000-0000-000055000000}"/>
    <cellStyle name="Millares 134 2 5 2" xfId="7112" xr:uid="{00000000-0005-0000-0000-0000F7030000}"/>
    <cellStyle name="Millares 134 2 5 2 2" xfId="15926" xr:uid="{00000000-0005-0000-0000-0000F7030000}"/>
    <cellStyle name="Millares 134 2 5 3" xfId="11519" xr:uid="{00000000-0005-0000-0000-000055000000}"/>
    <cellStyle name="Millares 134 2 6" xfId="4935" xr:uid="{00000000-0005-0000-0000-0000F8010000}"/>
    <cellStyle name="Millares 134 2 6 2" xfId="13749" xr:uid="{00000000-0005-0000-0000-0000F8010000}"/>
    <cellStyle name="Millares 134 2 7" xfId="9346" xr:uid="{00000000-0005-0000-0000-000056000000}"/>
    <cellStyle name="Millares 134 3" xfId="1045" xr:uid="{00000000-0005-0000-0000-000056000000}"/>
    <cellStyle name="Millares 134 3 2" xfId="2123" xr:uid="{00000000-0005-0000-0000-000056000000}"/>
    <cellStyle name="Millares 134 3 2 2" xfId="4302" xr:uid="{00000000-0005-0000-0000-0000FF010000}"/>
    <cellStyle name="Millares 134 3 2 2 2" xfId="8712" xr:uid="{00000000-0005-0000-0000-0000FA030000}"/>
    <cellStyle name="Millares 134 3 2 2 2 2" xfId="17526" xr:uid="{00000000-0005-0000-0000-0000FA030000}"/>
    <cellStyle name="Millares 134 3 2 2 3" xfId="13119" xr:uid="{00000000-0005-0000-0000-0000FF010000}"/>
    <cellStyle name="Millares 134 3 2 3" xfId="6531" xr:uid="{00000000-0005-0000-0000-0000FF010000}"/>
    <cellStyle name="Millares 134 3 2 3 2" xfId="15345" xr:uid="{00000000-0005-0000-0000-0000FF010000}"/>
    <cellStyle name="Millares 134 3 2 4" xfId="10942" xr:uid="{00000000-0005-0000-0000-000056000000}"/>
    <cellStyle name="Millares 134 3 3" xfId="3225" xr:uid="{00000000-0005-0000-0000-0000FE010000}"/>
    <cellStyle name="Millares 134 3 3 2" xfId="7635" xr:uid="{00000000-0005-0000-0000-0000FB030000}"/>
    <cellStyle name="Millares 134 3 3 2 2" xfId="16449" xr:uid="{00000000-0005-0000-0000-0000FB030000}"/>
    <cellStyle name="Millares 134 3 3 3" xfId="12042" xr:uid="{00000000-0005-0000-0000-0000FE010000}"/>
    <cellStyle name="Millares 134 3 4" xfId="5454" xr:uid="{00000000-0005-0000-0000-0000FE010000}"/>
    <cellStyle name="Millares 134 3 4 2" xfId="14268" xr:uid="{00000000-0005-0000-0000-0000FE010000}"/>
    <cellStyle name="Millares 134 3 5" xfId="9865" xr:uid="{00000000-0005-0000-0000-000056000000}"/>
    <cellStyle name="Millares 134 4" xfId="692" xr:uid="{00000000-0005-0000-0000-000056000000}"/>
    <cellStyle name="Millares 134 4 2" xfId="1771" xr:uid="{00000000-0005-0000-0000-000056000000}"/>
    <cellStyle name="Millares 134 4 2 2" xfId="3950" xr:uid="{00000000-0005-0000-0000-000001020000}"/>
    <cellStyle name="Millares 134 4 2 2 2" xfId="8360" xr:uid="{00000000-0005-0000-0000-0000FE030000}"/>
    <cellStyle name="Millares 134 4 2 2 2 2" xfId="17174" xr:uid="{00000000-0005-0000-0000-0000FE030000}"/>
    <cellStyle name="Millares 134 4 2 2 3" xfId="12767" xr:uid="{00000000-0005-0000-0000-000001020000}"/>
    <cellStyle name="Millares 134 4 2 3" xfId="6179" xr:uid="{00000000-0005-0000-0000-000001020000}"/>
    <cellStyle name="Millares 134 4 2 3 2" xfId="14993" xr:uid="{00000000-0005-0000-0000-000001020000}"/>
    <cellStyle name="Millares 134 4 2 4" xfId="10590" xr:uid="{00000000-0005-0000-0000-000056000000}"/>
    <cellStyle name="Millares 134 4 3" xfId="2873" xr:uid="{00000000-0005-0000-0000-000000020000}"/>
    <cellStyle name="Millares 134 4 3 2" xfId="7283" xr:uid="{00000000-0005-0000-0000-0000FF030000}"/>
    <cellStyle name="Millares 134 4 3 2 2" xfId="16097" xr:uid="{00000000-0005-0000-0000-0000FF030000}"/>
    <cellStyle name="Millares 134 4 3 3" xfId="11690" xr:uid="{00000000-0005-0000-0000-000000020000}"/>
    <cellStyle name="Millares 134 4 4" xfId="5102" xr:uid="{00000000-0005-0000-0000-000000020000}"/>
    <cellStyle name="Millares 134 4 4 2" xfId="13916" xr:uid="{00000000-0005-0000-0000-000000020000}"/>
    <cellStyle name="Millares 134 4 5" xfId="9513" xr:uid="{00000000-0005-0000-0000-000056000000}"/>
    <cellStyle name="Millares 134 5" xfId="1405" xr:uid="{00000000-0005-0000-0000-000055000000}"/>
    <cellStyle name="Millares 134 5 2" xfId="3585" xr:uid="{00000000-0005-0000-0000-000002020000}"/>
    <cellStyle name="Millares 134 5 2 2" xfId="7995" xr:uid="{00000000-0005-0000-0000-000001040000}"/>
    <cellStyle name="Millares 134 5 2 2 2" xfId="16809" xr:uid="{00000000-0005-0000-0000-000001040000}"/>
    <cellStyle name="Millares 134 5 2 3" xfId="12402" xr:uid="{00000000-0005-0000-0000-000002020000}"/>
    <cellStyle name="Millares 134 5 3" xfId="5814" xr:uid="{00000000-0005-0000-0000-000002020000}"/>
    <cellStyle name="Millares 134 5 3 2" xfId="14628" xr:uid="{00000000-0005-0000-0000-000002020000}"/>
    <cellStyle name="Millares 134 5 4" xfId="10225" xr:uid="{00000000-0005-0000-0000-000055000000}"/>
    <cellStyle name="Millares 134 6" xfId="2516" xr:uid="{00000000-0005-0000-0000-000054000000}"/>
    <cellStyle name="Millares 134 6 2" xfId="6927" xr:uid="{00000000-0005-0000-0000-000002040000}"/>
    <cellStyle name="Millares 134 6 2 2" xfId="15741" xr:uid="{00000000-0005-0000-0000-000002040000}"/>
    <cellStyle name="Millares 134 6 3" xfId="11334" xr:uid="{00000000-0005-0000-0000-000054000000}"/>
    <cellStyle name="Millares 134 7" xfId="4750" xr:uid="{00000000-0005-0000-0000-0000F7010000}"/>
    <cellStyle name="Millares 134 7 2" xfId="13564" xr:uid="{00000000-0005-0000-0000-0000F7010000}"/>
    <cellStyle name="Millares 134 8" xfId="9161" xr:uid="{00000000-0005-0000-0000-000055000000}"/>
    <cellStyle name="Millares 135" xfId="285" xr:uid="{00000000-0005-0000-0000-000057000000}"/>
    <cellStyle name="Millares 135 2" xfId="516" xr:uid="{00000000-0005-0000-0000-000058000000}"/>
    <cellStyle name="Millares 135 2 2" xfId="1231" xr:uid="{00000000-0005-0000-0000-000059000000}"/>
    <cellStyle name="Millares 135 2 2 2" xfId="2309" xr:uid="{00000000-0005-0000-0000-000059000000}"/>
    <cellStyle name="Millares 135 2 2 2 2" xfId="4488" xr:uid="{00000000-0005-0000-0000-000006020000}"/>
    <cellStyle name="Millares 135 2 2 2 2 2" xfId="8898" xr:uid="{00000000-0005-0000-0000-000007040000}"/>
    <cellStyle name="Millares 135 2 2 2 2 2 2" xfId="17712" xr:uid="{00000000-0005-0000-0000-000007040000}"/>
    <cellStyle name="Millares 135 2 2 2 2 3" xfId="13305" xr:uid="{00000000-0005-0000-0000-000006020000}"/>
    <cellStyle name="Millares 135 2 2 2 3" xfId="6717" xr:uid="{00000000-0005-0000-0000-000006020000}"/>
    <cellStyle name="Millares 135 2 2 2 3 2" xfId="15531" xr:uid="{00000000-0005-0000-0000-000006020000}"/>
    <cellStyle name="Millares 135 2 2 2 4" xfId="11128" xr:uid="{00000000-0005-0000-0000-000059000000}"/>
    <cellStyle name="Millares 135 2 2 3" xfId="3411" xr:uid="{00000000-0005-0000-0000-000005020000}"/>
    <cellStyle name="Millares 135 2 2 3 2" xfId="7821" xr:uid="{00000000-0005-0000-0000-000008040000}"/>
    <cellStyle name="Millares 135 2 2 3 2 2" xfId="16635" xr:uid="{00000000-0005-0000-0000-000008040000}"/>
    <cellStyle name="Millares 135 2 2 3 3" xfId="12228" xr:uid="{00000000-0005-0000-0000-000005020000}"/>
    <cellStyle name="Millares 135 2 2 4" xfId="5640" xr:uid="{00000000-0005-0000-0000-000005020000}"/>
    <cellStyle name="Millares 135 2 2 4 2" xfId="14454" xr:uid="{00000000-0005-0000-0000-000005020000}"/>
    <cellStyle name="Millares 135 2 2 5" xfId="10051" xr:uid="{00000000-0005-0000-0000-000059000000}"/>
    <cellStyle name="Millares 135 2 3" xfId="878" xr:uid="{00000000-0005-0000-0000-000059000000}"/>
    <cellStyle name="Millares 135 2 3 2" xfId="1957" xr:uid="{00000000-0005-0000-0000-000059000000}"/>
    <cellStyle name="Millares 135 2 3 2 2" xfId="4136" xr:uid="{00000000-0005-0000-0000-000008020000}"/>
    <cellStyle name="Millares 135 2 3 2 2 2" xfId="8546" xr:uid="{00000000-0005-0000-0000-00000B040000}"/>
    <cellStyle name="Millares 135 2 3 2 2 2 2" xfId="17360" xr:uid="{00000000-0005-0000-0000-00000B040000}"/>
    <cellStyle name="Millares 135 2 3 2 2 3" xfId="12953" xr:uid="{00000000-0005-0000-0000-000008020000}"/>
    <cellStyle name="Millares 135 2 3 2 3" xfId="6365" xr:uid="{00000000-0005-0000-0000-000008020000}"/>
    <cellStyle name="Millares 135 2 3 2 3 2" xfId="15179" xr:uid="{00000000-0005-0000-0000-000008020000}"/>
    <cellStyle name="Millares 135 2 3 2 4" xfId="10776" xr:uid="{00000000-0005-0000-0000-000059000000}"/>
    <cellStyle name="Millares 135 2 3 3" xfId="3059" xr:uid="{00000000-0005-0000-0000-000007020000}"/>
    <cellStyle name="Millares 135 2 3 3 2" xfId="7469" xr:uid="{00000000-0005-0000-0000-00000C040000}"/>
    <cellStyle name="Millares 135 2 3 3 2 2" xfId="16283" xr:uid="{00000000-0005-0000-0000-00000C040000}"/>
    <cellStyle name="Millares 135 2 3 3 3" xfId="11876" xr:uid="{00000000-0005-0000-0000-000007020000}"/>
    <cellStyle name="Millares 135 2 3 4" xfId="5288" xr:uid="{00000000-0005-0000-0000-000007020000}"/>
    <cellStyle name="Millares 135 2 3 4 2" xfId="14102" xr:uid="{00000000-0005-0000-0000-000007020000}"/>
    <cellStyle name="Millares 135 2 3 5" xfId="9699" xr:uid="{00000000-0005-0000-0000-000059000000}"/>
    <cellStyle name="Millares 135 2 4" xfId="1592" xr:uid="{00000000-0005-0000-0000-000058000000}"/>
    <cellStyle name="Millares 135 2 4 2" xfId="3771" xr:uid="{00000000-0005-0000-0000-000009020000}"/>
    <cellStyle name="Millares 135 2 4 2 2" xfId="8181" xr:uid="{00000000-0005-0000-0000-00000E040000}"/>
    <cellStyle name="Millares 135 2 4 2 2 2" xfId="16995" xr:uid="{00000000-0005-0000-0000-00000E040000}"/>
    <cellStyle name="Millares 135 2 4 2 3" xfId="12588" xr:uid="{00000000-0005-0000-0000-000009020000}"/>
    <cellStyle name="Millares 135 2 4 3" xfId="6000" xr:uid="{00000000-0005-0000-0000-000009020000}"/>
    <cellStyle name="Millares 135 2 4 3 2" xfId="14814" xr:uid="{00000000-0005-0000-0000-000009020000}"/>
    <cellStyle name="Millares 135 2 4 4" xfId="10411" xr:uid="{00000000-0005-0000-0000-000058000000}"/>
    <cellStyle name="Millares 135 2 5" xfId="2702" xr:uid="{00000000-0005-0000-0000-000057000000}"/>
    <cellStyle name="Millares 135 2 5 2" xfId="7113" xr:uid="{00000000-0005-0000-0000-00000F040000}"/>
    <cellStyle name="Millares 135 2 5 2 2" xfId="15927" xr:uid="{00000000-0005-0000-0000-00000F040000}"/>
    <cellStyle name="Millares 135 2 5 3" xfId="11520" xr:uid="{00000000-0005-0000-0000-000057000000}"/>
    <cellStyle name="Millares 135 2 6" xfId="4936" xr:uid="{00000000-0005-0000-0000-000004020000}"/>
    <cellStyle name="Millares 135 2 6 2" xfId="13750" xr:uid="{00000000-0005-0000-0000-000004020000}"/>
    <cellStyle name="Millares 135 2 7" xfId="9347" xr:uid="{00000000-0005-0000-0000-000058000000}"/>
    <cellStyle name="Millares 135 3" xfId="1046" xr:uid="{00000000-0005-0000-0000-000058000000}"/>
    <cellStyle name="Millares 135 3 2" xfId="2124" xr:uid="{00000000-0005-0000-0000-000058000000}"/>
    <cellStyle name="Millares 135 3 2 2" xfId="4303" xr:uid="{00000000-0005-0000-0000-00000B020000}"/>
    <cellStyle name="Millares 135 3 2 2 2" xfId="8713" xr:uid="{00000000-0005-0000-0000-000012040000}"/>
    <cellStyle name="Millares 135 3 2 2 2 2" xfId="17527" xr:uid="{00000000-0005-0000-0000-000012040000}"/>
    <cellStyle name="Millares 135 3 2 2 3" xfId="13120" xr:uid="{00000000-0005-0000-0000-00000B020000}"/>
    <cellStyle name="Millares 135 3 2 3" xfId="6532" xr:uid="{00000000-0005-0000-0000-00000B020000}"/>
    <cellStyle name="Millares 135 3 2 3 2" xfId="15346" xr:uid="{00000000-0005-0000-0000-00000B020000}"/>
    <cellStyle name="Millares 135 3 2 4" xfId="10943" xr:uid="{00000000-0005-0000-0000-000058000000}"/>
    <cellStyle name="Millares 135 3 3" xfId="3226" xr:uid="{00000000-0005-0000-0000-00000A020000}"/>
    <cellStyle name="Millares 135 3 3 2" xfId="7636" xr:uid="{00000000-0005-0000-0000-000013040000}"/>
    <cellStyle name="Millares 135 3 3 2 2" xfId="16450" xr:uid="{00000000-0005-0000-0000-000013040000}"/>
    <cellStyle name="Millares 135 3 3 3" xfId="12043" xr:uid="{00000000-0005-0000-0000-00000A020000}"/>
    <cellStyle name="Millares 135 3 4" xfId="5455" xr:uid="{00000000-0005-0000-0000-00000A020000}"/>
    <cellStyle name="Millares 135 3 4 2" xfId="14269" xr:uid="{00000000-0005-0000-0000-00000A020000}"/>
    <cellStyle name="Millares 135 3 5" xfId="9866" xr:uid="{00000000-0005-0000-0000-000058000000}"/>
    <cellStyle name="Millares 135 4" xfId="693" xr:uid="{00000000-0005-0000-0000-000058000000}"/>
    <cellStyle name="Millares 135 4 2" xfId="1772" xr:uid="{00000000-0005-0000-0000-000058000000}"/>
    <cellStyle name="Millares 135 4 2 2" xfId="3951" xr:uid="{00000000-0005-0000-0000-00000D020000}"/>
    <cellStyle name="Millares 135 4 2 2 2" xfId="8361" xr:uid="{00000000-0005-0000-0000-000016040000}"/>
    <cellStyle name="Millares 135 4 2 2 2 2" xfId="17175" xr:uid="{00000000-0005-0000-0000-000016040000}"/>
    <cellStyle name="Millares 135 4 2 2 3" xfId="12768" xr:uid="{00000000-0005-0000-0000-00000D020000}"/>
    <cellStyle name="Millares 135 4 2 3" xfId="6180" xr:uid="{00000000-0005-0000-0000-00000D020000}"/>
    <cellStyle name="Millares 135 4 2 3 2" xfId="14994" xr:uid="{00000000-0005-0000-0000-00000D020000}"/>
    <cellStyle name="Millares 135 4 2 4" xfId="10591" xr:uid="{00000000-0005-0000-0000-000058000000}"/>
    <cellStyle name="Millares 135 4 3" xfId="2874" xr:uid="{00000000-0005-0000-0000-00000C020000}"/>
    <cellStyle name="Millares 135 4 3 2" xfId="7284" xr:uid="{00000000-0005-0000-0000-000017040000}"/>
    <cellStyle name="Millares 135 4 3 2 2" xfId="16098" xr:uid="{00000000-0005-0000-0000-000017040000}"/>
    <cellStyle name="Millares 135 4 3 3" xfId="11691" xr:uid="{00000000-0005-0000-0000-00000C020000}"/>
    <cellStyle name="Millares 135 4 4" xfId="5103" xr:uid="{00000000-0005-0000-0000-00000C020000}"/>
    <cellStyle name="Millares 135 4 4 2" xfId="13917" xr:uid="{00000000-0005-0000-0000-00000C020000}"/>
    <cellStyle name="Millares 135 4 5" xfId="9514" xr:uid="{00000000-0005-0000-0000-000058000000}"/>
    <cellStyle name="Millares 135 5" xfId="1406" xr:uid="{00000000-0005-0000-0000-000057000000}"/>
    <cellStyle name="Millares 135 5 2" xfId="3586" xr:uid="{00000000-0005-0000-0000-00000E020000}"/>
    <cellStyle name="Millares 135 5 2 2" xfId="7996" xr:uid="{00000000-0005-0000-0000-000019040000}"/>
    <cellStyle name="Millares 135 5 2 2 2" xfId="16810" xr:uid="{00000000-0005-0000-0000-000019040000}"/>
    <cellStyle name="Millares 135 5 2 3" xfId="12403" xr:uid="{00000000-0005-0000-0000-00000E020000}"/>
    <cellStyle name="Millares 135 5 3" xfId="5815" xr:uid="{00000000-0005-0000-0000-00000E020000}"/>
    <cellStyle name="Millares 135 5 3 2" xfId="14629" xr:uid="{00000000-0005-0000-0000-00000E020000}"/>
    <cellStyle name="Millares 135 5 4" xfId="10226" xr:uid="{00000000-0005-0000-0000-000057000000}"/>
    <cellStyle name="Millares 135 6" xfId="2517" xr:uid="{00000000-0005-0000-0000-000056000000}"/>
    <cellStyle name="Millares 135 6 2" xfId="6928" xr:uid="{00000000-0005-0000-0000-00001A040000}"/>
    <cellStyle name="Millares 135 6 2 2" xfId="15742" xr:uid="{00000000-0005-0000-0000-00001A040000}"/>
    <cellStyle name="Millares 135 6 3" xfId="11335" xr:uid="{00000000-0005-0000-0000-000056000000}"/>
    <cellStyle name="Millares 135 7" xfId="4751" xr:uid="{00000000-0005-0000-0000-000003020000}"/>
    <cellStyle name="Millares 135 7 2" xfId="13565" xr:uid="{00000000-0005-0000-0000-000003020000}"/>
    <cellStyle name="Millares 135 8" xfId="9162" xr:uid="{00000000-0005-0000-0000-000057000000}"/>
    <cellStyle name="Millares 136" xfId="287" xr:uid="{00000000-0005-0000-0000-000059000000}"/>
    <cellStyle name="Millares 136 2" xfId="517" xr:uid="{00000000-0005-0000-0000-00005A000000}"/>
    <cellStyle name="Millares 136 2 2" xfId="1232" xr:uid="{00000000-0005-0000-0000-00005B000000}"/>
    <cellStyle name="Millares 136 2 2 2" xfId="2310" xr:uid="{00000000-0005-0000-0000-00005B000000}"/>
    <cellStyle name="Millares 136 2 2 2 2" xfId="4489" xr:uid="{00000000-0005-0000-0000-000012020000}"/>
    <cellStyle name="Millares 136 2 2 2 2 2" xfId="8899" xr:uid="{00000000-0005-0000-0000-00001F040000}"/>
    <cellStyle name="Millares 136 2 2 2 2 2 2" xfId="17713" xr:uid="{00000000-0005-0000-0000-00001F040000}"/>
    <cellStyle name="Millares 136 2 2 2 2 3" xfId="13306" xr:uid="{00000000-0005-0000-0000-000012020000}"/>
    <cellStyle name="Millares 136 2 2 2 3" xfId="6718" xr:uid="{00000000-0005-0000-0000-000012020000}"/>
    <cellStyle name="Millares 136 2 2 2 3 2" xfId="15532" xr:uid="{00000000-0005-0000-0000-000012020000}"/>
    <cellStyle name="Millares 136 2 2 2 4" xfId="11129" xr:uid="{00000000-0005-0000-0000-00005B000000}"/>
    <cellStyle name="Millares 136 2 2 3" xfId="3412" xr:uid="{00000000-0005-0000-0000-000011020000}"/>
    <cellStyle name="Millares 136 2 2 3 2" xfId="7822" xr:uid="{00000000-0005-0000-0000-000020040000}"/>
    <cellStyle name="Millares 136 2 2 3 2 2" xfId="16636" xr:uid="{00000000-0005-0000-0000-000020040000}"/>
    <cellStyle name="Millares 136 2 2 3 3" xfId="12229" xr:uid="{00000000-0005-0000-0000-000011020000}"/>
    <cellStyle name="Millares 136 2 2 4" xfId="5641" xr:uid="{00000000-0005-0000-0000-000011020000}"/>
    <cellStyle name="Millares 136 2 2 4 2" xfId="14455" xr:uid="{00000000-0005-0000-0000-000011020000}"/>
    <cellStyle name="Millares 136 2 2 5" xfId="10052" xr:uid="{00000000-0005-0000-0000-00005B000000}"/>
    <cellStyle name="Millares 136 2 3" xfId="879" xr:uid="{00000000-0005-0000-0000-00005B000000}"/>
    <cellStyle name="Millares 136 2 3 2" xfId="1958" xr:uid="{00000000-0005-0000-0000-00005B000000}"/>
    <cellStyle name="Millares 136 2 3 2 2" xfId="4137" xr:uid="{00000000-0005-0000-0000-000014020000}"/>
    <cellStyle name="Millares 136 2 3 2 2 2" xfId="8547" xr:uid="{00000000-0005-0000-0000-000023040000}"/>
    <cellStyle name="Millares 136 2 3 2 2 2 2" xfId="17361" xr:uid="{00000000-0005-0000-0000-000023040000}"/>
    <cellStyle name="Millares 136 2 3 2 2 3" xfId="12954" xr:uid="{00000000-0005-0000-0000-000014020000}"/>
    <cellStyle name="Millares 136 2 3 2 3" xfId="6366" xr:uid="{00000000-0005-0000-0000-000014020000}"/>
    <cellStyle name="Millares 136 2 3 2 3 2" xfId="15180" xr:uid="{00000000-0005-0000-0000-000014020000}"/>
    <cellStyle name="Millares 136 2 3 2 4" xfId="10777" xr:uid="{00000000-0005-0000-0000-00005B000000}"/>
    <cellStyle name="Millares 136 2 3 3" xfId="3060" xr:uid="{00000000-0005-0000-0000-000013020000}"/>
    <cellStyle name="Millares 136 2 3 3 2" xfId="7470" xr:uid="{00000000-0005-0000-0000-000024040000}"/>
    <cellStyle name="Millares 136 2 3 3 2 2" xfId="16284" xr:uid="{00000000-0005-0000-0000-000024040000}"/>
    <cellStyle name="Millares 136 2 3 3 3" xfId="11877" xr:uid="{00000000-0005-0000-0000-000013020000}"/>
    <cellStyle name="Millares 136 2 3 4" xfId="5289" xr:uid="{00000000-0005-0000-0000-000013020000}"/>
    <cellStyle name="Millares 136 2 3 4 2" xfId="14103" xr:uid="{00000000-0005-0000-0000-000013020000}"/>
    <cellStyle name="Millares 136 2 3 5" xfId="9700" xr:uid="{00000000-0005-0000-0000-00005B000000}"/>
    <cellStyle name="Millares 136 2 4" xfId="1593" xr:uid="{00000000-0005-0000-0000-00005A000000}"/>
    <cellStyle name="Millares 136 2 4 2" xfId="3772" xr:uid="{00000000-0005-0000-0000-000015020000}"/>
    <cellStyle name="Millares 136 2 4 2 2" xfId="8182" xr:uid="{00000000-0005-0000-0000-000026040000}"/>
    <cellStyle name="Millares 136 2 4 2 2 2" xfId="16996" xr:uid="{00000000-0005-0000-0000-000026040000}"/>
    <cellStyle name="Millares 136 2 4 2 3" xfId="12589" xr:uid="{00000000-0005-0000-0000-000015020000}"/>
    <cellStyle name="Millares 136 2 4 3" xfId="6001" xr:uid="{00000000-0005-0000-0000-000015020000}"/>
    <cellStyle name="Millares 136 2 4 3 2" xfId="14815" xr:uid="{00000000-0005-0000-0000-000015020000}"/>
    <cellStyle name="Millares 136 2 4 4" xfId="10412" xr:uid="{00000000-0005-0000-0000-00005A000000}"/>
    <cellStyle name="Millares 136 2 5" xfId="2703" xr:uid="{00000000-0005-0000-0000-000059000000}"/>
    <cellStyle name="Millares 136 2 5 2" xfId="7114" xr:uid="{00000000-0005-0000-0000-000027040000}"/>
    <cellStyle name="Millares 136 2 5 2 2" xfId="15928" xr:uid="{00000000-0005-0000-0000-000027040000}"/>
    <cellStyle name="Millares 136 2 5 3" xfId="11521" xr:uid="{00000000-0005-0000-0000-000059000000}"/>
    <cellStyle name="Millares 136 2 6" xfId="4937" xr:uid="{00000000-0005-0000-0000-000010020000}"/>
    <cellStyle name="Millares 136 2 6 2" xfId="13751" xr:uid="{00000000-0005-0000-0000-000010020000}"/>
    <cellStyle name="Millares 136 2 7" xfId="9348" xr:uid="{00000000-0005-0000-0000-00005A000000}"/>
    <cellStyle name="Millares 136 3" xfId="1047" xr:uid="{00000000-0005-0000-0000-00005A000000}"/>
    <cellStyle name="Millares 136 3 2" xfId="2125" xr:uid="{00000000-0005-0000-0000-00005A000000}"/>
    <cellStyle name="Millares 136 3 2 2" xfId="4304" xr:uid="{00000000-0005-0000-0000-000017020000}"/>
    <cellStyle name="Millares 136 3 2 2 2" xfId="8714" xr:uid="{00000000-0005-0000-0000-00002A040000}"/>
    <cellStyle name="Millares 136 3 2 2 2 2" xfId="17528" xr:uid="{00000000-0005-0000-0000-00002A040000}"/>
    <cellStyle name="Millares 136 3 2 2 3" xfId="13121" xr:uid="{00000000-0005-0000-0000-000017020000}"/>
    <cellStyle name="Millares 136 3 2 3" xfId="6533" xr:uid="{00000000-0005-0000-0000-000017020000}"/>
    <cellStyle name="Millares 136 3 2 3 2" xfId="15347" xr:uid="{00000000-0005-0000-0000-000017020000}"/>
    <cellStyle name="Millares 136 3 2 4" xfId="10944" xr:uid="{00000000-0005-0000-0000-00005A000000}"/>
    <cellStyle name="Millares 136 3 3" xfId="3227" xr:uid="{00000000-0005-0000-0000-000016020000}"/>
    <cellStyle name="Millares 136 3 3 2" xfId="7637" xr:uid="{00000000-0005-0000-0000-00002B040000}"/>
    <cellStyle name="Millares 136 3 3 2 2" xfId="16451" xr:uid="{00000000-0005-0000-0000-00002B040000}"/>
    <cellStyle name="Millares 136 3 3 3" xfId="12044" xr:uid="{00000000-0005-0000-0000-000016020000}"/>
    <cellStyle name="Millares 136 3 4" xfId="5456" xr:uid="{00000000-0005-0000-0000-000016020000}"/>
    <cellStyle name="Millares 136 3 4 2" xfId="14270" xr:uid="{00000000-0005-0000-0000-000016020000}"/>
    <cellStyle name="Millares 136 3 5" xfId="9867" xr:uid="{00000000-0005-0000-0000-00005A000000}"/>
    <cellStyle name="Millares 136 4" xfId="694" xr:uid="{00000000-0005-0000-0000-00005A000000}"/>
    <cellStyle name="Millares 136 4 2" xfId="1773" xr:uid="{00000000-0005-0000-0000-00005A000000}"/>
    <cellStyle name="Millares 136 4 2 2" xfId="3952" xr:uid="{00000000-0005-0000-0000-000019020000}"/>
    <cellStyle name="Millares 136 4 2 2 2" xfId="8362" xr:uid="{00000000-0005-0000-0000-00002E040000}"/>
    <cellStyle name="Millares 136 4 2 2 2 2" xfId="17176" xr:uid="{00000000-0005-0000-0000-00002E040000}"/>
    <cellStyle name="Millares 136 4 2 2 3" xfId="12769" xr:uid="{00000000-0005-0000-0000-000019020000}"/>
    <cellStyle name="Millares 136 4 2 3" xfId="6181" xr:uid="{00000000-0005-0000-0000-000019020000}"/>
    <cellStyle name="Millares 136 4 2 3 2" xfId="14995" xr:uid="{00000000-0005-0000-0000-000019020000}"/>
    <cellStyle name="Millares 136 4 2 4" xfId="10592" xr:uid="{00000000-0005-0000-0000-00005A000000}"/>
    <cellStyle name="Millares 136 4 3" xfId="2875" xr:uid="{00000000-0005-0000-0000-000018020000}"/>
    <cellStyle name="Millares 136 4 3 2" xfId="7285" xr:uid="{00000000-0005-0000-0000-00002F040000}"/>
    <cellStyle name="Millares 136 4 3 2 2" xfId="16099" xr:uid="{00000000-0005-0000-0000-00002F040000}"/>
    <cellStyle name="Millares 136 4 3 3" xfId="11692" xr:uid="{00000000-0005-0000-0000-000018020000}"/>
    <cellStyle name="Millares 136 4 4" xfId="5104" xr:uid="{00000000-0005-0000-0000-000018020000}"/>
    <cellStyle name="Millares 136 4 4 2" xfId="13918" xr:uid="{00000000-0005-0000-0000-000018020000}"/>
    <cellStyle name="Millares 136 4 5" xfId="9515" xr:uid="{00000000-0005-0000-0000-00005A000000}"/>
    <cellStyle name="Millares 136 5" xfId="1407" xr:uid="{00000000-0005-0000-0000-000059000000}"/>
    <cellStyle name="Millares 136 5 2" xfId="3587" xr:uid="{00000000-0005-0000-0000-00001A020000}"/>
    <cellStyle name="Millares 136 5 2 2" xfId="7997" xr:uid="{00000000-0005-0000-0000-000031040000}"/>
    <cellStyle name="Millares 136 5 2 2 2" xfId="16811" xr:uid="{00000000-0005-0000-0000-000031040000}"/>
    <cellStyle name="Millares 136 5 2 3" xfId="12404" xr:uid="{00000000-0005-0000-0000-00001A020000}"/>
    <cellStyle name="Millares 136 5 3" xfId="5816" xr:uid="{00000000-0005-0000-0000-00001A020000}"/>
    <cellStyle name="Millares 136 5 3 2" xfId="14630" xr:uid="{00000000-0005-0000-0000-00001A020000}"/>
    <cellStyle name="Millares 136 5 4" xfId="10227" xr:uid="{00000000-0005-0000-0000-000059000000}"/>
    <cellStyle name="Millares 136 6" xfId="2518" xr:uid="{00000000-0005-0000-0000-000058000000}"/>
    <cellStyle name="Millares 136 6 2" xfId="6929" xr:uid="{00000000-0005-0000-0000-000032040000}"/>
    <cellStyle name="Millares 136 6 2 2" xfId="15743" xr:uid="{00000000-0005-0000-0000-000032040000}"/>
    <cellStyle name="Millares 136 6 3" xfId="11336" xr:uid="{00000000-0005-0000-0000-000058000000}"/>
    <cellStyle name="Millares 136 7" xfId="4752" xr:uid="{00000000-0005-0000-0000-00000F020000}"/>
    <cellStyle name="Millares 136 7 2" xfId="13566" xr:uid="{00000000-0005-0000-0000-00000F020000}"/>
    <cellStyle name="Millares 136 8" xfId="9163" xr:uid="{00000000-0005-0000-0000-000059000000}"/>
    <cellStyle name="Millares 137" xfId="289" xr:uid="{00000000-0005-0000-0000-00005B000000}"/>
    <cellStyle name="Millares 137 2" xfId="518" xr:uid="{00000000-0005-0000-0000-00005C000000}"/>
    <cellStyle name="Millares 137 2 2" xfId="1233" xr:uid="{00000000-0005-0000-0000-00005D000000}"/>
    <cellStyle name="Millares 137 2 2 2" xfId="2311" xr:uid="{00000000-0005-0000-0000-00005D000000}"/>
    <cellStyle name="Millares 137 2 2 2 2" xfId="4490" xr:uid="{00000000-0005-0000-0000-00001E020000}"/>
    <cellStyle name="Millares 137 2 2 2 2 2" xfId="8900" xr:uid="{00000000-0005-0000-0000-000037040000}"/>
    <cellStyle name="Millares 137 2 2 2 2 2 2" xfId="17714" xr:uid="{00000000-0005-0000-0000-000037040000}"/>
    <cellStyle name="Millares 137 2 2 2 2 3" xfId="13307" xr:uid="{00000000-0005-0000-0000-00001E020000}"/>
    <cellStyle name="Millares 137 2 2 2 3" xfId="6719" xr:uid="{00000000-0005-0000-0000-00001E020000}"/>
    <cellStyle name="Millares 137 2 2 2 3 2" xfId="15533" xr:uid="{00000000-0005-0000-0000-00001E020000}"/>
    <cellStyle name="Millares 137 2 2 2 4" xfId="11130" xr:uid="{00000000-0005-0000-0000-00005D000000}"/>
    <cellStyle name="Millares 137 2 2 3" xfId="3413" xr:uid="{00000000-0005-0000-0000-00001D020000}"/>
    <cellStyle name="Millares 137 2 2 3 2" xfId="7823" xr:uid="{00000000-0005-0000-0000-000038040000}"/>
    <cellStyle name="Millares 137 2 2 3 2 2" xfId="16637" xr:uid="{00000000-0005-0000-0000-000038040000}"/>
    <cellStyle name="Millares 137 2 2 3 3" xfId="12230" xr:uid="{00000000-0005-0000-0000-00001D020000}"/>
    <cellStyle name="Millares 137 2 2 4" xfId="5642" xr:uid="{00000000-0005-0000-0000-00001D020000}"/>
    <cellStyle name="Millares 137 2 2 4 2" xfId="14456" xr:uid="{00000000-0005-0000-0000-00001D020000}"/>
    <cellStyle name="Millares 137 2 2 5" xfId="10053" xr:uid="{00000000-0005-0000-0000-00005D000000}"/>
    <cellStyle name="Millares 137 2 3" xfId="880" xr:uid="{00000000-0005-0000-0000-00005D000000}"/>
    <cellStyle name="Millares 137 2 3 2" xfId="1959" xr:uid="{00000000-0005-0000-0000-00005D000000}"/>
    <cellStyle name="Millares 137 2 3 2 2" xfId="4138" xr:uid="{00000000-0005-0000-0000-000020020000}"/>
    <cellStyle name="Millares 137 2 3 2 2 2" xfId="8548" xr:uid="{00000000-0005-0000-0000-00003B040000}"/>
    <cellStyle name="Millares 137 2 3 2 2 2 2" xfId="17362" xr:uid="{00000000-0005-0000-0000-00003B040000}"/>
    <cellStyle name="Millares 137 2 3 2 2 3" xfId="12955" xr:uid="{00000000-0005-0000-0000-000020020000}"/>
    <cellStyle name="Millares 137 2 3 2 3" xfId="6367" xr:uid="{00000000-0005-0000-0000-000020020000}"/>
    <cellStyle name="Millares 137 2 3 2 3 2" xfId="15181" xr:uid="{00000000-0005-0000-0000-000020020000}"/>
    <cellStyle name="Millares 137 2 3 2 4" xfId="10778" xr:uid="{00000000-0005-0000-0000-00005D000000}"/>
    <cellStyle name="Millares 137 2 3 3" xfId="3061" xr:uid="{00000000-0005-0000-0000-00001F020000}"/>
    <cellStyle name="Millares 137 2 3 3 2" xfId="7471" xr:uid="{00000000-0005-0000-0000-00003C040000}"/>
    <cellStyle name="Millares 137 2 3 3 2 2" xfId="16285" xr:uid="{00000000-0005-0000-0000-00003C040000}"/>
    <cellStyle name="Millares 137 2 3 3 3" xfId="11878" xr:uid="{00000000-0005-0000-0000-00001F020000}"/>
    <cellStyle name="Millares 137 2 3 4" xfId="5290" xr:uid="{00000000-0005-0000-0000-00001F020000}"/>
    <cellStyle name="Millares 137 2 3 4 2" xfId="14104" xr:uid="{00000000-0005-0000-0000-00001F020000}"/>
    <cellStyle name="Millares 137 2 3 5" xfId="9701" xr:uid="{00000000-0005-0000-0000-00005D000000}"/>
    <cellStyle name="Millares 137 2 4" xfId="1594" xr:uid="{00000000-0005-0000-0000-00005C000000}"/>
    <cellStyle name="Millares 137 2 4 2" xfId="3773" xr:uid="{00000000-0005-0000-0000-000021020000}"/>
    <cellStyle name="Millares 137 2 4 2 2" xfId="8183" xr:uid="{00000000-0005-0000-0000-00003E040000}"/>
    <cellStyle name="Millares 137 2 4 2 2 2" xfId="16997" xr:uid="{00000000-0005-0000-0000-00003E040000}"/>
    <cellStyle name="Millares 137 2 4 2 3" xfId="12590" xr:uid="{00000000-0005-0000-0000-000021020000}"/>
    <cellStyle name="Millares 137 2 4 3" xfId="6002" xr:uid="{00000000-0005-0000-0000-000021020000}"/>
    <cellStyle name="Millares 137 2 4 3 2" xfId="14816" xr:uid="{00000000-0005-0000-0000-000021020000}"/>
    <cellStyle name="Millares 137 2 4 4" xfId="10413" xr:uid="{00000000-0005-0000-0000-00005C000000}"/>
    <cellStyle name="Millares 137 2 5" xfId="2704" xr:uid="{00000000-0005-0000-0000-00005B000000}"/>
    <cellStyle name="Millares 137 2 5 2" xfId="7115" xr:uid="{00000000-0005-0000-0000-00003F040000}"/>
    <cellStyle name="Millares 137 2 5 2 2" xfId="15929" xr:uid="{00000000-0005-0000-0000-00003F040000}"/>
    <cellStyle name="Millares 137 2 5 3" xfId="11522" xr:uid="{00000000-0005-0000-0000-00005B000000}"/>
    <cellStyle name="Millares 137 2 6" xfId="4938" xr:uid="{00000000-0005-0000-0000-00001C020000}"/>
    <cellStyle name="Millares 137 2 6 2" xfId="13752" xr:uid="{00000000-0005-0000-0000-00001C020000}"/>
    <cellStyle name="Millares 137 2 7" xfId="9349" xr:uid="{00000000-0005-0000-0000-00005C000000}"/>
    <cellStyle name="Millares 137 3" xfId="1048" xr:uid="{00000000-0005-0000-0000-00005C000000}"/>
    <cellStyle name="Millares 137 3 2" xfId="2126" xr:uid="{00000000-0005-0000-0000-00005C000000}"/>
    <cellStyle name="Millares 137 3 2 2" xfId="4305" xr:uid="{00000000-0005-0000-0000-000023020000}"/>
    <cellStyle name="Millares 137 3 2 2 2" xfId="8715" xr:uid="{00000000-0005-0000-0000-000042040000}"/>
    <cellStyle name="Millares 137 3 2 2 2 2" xfId="17529" xr:uid="{00000000-0005-0000-0000-000042040000}"/>
    <cellStyle name="Millares 137 3 2 2 3" xfId="13122" xr:uid="{00000000-0005-0000-0000-000023020000}"/>
    <cellStyle name="Millares 137 3 2 3" xfId="6534" xr:uid="{00000000-0005-0000-0000-000023020000}"/>
    <cellStyle name="Millares 137 3 2 3 2" xfId="15348" xr:uid="{00000000-0005-0000-0000-000023020000}"/>
    <cellStyle name="Millares 137 3 2 4" xfId="10945" xr:uid="{00000000-0005-0000-0000-00005C000000}"/>
    <cellStyle name="Millares 137 3 3" xfId="3228" xr:uid="{00000000-0005-0000-0000-000022020000}"/>
    <cellStyle name="Millares 137 3 3 2" xfId="7638" xr:uid="{00000000-0005-0000-0000-000043040000}"/>
    <cellStyle name="Millares 137 3 3 2 2" xfId="16452" xr:uid="{00000000-0005-0000-0000-000043040000}"/>
    <cellStyle name="Millares 137 3 3 3" xfId="12045" xr:uid="{00000000-0005-0000-0000-000022020000}"/>
    <cellStyle name="Millares 137 3 4" xfId="5457" xr:uid="{00000000-0005-0000-0000-000022020000}"/>
    <cellStyle name="Millares 137 3 4 2" xfId="14271" xr:uid="{00000000-0005-0000-0000-000022020000}"/>
    <cellStyle name="Millares 137 3 5" xfId="9868" xr:uid="{00000000-0005-0000-0000-00005C000000}"/>
    <cellStyle name="Millares 137 4" xfId="695" xr:uid="{00000000-0005-0000-0000-00005C000000}"/>
    <cellStyle name="Millares 137 4 2" xfId="1774" xr:uid="{00000000-0005-0000-0000-00005C000000}"/>
    <cellStyle name="Millares 137 4 2 2" xfId="3953" xr:uid="{00000000-0005-0000-0000-000025020000}"/>
    <cellStyle name="Millares 137 4 2 2 2" xfId="8363" xr:uid="{00000000-0005-0000-0000-000046040000}"/>
    <cellStyle name="Millares 137 4 2 2 2 2" xfId="17177" xr:uid="{00000000-0005-0000-0000-000046040000}"/>
    <cellStyle name="Millares 137 4 2 2 3" xfId="12770" xr:uid="{00000000-0005-0000-0000-000025020000}"/>
    <cellStyle name="Millares 137 4 2 3" xfId="6182" xr:uid="{00000000-0005-0000-0000-000025020000}"/>
    <cellStyle name="Millares 137 4 2 3 2" xfId="14996" xr:uid="{00000000-0005-0000-0000-000025020000}"/>
    <cellStyle name="Millares 137 4 2 4" xfId="10593" xr:uid="{00000000-0005-0000-0000-00005C000000}"/>
    <cellStyle name="Millares 137 4 3" xfId="2876" xr:uid="{00000000-0005-0000-0000-000024020000}"/>
    <cellStyle name="Millares 137 4 3 2" xfId="7286" xr:uid="{00000000-0005-0000-0000-000047040000}"/>
    <cellStyle name="Millares 137 4 3 2 2" xfId="16100" xr:uid="{00000000-0005-0000-0000-000047040000}"/>
    <cellStyle name="Millares 137 4 3 3" xfId="11693" xr:uid="{00000000-0005-0000-0000-000024020000}"/>
    <cellStyle name="Millares 137 4 4" xfId="5105" xr:uid="{00000000-0005-0000-0000-000024020000}"/>
    <cellStyle name="Millares 137 4 4 2" xfId="13919" xr:uid="{00000000-0005-0000-0000-000024020000}"/>
    <cellStyle name="Millares 137 4 5" xfId="9516" xr:uid="{00000000-0005-0000-0000-00005C000000}"/>
    <cellStyle name="Millares 137 5" xfId="1408" xr:uid="{00000000-0005-0000-0000-00005B000000}"/>
    <cellStyle name="Millares 137 5 2" xfId="3588" xr:uid="{00000000-0005-0000-0000-000026020000}"/>
    <cellStyle name="Millares 137 5 2 2" xfId="7998" xr:uid="{00000000-0005-0000-0000-000049040000}"/>
    <cellStyle name="Millares 137 5 2 2 2" xfId="16812" xr:uid="{00000000-0005-0000-0000-000049040000}"/>
    <cellStyle name="Millares 137 5 2 3" xfId="12405" xr:uid="{00000000-0005-0000-0000-000026020000}"/>
    <cellStyle name="Millares 137 5 3" xfId="5817" xr:uid="{00000000-0005-0000-0000-000026020000}"/>
    <cellStyle name="Millares 137 5 3 2" xfId="14631" xr:uid="{00000000-0005-0000-0000-000026020000}"/>
    <cellStyle name="Millares 137 5 4" xfId="10228" xr:uid="{00000000-0005-0000-0000-00005B000000}"/>
    <cellStyle name="Millares 137 6" xfId="2519" xr:uid="{00000000-0005-0000-0000-00005A000000}"/>
    <cellStyle name="Millares 137 6 2" xfId="6930" xr:uid="{00000000-0005-0000-0000-00004A040000}"/>
    <cellStyle name="Millares 137 6 2 2" xfId="15744" xr:uid="{00000000-0005-0000-0000-00004A040000}"/>
    <cellStyle name="Millares 137 6 3" xfId="11337" xr:uid="{00000000-0005-0000-0000-00005A000000}"/>
    <cellStyle name="Millares 137 7" xfId="4753" xr:uid="{00000000-0005-0000-0000-00001B020000}"/>
    <cellStyle name="Millares 137 7 2" xfId="13567" xr:uid="{00000000-0005-0000-0000-00001B020000}"/>
    <cellStyle name="Millares 137 8" xfId="9164" xr:uid="{00000000-0005-0000-0000-00005B000000}"/>
    <cellStyle name="Millares 138" xfId="291" xr:uid="{00000000-0005-0000-0000-00005D000000}"/>
    <cellStyle name="Millares 138 2" xfId="519" xr:uid="{00000000-0005-0000-0000-00005E000000}"/>
    <cellStyle name="Millares 138 2 2" xfId="1234" xr:uid="{00000000-0005-0000-0000-00005F000000}"/>
    <cellStyle name="Millares 138 2 2 2" xfId="2312" xr:uid="{00000000-0005-0000-0000-00005F000000}"/>
    <cellStyle name="Millares 138 2 2 2 2" xfId="4491" xr:uid="{00000000-0005-0000-0000-00002A020000}"/>
    <cellStyle name="Millares 138 2 2 2 2 2" xfId="8901" xr:uid="{00000000-0005-0000-0000-00004F040000}"/>
    <cellStyle name="Millares 138 2 2 2 2 2 2" xfId="17715" xr:uid="{00000000-0005-0000-0000-00004F040000}"/>
    <cellStyle name="Millares 138 2 2 2 2 3" xfId="13308" xr:uid="{00000000-0005-0000-0000-00002A020000}"/>
    <cellStyle name="Millares 138 2 2 2 3" xfId="6720" xr:uid="{00000000-0005-0000-0000-00002A020000}"/>
    <cellStyle name="Millares 138 2 2 2 3 2" xfId="15534" xr:uid="{00000000-0005-0000-0000-00002A020000}"/>
    <cellStyle name="Millares 138 2 2 2 4" xfId="11131" xr:uid="{00000000-0005-0000-0000-00005F000000}"/>
    <cellStyle name="Millares 138 2 2 3" xfId="3414" xr:uid="{00000000-0005-0000-0000-000029020000}"/>
    <cellStyle name="Millares 138 2 2 3 2" xfId="7824" xr:uid="{00000000-0005-0000-0000-000050040000}"/>
    <cellStyle name="Millares 138 2 2 3 2 2" xfId="16638" xr:uid="{00000000-0005-0000-0000-000050040000}"/>
    <cellStyle name="Millares 138 2 2 3 3" xfId="12231" xr:uid="{00000000-0005-0000-0000-000029020000}"/>
    <cellStyle name="Millares 138 2 2 4" xfId="5643" xr:uid="{00000000-0005-0000-0000-000029020000}"/>
    <cellStyle name="Millares 138 2 2 4 2" xfId="14457" xr:uid="{00000000-0005-0000-0000-000029020000}"/>
    <cellStyle name="Millares 138 2 2 5" xfId="10054" xr:uid="{00000000-0005-0000-0000-00005F000000}"/>
    <cellStyle name="Millares 138 2 3" xfId="881" xr:uid="{00000000-0005-0000-0000-00005F000000}"/>
    <cellStyle name="Millares 138 2 3 2" xfId="1960" xr:uid="{00000000-0005-0000-0000-00005F000000}"/>
    <cellStyle name="Millares 138 2 3 2 2" xfId="4139" xr:uid="{00000000-0005-0000-0000-00002C020000}"/>
    <cellStyle name="Millares 138 2 3 2 2 2" xfId="8549" xr:uid="{00000000-0005-0000-0000-000053040000}"/>
    <cellStyle name="Millares 138 2 3 2 2 2 2" xfId="17363" xr:uid="{00000000-0005-0000-0000-000053040000}"/>
    <cellStyle name="Millares 138 2 3 2 2 3" xfId="12956" xr:uid="{00000000-0005-0000-0000-00002C020000}"/>
    <cellStyle name="Millares 138 2 3 2 3" xfId="6368" xr:uid="{00000000-0005-0000-0000-00002C020000}"/>
    <cellStyle name="Millares 138 2 3 2 3 2" xfId="15182" xr:uid="{00000000-0005-0000-0000-00002C020000}"/>
    <cellStyle name="Millares 138 2 3 2 4" xfId="10779" xr:uid="{00000000-0005-0000-0000-00005F000000}"/>
    <cellStyle name="Millares 138 2 3 3" xfId="3062" xr:uid="{00000000-0005-0000-0000-00002B020000}"/>
    <cellStyle name="Millares 138 2 3 3 2" xfId="7472" xr:uid="{00000000-0005-0000-0000-000054040000}"/>
    <cellStyle name="Millares 138 2 3 3 2 2" xfId="16286" xr:uid="{00000000-0005-0000-0000-000054040000}"/>
    <cellStyle name="Millares 138 2 3 3 3" xfId="11879" xr:uid="{00000000-0005-0000-0000-00002B020000}"/>
    <cellStyle name="Millares 138 2 3 4" xfId="5291" xr:uid="{00000000-0005-0000-0000-00002B020000}"/>
    <cellStyle name="Millares 138 2 3 4 2" xfId="14105" xr:uid="{00000000-0005-0000-0000-00002B020000}"/>
    <cellStyle name="Millares 138 2 3 5" xfId="9702" xr:uid="{00000000-0005-0000-0000-00005F000000}"/>
    <cellStyle name="Millares 138 2 4" xfId="1595" xr:uid="{00000000-0005-0000-0000-00005E000000}"/>
    <cellStyle name="Millares 138 2 4 2" xfId="3774" xr:uid="{00000000-0005-0000-0000-00002D020000}"/>
    <cellStyle name="Millares 138 2 4 2 2" xfId="8184" xr:uid="{00000000-0005-0000-0000-000056040000}"/>
    <cellStyle name="Millares 138 2 4 2 2 2" xfId="16998" xr:uid="{00000000-0005-0000-0000-000056040000}"/>
    <cellStyle name="Millares 138 2 4 2 3" xfId="12591" xr:uid="{00000000-0005-0000-0000-00002D020000}"/>
    <cellStyle name="Millares 138 2 4 3" xfId="6003" xr:uid="{00000000-0005-0000-0000-00002D020000}"/>
    <cellStyle name="Millares 138 2 4 3 2" xfId="14817" xr:uid="{00000000-0005-0000-0000-00002D020000}"/>
    <cellStyle name="Millares 138 2 4 4" xfId="10414" xr:uid="{00000000-0005-0000-0000-00005E000000}"/>
    <cellStyle name="Millares 138 2 5" xfId="2705" xr:uid="{00000000-0005-0000-0000-00005D000000}"/>
    <cellStyle name="Millares 138 2 5 2" xfId="7116" xr:uid="{00000000-0005-0000-0000-000057040000}"/>
    <cellStyle name="Millares 138 2 5 2 2" xfId="15930" xr:uid="{00000000-0005-0000-0000-000057040000}"/>
    <cellStyle name="Millares 138 2 5 3" xfId="11523" xr:uid="{00000000-0005-0000-0000-00005D000000}"/>
    <cellStyle name="Millares 138 2 6" xfId="4939" xr:uid="{00000000-0005-0000-0000-000028020000}"/>
    <cellStyle name="Millares 138 2 6 2" xfId="13753" xr:uid="{00000000-0005-0000-0000-000028020000}"/>
    <cellStyle name="Millares 138 2 7" xfId="9350" xr:uid="{00000000-0005-0000-0000-00005E000000}"/>
    <cellStyle name="Millares 138 3" xfId="1049" xr:uid="{00000000-0005-0000-0000-00005E000000}"/>
    <cellStyle name="Millares 138 3 2" xfId="2127" xr:uid="{00000000-0005-0000-0000-00005E000000}"/>
    <cellStyle name="Millares 138 3 2 2" xfId="4306" xr:uid="{00000000-0005-0000-0000-00002F020000}"/>
    <cellStyle name="Millares 138 3 2 2 2" xfId="8716" xr:uid="{00000000-0005-0000-0000-00005A040000}"/>
    <cellStyle name="Millares 138 3 2 2 2 2" xfId="17530" xr:uid="{00000000-0005-0000-0000-00005A040000}"/>
    <cellStyle name="Millares 138 3 2 2 3" xfId="13123" xr:uid="{00000000-0005-0000-0000-00002F020000}"/>
    <cellStyle name="Millares 138 3 2 3" xfId="6535" xr:uid="{00000000-0005-0000-0000-00002F020000}"/>
    <cellStyle name="Millares 138 3 2 3 2" xfId="15349" xr:uid="{00000000-0005-0000-0000-00002F020000}"/>
    <cellStyle name="Millares 138 3 2 4" xfId="10946" xr:uid="{00000000-0005-0000-0000-00005E000000}"/>
    <cellStyle name="Millares 138 3 3" xfId="3229" xr:uid="{00000000-0005-0000-0000-00002E020000}"/>
    <cellStyle name="Millares 138 3 3 2" xfId="7639" xr:uid="{00000000-0005-0000-0000-00005B040000}"/>
    <cellStyle name="Millares 138 3 3 2 2" xfId="16453" xr:uid="{00000000-0005-0000-0000-00005B040000}"/>
    <cellStyle name="Millares 138 3 3 3" xfId="12046" xr:uid="{00000000-0005-0000-0000-00002E020000}"/>
    <cellStyle name="Millares 138 3 4" xfId="5458" xr:uid="{00000000-0005-0000-0000-00002E020000}"/>
    <cellStyle name="Millares 138 3 4 2" xfId="14272" xr:uid="{00000000-0005-0000-0000-00002E020000}"/>
    <cellStyle name="Millares 138 3 5" xfId="9869" xr:uid="{00000000-0005-0000-0000-00005E000000}"/>
    <cellStyle name="Millares 138 4" xfId="696" xr:uid="{00000000-0005-0000-0000-00005E000000}"/>
    <cellStyle name="Millares 138 4 2" xfId="1775" xr:uid="{00000000-0005-0000-0000-00005E000000}"/>
    <cellStyle name="Millares 138 4 2 2" xfId="3954" xr:uid="{00000000-0005-0000-0000-000031020000}"/>
    <cellStyle name="Millares 138 4 2 2 2" xfId="8364" xr:uid="{00000000-0005-0000-0000-00005E040000}"/>
    <cellStyle name="Millares 138 4 2 2 2 2" xfId="17178" xr:uid="{00000000-0005-0000-0000-00005E040000}"/>
    <cellStyle name="Millares 138 4 2 2 3" xfId="12771" xr:uid="{00000000-0005-0000-0000-000031020000}"/>
    <cellStyle name="Millares 138 4 2 3" xfId="6183" xr:uid="{00000000-0005-0000-0000-000031020000}"/>
    <cellStyle name="Millares 138 4 2 3 2" xfId="14997" xr:uid="{00000000-0005-0000-0000-000031020000}"/>
    <cellStyle name="Millares 138 4 2 4" xfId="10594" xr:uid="{00000000-0005-0000-0000-00005E000000}"/>
    <cellStyle name="Millares 138 4 3" xfId="2877" xr:uid="{00000000-0005-0000-0000-000030020000}"/>
    <cellStyle name="Millares 138 4 3 2" xfId="7287" xr:uid="{00000000-0005-0000-0000-00005F040000}"/>
    <cellStyle name="Millares 138 4 3 2 2" xfId="16101" xr:uid="{00000000-0005-0000-0000-00005F040000}"/>
    <cellStyle name="Millares 138 4 3 3" xfId="11694" xr:uid="{00000000-0005-0000-0000-000030020000}"/>
    <cellStyle name="Millares 138 4 4" xfId="5106" xr:uid="{00000000-0005-0000-0000-000030020000}"/>
    <cellStyle name="Millares 138 4 4 2" xfId="13920" xr:uid="{00000000-0005-0000-0000-000030020000}"/>
    <cellStyle name="Millares 138 4 5" xfId="9517" xr:uid="{00000000-0005-0000-0000-00005E000000}"/>
    <cellStyle name="Millares 138 5" xfId="1409" xr:uid="{00000000-0005-0000-0000-00005D000000}"/>
    <cellStyle name="Millares 138 5 2" xfId="3589" xr:uid="{00000000-0005-0000-0000-000032020000}"/>
    <cellStyle name="Millares 138 5 2 2" xfId="7999" xr:uid="{00000000-0005-0000-0000-000061040000}"/>
    <cellStyle name="Millares 138 5 2 2 2" xfId="16813" xr:uid="{00000000-0005-0000-0000-000061040000}"/>
    <cellStyle name="Millares 138 5 2 3" xfId="12406" xr:uid="{00000000-0005-0000-0000-000032020000}"/>
    <cellStyle name="Millares 138 5 3" xfId="5818" xr:uid="{00000000-0005-0000-0000-000032020000}"/>
    <cellStyle name="Millares 138 5 3 2" xfId="14632" xr:uid="{00000000-0005-0000-0000-000032020000}"/>
    <cellStyle name="Millares 138 5 4" xfId="10229" xr:uid="{00000000-0005-0000-0000-00005D000000}"/>
    <cellStyle name="Millares 138 6" xfId="2520" xr:uid="{00000000-0005-0000-0000-00005C000000}"/>
    <cellStyle name="Millares 138 6 2" xfId="6931" xr:uid="{00000000-0005-0000-0000-000062040000}"/>
    <cellStyle name="Millares 138 6 2 2" xfId="15745" xr:uid="{00000000-0005-0000-0000-000062040000}"/>
    <cellStyle name="Millares 138 6 3" xfId="11338" xr:uid="{00000000-0005-0000-0000-00005C000000}"/>
    <cellStyle name="Millares 138 7" xfId="4754" xr:uid="{00000000-0005-0000-0000-000027020000}"/>
    <cellStyle name="Millares 138 7 2" xfId="13568" xr:uid="{00000000-0005-0000-0000-000027020000}"/>
    <cellStyle name="Millares 138 8" xfId="9165" xr:uid="{00000000-0005-0000-0000-00005D000000}"/>
    <cellStyle name="Millares 139" xfId="293" xr:uid="{00000000-0005-0000-0000-00005F000000}"/>
    <cellStyle name="Millares 139 2" xfId="520" xr:uid="{00000000-0005-0000-0000-000060000000}"/>
    <cellStyle name="Millares 139 2 2" xfId="1235" xr:uid="{00000000-0005-0000-0000-000061000000}"/>
    <cellStyle name="Millares 139 2 2 2" xfId="2313" xr:uid="{00000000-0005-0000-0000-000061000000}"/>
    <cellStyle name="Millares 139 2 2 2 2" xfId="4492" xr:uid="{00000000-0005-0000-0000-000036020000}"/>
    <cellStyle name="Millares 139 2 2 2 2 2" xfId="8902" xr:uid="{00000000-0005-0000-0000-000067040000}"/>
    <cellStyle name="Millares 139 2 2 2 2 2 2" xfId="17716" xr:uid="{00000000-0005-0000-0000-000067040000}"/>
    <cellStyle name="Millares 139 2 2 2 2 3" xfId="13309" xr:uid="{00000000-0005-0000-0000-000036020000}"/>
    <cellStyle name="Millares 139 2 2 2 3" xfId="6721" xr:uid="{00000000-0005-0000-0000-000036020000}"/>
    <cellStyle name="Millares 139 2 2 2 3 2" xfId="15535" xr:uid="{00000000-0005-0000-0000-000036020000}"/>
    <cellStyle name="Millares 139 2 2 2 4" xfId="11132" xr:uid="{00000000-0005-0000-0000-000061000000}"/>
    <cellStyle name="Millares 139 2 2 3" xfId="3415" xr:uid="{00000000-0005-0000-0000-000035020000}"/>
    <cellStyle name="Millares 139 2 2 3 2" xfId="7825" xr:uid="{00000000-0005-0000-0000-000068040000}"/>
    <cellStyle name="Millares 139 2 2 3 2 2" xfId="16639" xr:uid="{00000000-0005-0000-0000-000068040000}"/>
    <cellStyle name="Millares 139 2 2 3 3" xfId="12232" xr:uid="{00000000-0005-0000-0000-000035020000}"/>
    <cellStyle name="Millares 139 2 2 4" xfId="5644" xr:uid="{00000000-0005-0000-0000-000035020000}"/>
    <cellStyle name="Millares 139 2 2 4 2" xfId="14458" xr:uid="{00000000-0005-0000-0000-000035020000}"/>
    <cellStyle name="Millares 139 2 2 5" xfId="10055" xr:uid="{00000000-0005-0000-0000-000061000000}"/>
    <cellStyle name="Millares 139 2 3" xfId="882" xr:uid="{00000000-0005-0000-0000-000061000000}"/>
    <cellStyle name="Millares 139 2 3 2" xfId="1961" xr:uid="{00000000-0005-0000-0000-000061000000}"/>
    <cellStyle name="Millares 139 2 3 2 2" xfId="4140" xr:uid="{00000000-0005-0000-0000-000038020000}"/>
    <cellStyle name="Millares 139 2 3 2 2 2" xfId="8550" xr:uid="{00000000-0005-0000-0000-00006B040000}"/>
    <cellStyle name="Millares 139 2 3 2 2 2 2" xfId="17364" xr:uid="{00000000-0005-0000-0000-00006B040000}"/>
    <cellStyle name="Millares 139 2 3 2 2 3" xfId="12957" xr:uid="{00000000-0005-0000-0000-000038020000}"/>
    <cellStyle name="Millares 139 2 3 2 3" xfId="6369" xr:uid="{00000000-0005-0000-0000-000038020000}"/>
    <cellStyle name="Millares 139 2 3 2 3 2" xfId="15183" xr:uid="{00000000-0005-0000-0000-000038020000}"/>
    <cellStyle name="Millares 139 2 3 2 4" xfId="10780" xr:uid="{00000000-0005-0000-0000-000061000000}"/>
    <cellStyle name="Millares 139 2 3 3" xfId="3063" xr:uid="{00000000-0005-0000-0000-000037020000}"/>
    <cellStyle name="Millares 139 2 3 3 2" xfId="7473" xr:uid="{00000000-0005-0000-0000-00006C040000}"/>
    <cellStyle name="Millares 139 2 3 3 2 2" xfId="16287" xr:uid="{00000000-0005-0000-0000-00006C040000}"/>
    <cellStyle name="Millares 139 2 3 3 3" xfId="11880" xr:uid="{00000000-0005-0000-0000-000037020000}"/>
    <cellStyle name="Millares 139 2 3 4" xfId="5292" xr:uid="{00000000-0005-0000-0000-000037020000}"/>
    <cellStyle name="Millares 139 2 3 4 2" xfId="14106" xr:uid="{00000000-0005-0000-0000-000037020000}"/>
    <cellStyle name="Millares 139 2 3 5" xfId="9703" xr:uid="{00000000-0005-0000-0000-000061000000}"/>
    <cellStyle name="Millares 139 2 4" xfId="1596" xr:uid="{00000000-0005-0000-0000-000060000000}"/>
    <cellStyle name="Millares 139 2 4 2" xfId="3775" xr:uid="{00000000-0005-0000-0000-000039020000}"/>
    <cellStyle name="Millares 139 2 4 2 2" xfId="8185" xr:uid="{00000000-0005-0000-0000-00006E040000}"/>
    <cellStyle name="Millares 139 2 4 2 2 2" xfId="16999" xr:uid="{00000000-0005-0000-0000-00006E040000}"/>
    <cellStyle name="Millares 139 2 4 2 3" xfId="12592" xr:uid="{00000000-0005-0000-0000-000039020000}"/>
    <cellStyle name="Millares 139 2 4 3" xfId="6004" xr:uid="{00000000-0005-0000-0000-000039020000}"/>
    <cellStyle name="Millares 139 2 4 3 2" xfId="14818" xr:uid="{00000000-0005-0000-0000-000039020000}"/>
    <cellStyle name="Millares 139 2 4 4" xfId="10415" xr:uid="{00000000-0005-0000-0000-000060000000}"/>
    <cellStyle name="Millares 139 2 5" xfId="2706" xr:uid="{00000000-0005-0000-0000-00005F000000}"/>
    <cellStyle name="Millares 139 2 5 2" xfId="7117" xr:uid="{00000000-0005-0000-0000-00006F040000}"/>
    <cellStyle name="Millares 139 2 5 2 2" xfId="15931" xr:uid="{00000000-0005-0000-0000-00006F040000}"/>
    <cellStyle name="Millares 139 2 5 3" xfId="11524" xr:uid="{00000000-0005-0000-0000-00005F000000}"/>
    <cellStyle name="Millares 139 2 6" xfId="4940" xr:uid="{00000000-0005-0000-0000-000034020000}"/>
    <cellStyle name="Millares 139 2 6 2" xfId="13754" xr:uid="{00000000-0005-0000-0000-000034020000}"/>
    <cellStyle name="Millares 139 2 7" xfId="9351" xr:uid="{00000000-0005-0000-0000-000060000000}"/>
    <cellStyle name="Millares 139 3" xfId="1050" xr:uid="{00000000-0005-0000-0000-000060000000}"/>
    <cellStyle name="Millares 139 3 2" xfId="2128" xr:uid="{00000000-0005-0000-0000-000060000000}"/>
    <cellStyle name="Millares 139 3 2 2" xfId="4307" xr:uid="{00000000-0005-0000-0000-00003B020000}"/>
    <cellStyle name="Millares 139 3 2 2 2" xfId="8717" xr:uid="{00000000-0005-0000-0000-000072040000}"/>
    <cellStyle name="Millares 139 3 2 2 2 2" xfId="17531" xr:uid="{00000000-0005-0000-0000-000072040000}"/>
    <cellStyle name="Millares 139 3 2 2 3" xfId="13124" xr:uid="{00000000-0005-0000-0000-00003B020000}"/>
    <cellStyle name="Millares 139 3 2 3" xfId="6536" xr:uid="{00000000-0005-0000-0000-00003B020000}"/>
    <cellStyle name="Millares 139 3 2 3 2" xfId="15350" xr:uid="{00000000-0005-0000-0000-00003B020000}"/>
    <cellStyle name="Millares 139 3 2 4" xfId="10947" xr:uid="{00000000-0005-0000-0000-000060000000}"/>
    <cellStyle name="Millares 139 3 3" xfId="3230" xr:uid="{00000000-0005-0000-0000-00003A020000}"/>
    <cellStyle name="Millares 139 3 3 2" xfId="7640" xr:uid="{00000000-0005-0000-0000-000073040000}"/>
    <cellStyle name="Millares 139 3 3 2 2" xfId="16454" xr:uid="{00000000-0005-0000-0000-000073040000}"/>
    <cellStyle name="Millares 139 3 3 3" xfId="12047" xr:uid="{00000000-0005-0000-0000-00003A020000}"/>
    <cellStyle name="Millares 139 3 4" xfId="5459" xr:uid="{00000000-0005-0000-0000-00003A020000}"/>
    <cellStyle name="Millares 139 3 4 2" xfId="14273" xr:uid="{00000000-0005-0000-0000-00003A020000}"/>
    <cellStyle name="Millares 139 3 5" xfId="9870" xr:uid="{00000000-0005-0000-0000-000060000000}"/>
    <cellStyle name="Millares 139 4" xfId="697" xr:uid="{00000000-0005-0000-0000-000060000000}"/>
    <cellStyle name="Millares 139 4 2" xfId="1776" xr:uid="{00000000-0005-0000-0000-000060000000}"/>
    <cellStyle name="Millares 139 4 2 2" xfId="3955" xr:uid="{00000000-0005-0000-0000-00003D020000}"/>
    <cellStyle name="Millares 139 4 2 2 2" xfId="8365" xr:uid="{00000000-0005-0000-0000-000076040000}"/>
    <cellStyle name="Millares 139 4 2 2 2 2" xfId="17179" xr:uid="{00000000-0005-0000-0000-000076040000}"/>
    <cellStyle name="Millares 139 4 2 2 3" xfId="12772" xr:uid="{00000000-0005-0000-0000-00003D020000}"/>
    <cellStyle name="Millares 139 4 2 3" xfId="6184" xr:uid="{00000000-0005-0000-0000-00003D020000}"/>
    <cellStyle name="Millares 139 4 2 3 2" xfId="14998" xr:uid="{00000000-0005-0000-0000-00003D020000}"/>
    <cellStyle name="Millares 139 4 2 4" xfId="10595" xr:uid="{00000000-0005-0000-0000-000060000000}"/>
    <cellStyle name="Millares 139 4 3" xfId="2878" xr:uid="{00000000-0005-0000-0000-00003C020000}"/>
    <cellStyle name="Millares 139 4 3 2" xfId="7288" xr:uid="{00000000-0005-0000-0000-000077040000}"/>
    <cellStyle name="Millares 139 4 3 2 2" xfId="16102" xr:uid="{00000000-0005-0000-0000-000077040000}"/>
    <cellStyle name="Millares 139 4 3 3" xfId="11695" xr:uid="{00000000-0005-0000-0000-00003C020000}"/>
    <cellStyle name="Millares 139 4 4" xfId="5107" xr:uid="{00000000-0005-0000-0000-00003C020000}"/>
    <cellStyle name="Millares 139 4 4 2" xfId="13921" xr:uid="{00000000-0005-0000-0000-00003C020000}"/>
    <cellStyle name="Millares 139 4 5" xfId="9518" xr:uid="{00000000-0005-0000-0000-000060000000}"/>
    <cellStyle name="Millares 139 5" xfId="1410" xr:uid="{00000000-0005-0000-0000-00005F000000}"/>
    <cellStyle name="Millares 139 5 2" xfId="3590" xr:uid="{00000000-0005-0000-0000-00003E020000}"/>
    <cellStyle name="Millares 139 5 2 2" xfId="8000" xr:uid="{00000000-0005-0000-0000-000079040000}"/>
    <cellStyle name="Millares 139 5 2 2 2" xfId="16814" xr:uid="{00000000-0005-0000-0000-000079040000}"/>
    <cellStyle name="Millares 139 5 2 3" xfId="12407" xr:uid="{00000000-0005-0000-0000-00003E020000}"/>
    <cellStyle name="Millares 139 5 3" xfId="5819" xr:uid="{00000000-0005-0000-0000-00003E020000}"/>
    <cellStyle name="Millares 139 5 3 2" xfId="14633" xr:uid="{00000000-0005-0000-0000-00003E020000}"/>
    <cellStyle name="Millares 139 5 4" xfId="10230" xr:uid="{00000000-0005-0000-0000-00005F000000}"/>
    <cellStyle name="Millares 139 6" xfId="2521" xr:uid="{00000000-0005-0000-0000-00005E000000}"/>
    <cellStyle name="Millares 139 6 2" xfId="6932" xr:uid="{00000000-0005-0000-0000-00007A040000}"/>
    <cellStyle name="Millares 139 6 2 2" xfId="15746" xr:uid="{00000000-0005-0000-0000-00007A040000}"/>
    <cellStyle name="Millares 139 6 3" xfId="11339" xr:uid="{00000000-0005-0000-0000-00005E000000}"/>
    <cellStyle name="Millares 139 7" xfId="4755" xr:uid="{00000000-0005-0000-0000-000033020000}"/>
    <cellStyle name="Millares 139 7 2" xfId="13569" xr:uid="{00000000-0005-0000-0000-000033020000}"/>
    <cellStyle name="Millares 139 8" xfId="9166" xr:uid="{00000000-0005-0000-0000-00005F000000}"/>
    <cellStyle name="Millares 14" xfId="37" xr:uid="{00000000-0005-0000-0000-000061000000}"/>
    <cellStyle name="Millares 14 2" xfId="385" xr:uid="{00000000-0005-0000-0000-000062000000}"/>
    <cellStyle name="Millares 14 2 2" xfId="1102" xr:uid="{00000000-0005-0000-0000-000063000000}"/>
    <cellStyle name="Millares 14 2 2 2" xfId="2180" xr:uid="{00000000-0005-0000-0000-000063000000}"/>
    <cellStyle name="Millares 14 2 2 2 2" xfId="4359" xr:uid="{00000000-0005-0000-0000-000042020000}"/>
    <cellStyle name="Millares 14 2 2 2 2 2" xfId="8769" xr:uid="{00000000-0005-0000-0000-00007F040000}"/>
    <cellStyle name="Millares 14 2 2 2 2 2 2" xfId="17583" xr:uid="{00000000-0005-0000-0000-00007F040000}"/>
    <cellStyle name="Millares 14 2 2 2 2 3" xfId="13176" xr:uid="{00000000-0005-0000-0000-000042020000}"/>
    <cellStyle name="Millares 14 2 2 2 3" xfId="6588" xr:uid="{00000000-0005-0000-0000-000042020000}"/>
    <cellStyle name="Millares 14 2 2 2 3 2" xfId="15402" xr:uid="{00000000-0005-0000-0000-000042020000}"/>
    <cellStyle name="Millares 14 2 2 2 4" xfId="10999" xr:uid="{00000000-0005-0000-0000-000063000000}"/>
    <cellStyle name="Millares 14 2 2 3" xfId="3282" xr:uid="{00000000-0005-0000-0000-000041020000}"/>
    <cellStyle name="Millares 14 2 2 3 2" xfId="7692" xr:uid="{00000000-0005-0000-0000-000080040000}"/>
    <cellStyle name="Millares 14 2 2 3 2 2" xfId="16506" xr:uid="{00000000-0005-0000-0000-000080040000}"/>
    <cellStyle name="Millares 14 2 2 3 3" xfId="12099" xr:uid="{00000000-0005-0000-0000-000041020000}"/>
    <cellStyle name="Millares 14 2 2 4" xfId="5511" xr:uid="{00000000-0005-0000-0000-000041020000}"/>
    <cellStyle name="Millares 14 2 2 4 2" xfId="14325" xr:uid="{00000000-0005-0000-0000-000041020000}"/>
    <cellStyle name="Millares 14 2 2 5" xfId="9922" xr:uid="{00000000-0005-0000-0000-000063000000}"/>
    <cellStyle name="Millares 14 2 3" xfId="749" xr:uid="{00000000-0005-0000-0000-000063000000}"/>
    <cellStyle name="Millares 14 2 3 2" xfId="1828" xr:uid="{00000000-0005-0000-0000-000063000000}"/>
    <cellStyle name="Millares 14 2 3 2 2" xfId="4007" xr:uid="{00000000-0005-0000-0000-000044020000}"/>
    <cellStyle name="Millares 14 2 3 2 2 2" xfId="8417" xr:uid="{00000000-0005-0000-0000-000083040000}"/>
    <cellStyle name="Millares 14 2 3 2 2 2 2" xfId="17231" xr:uid="{00000000-0005-0000-0000-000083040000}"/>
    <cellStyle name="Millares 14 2 3 2 2 3" xfId="12824" xr:uid="{00000000-0005-0000-0000-000044020000}"/>
    <cellStyle name="Millares 14 2 3 2 3" xfId="6236" xr:uid="{00000000-0005-0000-0000-000044020000}"/>
    <cellStyle name="Millares 14 2 3 2 3 2" xfId="15050" xr:uid="{00000000-0005-0000-0000-000044020000}"/>
    <cellStyle name="Millares 14 2 3 2 4" xfId="10647" xr:uid="{00000000-0005-0000-0000-000063000000}"/>
    <cellStyle name="Millares 14 2 3 3" xfId="2930" xr:uid="{00000000-0005-0000-0000-000043020000}"/>
    <cellStyle name="Millares 14 2 3 3 2" xfId="7340" xr:uid="{00000000-0005-0000-0000-000084040000}"/>
    <cellStyle name="Millares 14 2 3 3 2 2" xfId="16154" xr:uid="{00000000-0005-0000-0000-000084040000}"/>
    <cellStyle name="Millares 14 2 3 3 3" xfId="11747" xr:uid="{00000000-0005-0000-0000-000043020000}"/>
    <cellStyle name="Millares 14 2 3 4" xfId="5159" xr:uid="{00000000-0005-0000-0000-000043020000}"/>
    <cellStyle name="Millares 14 2 3 4 2" xfId="13973" xr:uid="{00000000-0005-0000-0000-000043020000}"/>
    <cellStyle name="Millares 14 2 3 5" xfId="9570" xr:uid="{00000000-0005-0000-0000-000063000000}"/>
    <cellStyle name="Millares 14 2 4" xfId="1463" xr:uid="{00000000-0005-0000-0000-000062000000}"/>
    <cellStyle name="Millares 14 2 4 2" xfId="3642" xr:uid="{00000000-0005-0000-0000-000045020000}"/>
    <cellStyle name="Millares 14 2 4 2 2" xfId="8052" xr:uid="{00000000-0005-0000-0000-000086040000}"/>
    <cellStyle name="Millares 14 2 4 2 2 2" xfId="16866" xr:uid="{00000000-0005-0000-0000-000086040000}"/>
    <cellStyle name="Millares 14 2 4 2 3" xfId="12459" xr:uid="{00000000-0005-0000-0000-000045020000}"/>
    <cellStyle name="Millares 14 2 4 3" xfId="5871" xr:uid="{00000000-0005-0000-0000-000045020000}"/>
    <cellStyle name="Millares 14 2 4 3 2" xfId="14685" xr:uid="{00000000-0005-0000-0000-000045020000}"/>
    <cellStyle name="Millares 14 2 4 4" xfId="10282" xr:uid="{00000000-0005-0000-0000-000062000000}"/>
    <cellStyle name="Millares 14 2 5" xfId="2573" xr:uid="{00000000-0005-0000-0000-000061000000}"/>
    <cellStyle name="Millares 14 2 5 2" xfId="6984" xr:uid="{00000000-0005-0000-0000-000087040000}"/>
    <cellStyle name="Millares 14 2 5 2 2" xfId="15798" xr:uid="{00000000-0005-0000-0000-000087040000}"/>
    <cellStyle name="Millares 14 2 5 3" xfId="11391" xr:uid="{00000000-0005-0000-0000-000061000000}"/>
    <cellStyle name="Millares 14 2 6" xfId="4807" xr:uid="{00000000-0005-0000-0000-000040020000}"/>
    <cellStyle name="Millares 14 2 6 2" xfId="13621" xr:uid="{00000000-0005-0000-0000-000040020000}"/>
    <cellStyle name="Millares 14 2 7" xfId="9218" xr:uid="{00000000-0005-0000-0000-000062000000}"/>
    <cellStyle name="Millares 14 3" xfId="920" xr:uid="{00000000-0005-0000-0000-000062000000}"/>
    <cellStyle name="Millares 14 3 2" xfId="1998" xr:uid="{00000000-0005-0000-0000-000062000000}"/>
    <cellStyle name="Millares 14 3 2 2" xfId="4177" xr:uid="{00000000-0005-0000-0000-000047020000}"/>
    <cellStyle name="Millares 14 3 2 2 2" xfId="8587" xr:uid="{00000000-0005-0000-0000-00008A040000}"/>
    <cellStyle name="Millares 14 3 2 2 2 2" xfId="17401" xr:uid="{00000000-0005-0000-0000-00008A040000}"/>
    <cellStyle name="Millares 14 3 2 2 3" xfId="12994" xr:uid="{00000000-0005-0000-0000-000047020000}"/>
    <cellStyle name="Millares 14 3 2 3" xfId="6406" xr:uid="{00000000-0005-0000-0000-000047020000}"/>
    <cellStyle name="Millares 14 3 2 3 2" xfId="15220" xr:uid="{00000000-0005-0000-0000-000047020000}"/>
    <cellStyle name="Millares 14 3 2 4" xfId="10817" xr:uid="{00000000-0005-0000-0000-000062000000}"/>
    <cellStyle name="Millares 14 3 3" xfId="3100" xr:uid="{00000000-0005-0000-0000-000046020000}"/>
    <cellStyle name="Millares 14 3 3 2" xfId="7510" xr:uid="{00000000-0005-0000-0000-00008B040000}"/>
    <cellStyle name="Millares 14 3 3 2 2" xfId="16324" xr:uid="{00000000-0005-0000-0000-00008B040000}"/>
    <cellStyle name="Millares 14 3 3 3" xfId="11917" xr:uid="{00000000-0005-0000-0000-000046020000}"/>
    <cellStyle name="Millares 14 3 4" xfId="5329" xr:uid="{00000000-0005-0000-0000-000046020000}"/>
    <cellStyle name="Millares 14 3 4 2" xfId="14143" xr:uid="{00000000-0005-0000-0000-000046020000}"/>
    <cellStyle name="Millares 14 3 5" xfId="9740" xr:uid="{00000000-0005-0000-0000-000062000000}"/>
    <cellStyle name="Millares 14 4" xfId="567" xr:uid="{00000000-0005-0000-0000-000062000000}"/>
    <cellStyle name="Millares 14 4 2" xfId="1646" xr:uid="{00000000-0005-0000-0000-000062000000}"/>
    <cellStyle name="Millares 14 4 2 2" xfId="3825" xr:uid="{00000000-0005-0000-0000-000049020000}"/>
    <cellStyle name="Millares 14 4 2 2 2" xfId="8235" xr:uid="{00000000-0005-0000-0000-00008E040000}"/>
    <cellStyle name="Millares 14 4 2 2 2 2" xfId="17049" xr:uid="{00000000-0005-0000-0000-00008E040000}"/>
    <cellStyle name="Millares 14 4 2 2 3" xfId="12642" xr:uid="{00000000-0005-0000-0000-000049020000}"/>
    <cellStyle name="Millares 14 4 2 3" xfId="6054" xr:uid="{00000000-0005-0000-0000-000049020000}"/>
    <cellStyle name="Millares 14 4 2 3 2" xfId="14868" xr:uid="{00000000-0005-0000-0000-000049020000}"/>
    <cellStyle name="Millares 14 4 2 4" xfId="10465" xr:uid="{00000000-0005-0000-0000-000062000000}"/>
    <cellStyle name="Millares 14 4 3" xfId="2748" xr:uid="{00000000-0005-0000-0000-000048020000}"/>
    <cellStyle name="Millares 14 4 3 2" xfId="7158" xr:uid="{00000000-0005-0000-0000-00008F040000}"/>
    <cellStyle name="Millares 14 4 3 2 2" xfId="15972" xr:uid="{00000000-0005-0000-0000-00008F040000}"/>
    <cellStyle name="Millares 14 4 3 3" xfId="11565" xr:uid="{00000000-0005-0000-0000-000048020000}"/>
    <cellStyle name="Millares 14 4 4" xfId="4977" xr:uid="{00000000-0005-0000-0000-000048020000}"/>
    <cellStyle name="Millares 14 4 4 2" xfId="13791" xr:uid="{00000000-0005-0000-0000-000048020000}"/>
    <cellStyle name="Millares 14 4 5" xfId="9388" xr:uid="{00000000-0005-0000-0000-000062000000}"/>
    <cellStyle name="Millares 14 5" xfId="1274" xr:uid="{00000000-0005-0000-0000-000061000000}"/>
    <cellStyle name="Millares 14 5 2" xfId="3454" xr:uid="{00000000-0005-0000-0000-00004A020000}"/>
    <cellStyle name="Millares 14 5 2 2" xfId="7864" xr:uid="{00000000-0005-0000-0000-000091040000}"/>
    <cellStyle name="Millares 14 5 2 2 2" xfId="16678" xr:uid="{00000000-0005-0000-0000-000091040000}"/>
    <cellStyle name="Millares 14 5 2 3" xfId="12271" xr:uid="{00000000-0005-0000-0000-00004A020000}"/>
    <cellStyle name="Millares 14 5 3" xfId="5683" xr:uid="{00000000-0005-0000-0000-00004A020000}"/>
    <cellStyle name="Millares 14 5 3 2" xfId="14497" xr:uid="{00000000-0005-0000-0000-00004A020000}"/>
    <cellStyle name="Millares 14 5 4" xfId="10094" xr:uid="{00000000-0005-0000-0000-000061000000}"/>
    <cellStyle name="Millares 14 6" xfId="2390" xr:uid="{00000000-0005-0000-0000-000060000000}"/>
    <cellStyle name="Millares 14 6 2" xfId="6802" xr:uid="{00000000-0005-0000-0000-000092040000}"/>
    <cellStyle name="Millares 14 6 2 2" xfId="15616" xr:uid="{00000000-0005-0000-0000-000092040000}"/>
    <cellStyle name="Millares 14 6 3" xfId="11209" xr:uid="{00000000-0005-0000-0000-000060000000}"/>
    <cellStyle name="Millares 14 7" xfId="4624" xr:uid="{00000000-0005-0000-0000-00003F020000}"/>
    <cellStyle name="Millares 14 7 2" xfId="13438" xr:uid="{00000000-0005-0000-0000-00003F020000}"/>
    <cellStyle name="Millares 14 8" xfId="9036" xr:uid="{00000000-0005-0000-0000-000061000000}"/>
    <cellStyle name="Millares 140" xfId="295" xr:uid="{00000000-0005-0000-0000-000063000000}"/>
    <cellStyle name="Millares 140 2" xfId="521" xr:uid="{00000000-0005-0000-0000-000064000000}"/>
    <cellStyle name="Millares 140 2 2" xfId="1236" xr:uid="{00000000-0005-0000-0000-000065000000}"/>
    <cellStyle name="Millares 140 2 2 2" xfId="2314" xr:uid="{00000000-0005-0000-0000-000065000000}"/>
    <cellStyle name="Millares 140 2 2 2 2" xfId="4493" xr:uid="{00000000-0005-0000-0000-00004E020000}"/>
    <cellStyle name="Millares 140 2 2 2 2 2" xfId="8903" xr:uid="{00000000-0005-0000-0000-000097040000}"/>
    <cellStyle name="Millares 140 2 2 2 2 2 2" xfId="17717" xr:uid="{00000000-0005-0000-0000-000097040000}"/>
    <cellStyle name="Millares 140 2 2 2 2 3" xfId="13310" xr:uid="{00000000-0005-0000-0000-00004E020000}"/>
    <cellStyle name="Millares 140 2 2 2 3" xfId="6722" xr:uid="{00000000-0005-0000-0000-00004E020000}"/>
    <cellStyle name="Millares 140 2 2 2 3 2" xfId="15536" xr:uid="{00000000-0005-0000-0000-00004E020000}"/>
    <cellStyle name="Millares 140 2 2 2 4" xfId="11133" xr:uid="{00000000-0005-0000-0000-000065000000}"/>
    <cellStyle name="Millares 140 2 2 3" xfId="3416" xr:uid="{00000000-0005-0000-0000-00004D020000}"/>
    <cellStyle name="Millares 140 2 2 3 2" xfId="7826" xr:uid="{00000000-0005-0000-0000-000098040000}"/>
    <cellStyle name="Millares 140 2 2 3 2 2" xfId="16640" xr:uid="{00000000-0005-0000-0000-000098040000}"/>
    <cellStyle name="Millares 140 2 2 3 3" xfId="12233" xr:uid="{00000000-0005-0000-0000-00004D020000}"/>
    <cellStyle name="Millares 140 2 2 4" xfId="5645" xr:uid="{00000000-0005-0000-0000-00004D020000}"/>
    <cellStyle name="Millares 140 2 2 4 2" xfId="14459" xr:uid="{00000000-0005-0000-0000-00004D020000}"/>
    <cellStyle name="Millares 140 2 2 5" xfId="10056" xr:uid="{00000000-0005-0000-0000-000065000000}"/>
    <cellStyle name="Millares 140 2 3" xfId="883" xr:uid="{00000000-0005-0000-0000-000065000000}"/>
    <cellStyle name="Millares 140 2 3 2" xfId="1962" xr:uid="{00000000-0005-0000-0000-000065000000}"/>
    <cellStyle name="Millares 140 2 3 2 2" xfId="4141" xr:uid="{00000000-0005-0000-0000-000050020000}"/>
    <cellStyle name="Millares 140 2 3 2 2 2" xfId="8551" xr:uid="{00000000-0005-0000-0000-00009B040000}"/>
    <cellStyle name="Millares 140 2 3 2 2 2 2" xfId="17365" xr:uid="{00000000-0005-0000-0000-00009B040000}"/>
    <cellStyle name="Millares 140 2 3 2 2 3" xfId="12958" xr:uid="{00000000-0005-0000-0000-000050020000}"/>
    <cellStyle name="Millares 140 2 3 2 3" xfId="6370" xr:uid="{00000000-0005-0000-0000-000050020000}"/>
    <cellStyle name="Millares 140 2 3 2 3 2" xfId="15184" xr:uid="{00000000-0005-0000-0000-000050020000}"/>
    <cellStyle name="Millares 140 2 3 2 4" xfId="10781" xr:uid="{00000000-0005-0000-0000-000065000000}"/>
    <cellStyle name="Millares 140 2 3 3" xfId="3064" xr:uid="{00000000-0005-0000-0000-00004F020000}"/>
    <cellStyle name="Millares 140 2 3 3 2" xfId="7474" xr:uid="{00000000-0005-0000-0000-00009C040000}"/>
    <cellStyle name="Millares 140 2 3 3 2 2" xfId="16288" xr:uid="{00000000-0005-0000-0000-00009C040000}"/>
    <cellStyle name="Millares 140 2 3 3 3" xfId="11881" xr:uid="{00000000-0005-0000-0000-00004F020000}"/>
    <cellStyle name="Millares 140 2 3 4" xfId="5293" xr:uid="{00000000-0005-0000-0000-00004F020000}"/>
    <cellStyle name="Millares 140 2 3 4 2" xfId="14107" xr:uid="{00000000-0005-0000-0000-00004F020000}"/>
    <cellStyle name="Millares 140 2 3 5" xfId="9704" xr:uid="{00000000-0005-0000-0000-000065000000}"/>
    <cellStyle name="Millares 140 2 4" xfId="1597" xr:uid="{00000000-0005-0000-0000-000064000000}"/>
    <cellStyle name="Millares 140 2 4 2" xfId="3776" xr:uid="{00000000-0005-0000-0000-000051020000}"/>
    <cellStyle name="Millares 140 2 4 2 2" xfId="8186" xr:uid="{00000000-0005-0000-0000-00009E040000}"/>
    <cellStyle name="Millares 140 2 4 2 2 2" xfId="17000" xr:uid="{00000000-0005-0000-0000-00009E040000}"/>
    <cellStyle name="Millares 140 2 4 2 3" xfId="12593" xr:uid="{00000000-0005-0000-0000-000051020000}"/>
    <cellStyle name="Millares 140 2 4 3" xfId="6005" xr:uid="{00000000-0005-0000-0000-000051020000}"/>
    <cellStyle name="Millares 140 2 4 3 2" xfId="14819" xr:uid="{00000000-0005-0000-0000-000051020000}"/>
    <cellStyle name="Millares 140 2 4 4" xfId="10416" xr:uid="{00000000-0005-0000-0000-000064000000}"/>
    <cellStyle name="Millares 140 2 5" xfId="2707" xr:uid="{00000000-0005-0000-0000-000063000000}"/>
    <cellStyle name="Millares 140 2 5 2" xfId="7118" xr:uid="{00000000-0005-0000-0000-00009F040000}"/>
    <cellStyle name="Millares 140 2 5 2 2" xfId="15932" xr:uid="{00000000-0005-0000-0000-00009F040000}"/>
    <cellStyle name="Millares 140 2 5 3" xfId="11525" xr:uid="{00000000-0005-0000-0000-000063000000}"/>
    <cellStyle name="Millares 140 2 6" xfId="4941" xr:uid="{00000000-0005-0000-0000-00004C020000}"/>
    <cellStyle name="Millares 140 2 6 2" xfId="13755" xr:uid="{00000000-0005-0000-0000-00004C020000}"/>
    <cellStyle name="Millares 140 2 7" xfId="9352" xr:uid="{00000000-0005-0000-0000-000064000000}"/>
    <cellStyle name="Millares 140 3" xfId="1051" xr:uid="{00000000-0005-0000-0000-000064000000}"/>
    <cellStyle name="Millares 140 3 2" xfId="2129" xr:uid="{00000000-0005-0000-0000-000064000000}"/>
    <cellStyle name="Millares 140 3 2 2" xfId="4308" xr:uid="{00000000-0005-0000-0000-000053020000}"/>
    <cellStyle name="Millares 140 3 2 2 2" xfId="8718" xr:uid="{00000000-0005-0000-0000-0000A2040000}"/>
    <cellStyle name="Millares 140 3 2 2 2 2" xfId="17532" xr:uid="{00000000-0005-0000-0000-0000A2040000}"/>
    <cellStyle name="Millares 140 3 2 2 3" xfId="13125" xr:uid="{00000000-0005-0000-0000-000053020000}"/>
    <cellStyle name="Millares 140 3 2 3" xfId="6537" xr:uid="{00000000-0005-0000-0000-000053020000}"/>
    <cellStyle name="Millares 140 3 2 3 2" xfId="15351" xr:uid="{00000000-0005-0000-0000-000053020000}"/>
    <cellStyle name="Millares 140 3 2 4" xfId="10948" xr:uid="{00000000-0005-0000-0000-000064000000}"/>
    <cellStyle name="Millares 140 3 3" xfId="3231" xr:uid="{00000000-0005-0000-0000-000052020000}"/>
    <cellStyle name="Millares 140 3 3 2" xfId="7641" xr:uid="{00000000-0005-0000-0000-0000A3040000}"/>
    <cellStyle name="Millares 140 3 3 2 2" xfId="16455" xr:uid="{00000000-0005-0000-0000-0000A3040000}"/>
    <cellStyle name="Millares 140 3 3 3" xfId="12048" xr:uid="{00000000-0005-0000-0000-000052020000}"/>
    <cellStyle name="Millares 140 3 4" xfId="5460" xr:uid="{00000000-0005-0000-0000-000052020000}"/>
    <cellStyle name="Millares 140 3 4 2" xfId="14274" xr:uid="{00000000-0005-0000-0000-000052020000}"/>
    <cellStyle name="Millares 140 3 5" xfId="9871" xr:uid="{00000000-0005-0000-0000-000064000000}"/>
    <cellStyle name="Millares 140 4" xfId="698" xr:uid="{00000000-0005-0000-0000-000064000000}"/>
    <cellStyle name="Millares 140 4 2" xfId="1777" xr:uid="{00000000-0005-0000-0000-000064000000}"/>
    <cellStyle name="Millares 140 4 2 2" xfId="3956" xr:uid="{00000000-0005-0000-0000-000055020000}"/>
    <cellStyle name="Millares 140 4 2 2 2" xfId="8366" xr:uid="{00000000-0005-0000-0000-0000A6040000}"/>
    <cellStyle name="Millares 140 4 2 2 2 2" xfId="17180" xr:uid="{00000000-0005-0000-0000-0000A6040000}"/>
    <cellStyle name="Millares 140 4 2 2 3" xfId="12773" xr:uid="{00000000-0005-0000-0000-000055020000}"/>
    <cellStyle name="Millares 140 4 2 3" xfId="6185" xr:uid="{00000000-0005-0000-0000-000055020000}"/>
    <cellStyle name="Millares 140 4 2 3 2" xfId="14999" xr:uid="{00000000-0005-0000-0000-000055020000}"/>
    <cellStyle name="Millares 140 4 2 4" xfId="10596" xr:uid="{00000000-0005-0000-0000-000064000000}"/>
    <cellStyle name="Millares 140 4 3" xfId="2879" xr:uid="{00000000-0005-0000-0000-000054020000}"/>
    <cellStyle name="Millares 140 4 3 2" xfId="7289" xr:uid="{00000000-0005-0000-0000-0000A7040000}"/>
    <cellStyle name="Millares 140 4 3 2 2" xfId="16103" xr:uid="{00000000-0005-0000-0000-0000A7040000}"/>
    <cellStyle name="Millares 140 4 3 3" xfId="11696" xr:uid="{00000000-0005-0000-0000-000054020000}"/>
    <cellStyle name="Millares 140 4 4" xfId="5108" xr:uid="{00000000-0005-0000-0000-000054020000}"/>
    <cellStyle name="Millares 140 4 4 2" xfId="13922" xr:uid="{00000000-0005-0000-0000-000054020000}"/>
    <cellStyle name="Millares 140 4 5" xfId="9519" xr:uid="{00000000-0005-0000-0000-000064000000}"/>
    <cellStyle name="Millares 140 5" xfId="1411" xr:uid="{00000000-0005-0000-0000-000063000000}"/>
    <cellStyle name="Millares 140 5 2" xfId="3591" xr:uid="{00000000-0005-0000-0000-000056020000}"/>
    <cellStyle name="Millares 140 5 2 2" xfId="8001" xr:uid="{00000000-0005-0000-0000-0000A9040000}"/>
    <cellStyle name="Millares 140 5 2 2 2" xfId="16815" xr:uid="{00000000-0005-0000-0000-0000A9040000}"/>
    <cellStyle name="Millares 140 5 2 3" xfId="12408" xr:uid="{00000000-0005-0000-0000-000056020000}"/>
    <cellStyle name="Millares 140 5 3" xfId="5820" xr:uid="{00000000-0005-0000-0000-000056020000}"/>
    <cellStyle name="Millares 140 5 3 2" xfId="14634" xr:uid="{00000000-0005-0000-0000-000056020000}"/>
    <cellStyle name="Millares 140 5 4" xfId="10231" xr:uid="{00000000-0005-0000-0000-000063000000}"/>
    <cellStyle name="Millares 140 6" xfId="2522" xr:uid="{00000000-0005-0000-0000-000062000000}"/>
    <cellStyle name="Millares 140 6 2" xfId="6933" xr:uid="{00000000-0005-0000-0000-0000AA040000}"/>
    <cellStyle name="Millares 140 6 2 2" xfId="15747" xr:uid="{00000000-0005-0000-0000-0000AA040000}"/>
    <cellStyle name="Millares 140 6 3" xfId="11340" xr:uid="{00000000-0005-0000-0000-000062000000}"/>
    <cellStyle name="Millares 140 7" xfId="4756" xr:uid="{00000000-0005-0000-0000-00004B020000}"/>
    <cellStyle name="Millares 140 7 2" xfId="13570" xr:uid="{00000000-0005-0000-0000-00004B020000}"/>
    <cellStyle name="Millares 140 8" xfId="9167" xr:uid="{00000000-0005-0000-0000-000063000000}"/>
    <cellStyle name="Millares 141" xfId="310" xr:uid="{00000000-0005-0000-0000-000065000000}"/>
    <cellStyle name="Millares 141 2" xfId="1057" xr:uid="{00000000-0005-0000-0000-000066000000}"/>
    <cellStyle name="Millares 141 2 2" xfId="2135" xr:uid="{00000000-0005-0000-0000-000066000000}"/>
    <cellStyle name="Millares 141 2 2 2" xfId="4314" xr:uid="{00000000-0005-0000-0000-000059020000}"/>
    <cellStyle name="Millares 141 2 2 2 2" xfId="8724" xr:uid="{00000000-0005-0000-0000-0000AE040000}"/>
    <cellStyle name="Millares 141 2 2 2 2 2" xfId="17538" xr:uid="{00000000-0005-0000-0000-0000AE040000}"/>
    <cellStyle name="Millares 141 2 2 2 3" xfId="13131" xr:uid="{00000000-0005-0000-0000-000059020000}"/>
    <cellStyle name="Millares 141 2 2 3" xfId="6543" xr:uid="{00000000-0005-0000-0000-000059020000}"/>
    <cellStyle name="Millares 141 2 2 3 2" xfId="15357" xr:uid="{00000000-0005-0000-0000-000059020000}"/>
    <cellStyle name="Millares 141 2 2 4" xfId="10954" xr:uid="{00000000-0005-0000-0000-000066000000}"/>
    <cellStyle name="Millares 141 2 3" xfId="3237" xr:uid="{00000000-0005-0000-0000-000058020000}"/>
    <cellStyle name="Millares 141 2 3 2" xfId="7647" xr:uid="{00000000-0005-0000-0000-0000AF040000}"/>
    <cellStyle name="Millares 141 2 3 2 2" xfId="16461" xr:uid="{00000000-0005-0000-0000-0000AF040000}"/>
    <cellStyle name="Millares 141 2 3 3" xfId="12054" xr:uid="{00000000-0005-0000-0000-000058020000}"/>
    <cellStyle name="Millares 141 2 4" xfId="5466" xr:uid="{00000000-0005-0000-0000-000058020000}"/>
    <cellStyle name="Millares 141 2 4 2" xfId="14280" xr:uid="{00000000-0005-0000-0000-000058020000}"/>
    <cellStyle name="Millares 141 2 5" xfId="9877" xr:uid="{00000000-0005-0000-0000-000066000000}"/>
    <cellStyle name="Millares 141 3" xfId="704" xr:uid="{00000000-0005-0000-0000-000066000000}"/>
    <cellStyle name="Millares 141 3 2" xfId="1783" xr:uid="{00000000-0005-0000-0000-000066000000}"/>
    <cellStyle name="Millares 141 3 2 2" xfId="3962" xr:uid="{00000000-0005-0000-0000-00005B020000}"/>
    <cellStyle name="Millares 141 3 2 2 2" xfId="8372" xr:uid="{00000000-0005-0000-0000-0000B2040000}"/>
    <cellStyle name="Millares 141 3 2 2 2 2" xfId="17186" xr:uid="{00000000-0005-0000-0000-0000B2040000}"/>
    <cellStyle name="Millares 141 3 2 2 3" xfId="12779" xr:uid="{00000000-0005-0000-0000-00005B020000}"/>
    <cellStyle name="Millares 141 3 2 3" xfId="6191" xr:uid="{00000000-0005-0000-0000-00005B020000}"/>
    <cellStyle name="Millares 141 3 2 3 2" xfId="15005" xr:uid="{00000000-0005-0000-0000-00005B020000}"/>
    <cellStyle name="Millares 141 3 2 4" xfId="10602" xr:uid="{00000000-0005-0000-0000-000066000000}"/>
    <cellStyle name="Millares 141 3 3" xfId="2885" xr:uid="{00000000-0005-0000-0000-00005A020000}"/>
    <cellStyle name="Millares 141 3 3 2" xfId="7295" xr:uid="{00000000-0005-0000-0000-0000B3040000}"/>
    <cellStyle name="Millares 141 3 3 2 2" xfId="16109" xr:uid="{00000000-0005-0000-0000-0000B3040000}"/>
    <cellStyle name="Millares 141 3 3 3" xfId="11702" xr:uid="{00000000-0005-0000-0000-00005A020000}"/>
    <cellStyle name="Millares 141 3 4" xfId="5114" xr:uid="{00000000-0005-0000-0000-00005A020000}"/>
    <cellStyle name="Millares 141 3 4 2" xfId="13928" xr:uid="{00000000-0005-0000-0000-00005A020000}"/>
    <cellStyle name="Millares 141 3 5" xfId="9525" xr:uid="{00000000-0005-0000-0000-000066000000}"/>
    <cellStyle name="Millares 141 4" xfId="1418" xr:uid="{00000000-0005-0000-0000-000065000000}"/>
    <cellStyle name="Millares 141 4 2" xfId="3597" xr:uid="{00000000-0005-0000-0000-00005C020000}"/>
    <cellStyle name="Millares 141 4 2 2" xfId="8007" xr:uid="{00000000-0005-0000-0000-0000B5040000}"/>
    <cellStyle name="Millares 141 4 2 2 2" xfId="16821" xr:uid="{00000000-0005-0000-0000-0000B5040000}"/>
    <cellStyle name="Millares 141 4 2 3" xfId="12414" xr:uid="{00000000-0005-0000-0000-00005C020000}"/>
    <cellStyle name="Millares 141 4 3" xfId="5826" xr:uid="{00000000-0005-0000-0000-00005C020000}"/>
    <cellStyle name="Millares 141 4 3 2" xfId="14640" xr:uid="{00000000-0005-0000-0000-00005C020000}"/>
    <cellStyle name="Millares 141 4 4" xfId="10237" xr:uid="{00000000-0005-0000-0000-000065000000}"/>
    <cellStyle name="Millares 141 5" xfId="2528" xr:uid="{00000000-0005-0000-0000-000064000000}"/>
    <cellStyle name="Millares 141 5 2" xfId="6939" xr:uid="{00000000-0005-0000-0000-0000B6040000}"/>
    <cellStyle name="Millares 141 5 2 2" xfId="15753" xr:uid="{00000000-0005-0000-0000-0000B6040000}"/>
    <cellStyle name="Millares 141 5 3" xfId="11346" xr:uid="{00000000-0005-0000-0000-000064000000}"/>
    <cellStyle name="Millares 141 6" xfId="4762" xr:uid="{00000000-0005-0000-0000-000057020000}"/>
    <cellStyle name="Millares 141 6 2" xfId="13576" xr:uid="{00000000-0005-0000-0000-000057020000}"/>
    <cellStyle name="Millares 141 7" xfId="9173" xr:uid="{00000000-0005-0000-0000-000065000000}"/>
    <cellStyle name="Millares 142" xfId="301" xr:uid="{00000000-0005-0000-0000-000066000000}"/>
    <cellStyle name="Millares 142 2" xfId="1052" xr:uid="{00000000-0005-0000-0000-000067000000}"/>
    <cellStyle name="Millares 142 2 2" xfId="2130" xr:uid="{00000000-0005-0000-0000-000067000000}"/>
    <cellStyle name="Millares 142 2 2 2" xfId="4309" xr:uid="{00000000-0005-0000-0000-00005F020000}"/>
    <cellStyle name="Millares 142 2 2 2 2" xfId="8719" xr:uid="{00000000-0005-0000-0000-0000BA040000}"/>
    <cellStyle name="Millares 142 2 2 2 2 2" xfId="17533" xr:uid="{00000000-0005-0000-0000-0000BA040000}"/>
    <cellStyle name="Millares 142 2 2 2 3" xfId="13126" xr:uid="{00000000-0005-0000-0000-00005F020000}"/>
    <cellStyle name="Millares 142 2 2 3" xfId="6538" xr:uid="{00000000-0005-0000-0000-00005F020000}"/>
    <cellStyle name="Millares 142 2 2 3 2" xfId="15352" xr:uid="{00000000-0005-0000-0000-00005F020000}"/>
    <cellStyle name="Millares 142 2 2 4" xfId="10949" xr:uid="{00000000-0005-0000-0000-000067000000}"/>
    <cellStyle name="Millares 142 2 3" xfId="3232" xr:uid="{00000000-0005-0000-0000-00005E020000}"/>
    <cellStyle name="Millares 142 2 3 2" xfId="7642" xr:uid="{00000000-0005-0000-0000-0000BB040000}"/>
    <cellStyle name="Millares 142 2 3 2 2" xfId="16456" xr:uid="{00000000-0005-0000-0000-0000BB040000}"/>
    <cellStyle name="Millares 142 2 3 3" xfId="12049" xr:uid="{00000000-0005-0000-0000-00005E020000}"/>
    <cellStyle name="Millares 142 2 4" xfId="5461" xr:uid="{00000000-0005-0000-0000-00005E020000}"/>
    <cellStyle name="Millares 142 2 4 2" xfId="14275" xr:uid="{00000000-0005-0000-0000-00005E020000}"/>
    <cellStyle name="Millares 142 2 5" xfId="9872" xr:uid="{00000000-0005-0000-0000-000067000000}"/>
    <cellStyle name="Millares 142 3" xfId="699" xr:uid="{00000000-0005-0000-0000-000067000000}"/>
    <cellStyle name="Millares 142 3 2" xfId="1778" xr:uid="{00000000-0005-0000-0000-000067000000}"/>
    <cellStyle name="Millares 142 3 2 2" xfId="3957" xr:uid="{00000000-0005-0000-0000-000061020000}"/>
    <cellStyle name="Millares 142 3 2 2 2" xfId="8367" xr:uid="{00000000-0005-0000-0000-0000BE040000}"/>
    <cellStyle name="Millares 142 3 2 2 2 2" xfId="17181" xr:uid="{00000000-0005-0000-0000-0000BE040000}"/>
    <cellStyle name="Millares 142 3 2 2 3" xfId="12774" xr:uid="{00000000-0005-0000-0000-000061020000}"/>
    <cellStyle name="Millares 142 3 2 3" xfId="6186" xr:uid="{00000000-0005-0000-0000-000061020000}"/>
    <cellStyle name="Millares 142 3 2 3 2" xfId="15000" xr:uid="{00000000-0005-0000-0000-000061020000}"/>
    <cellStyle name="Millares 142 3 2 4" xfId="10597" xr:uid="{00000000-0005-0000-0000-000067000000}"/>
    <cellStyle name="Millares 142 3 3" xfId="2880" xr:uid="{00000000-0005-0000-0000-000060020000}"/>
    <cellStyle name="Millares 142 3 3 2" xfId="7290" xr:uid="{00000000-0005-0000-0000-0000BF040000}"/>
    <cellStyle name="Millares 142 3 3 2 2" xfId="16104" xr:uid="{00000000-0005-0000-0000-0000BF040000}"/>
    <cellStyle name="Millares 142 3 3 3" xfId="11697" xr:uid="{00000000-0005-0000-0000-000060020000}"/>
    <cellStyle name="Millares 142 3 4" xfId="5109" xr:uid="{00000000-0005-0000-0000-000060020000}"/>
    <cellStyle name="Millares 142 3 4 2" xfId="13923" xr:uid="{00000000-0005-0000-0000-000060020000}"/>
    <cellStyle name="Millares 142 3 5" xfId="9520" xr:uid="{00000000-0005-0000-0000-000067000000}"/>
    <cellStyle name="Millares 142 4" xfId="1413" xr:uid="{00000000-0005-0000-0000-000066000000}"/>
    <cellStyle name="Millares 142 4 2" xfId="3592" xr:uid="{00000000-0005-0000-0000-000062020000}"/>
    <cellStyle name="Millares 142 4 2 2" xfId="8002" xr:uid="{00000000-0005-0000-0000-0000C1040000}"/>
    <cellStyle name="Millares 142 4 2 2 2" xfId="16816" xr:uid="{00000000-0005-0000-0000-0000C1040000}"/>
    <cellStyle name="Millares 142 4 2 3" xfId="12409" xr:uid="{00000000-0005-0000-0000-000062020000}"/>
    <cellStyle name="Millares 142 4 3" xfId="5821" xr:uid="{00000000-0005-0000-0000-000062020000}"/>
    <cellStyle name="Millares 142 4 3 2" xfId="14635" xr:uid="{00000000-0005-0000-0000-000062020000}"/>
    <cellStyle name="Millares 142 4 4" xfId="10232" xr:uid="{00000000-0005-0000-0000-000066000000}"/>
    <cellStyle name="Millares 142 5" xfId="2523" xr:uid="{00000000-0005-0000-0000-000065000000}"/>
    <cellStyle name="Millares 142 5 2" xfId="6934" xr:uid="{00000000-0005-0000-0000-0000C2040000}"/>
    <cellStyle name="Millares 142 5 2 2" xfId="15748" xr:uid="{00000000-0005-0000-0000-0000C2040000}"/>
    <cellStyle name="Millares 142 5 3" xfId="11341" xr:uid="{00000000-0005-0000-0000-000065000000}"/>
    <cellStyle name="Millares 142 6" xfId="4757" xr:uid="{00000000-0005-0000-0000-00005D020000}"/>
    <cellStyle name="Millares 142 6 2" xfId="13571" xr:uid="{00000000-0005-0000-0000-00005D020000}"/>
    <cellStyle name="Millares 142 7" xfId="9168" xr:uid="{00000000-0005-0000-0000-000066000000}"/>
    <cellStyle name="Millares 143" xfId="306" xr:uid="{00000000-0005-0000-0000-000067000000}"/>
    <cellStyle name="Millares 143 2" xfId="1055" xr:uid="{00000000-0005-0000-0000-000068000000}"/>
    <cellStyle name="Millares 143 2 2" xfId="2133" xr:uid="{00000000-0005-0000-0000-000068000000}"/>
    <cellStyle name="Millares 143 2 2 2" xfId="4312" xr:uid="{00000000-0005-0000-0000-000065020000}"/>
    <cellStyle name="Millares 143 2 2 2 2" xfId="8722" xr:uid="{00000000-0005-0000-0000-0000C6040000}"/>
    <cellStyle name="Millares 143 2 2 2 2 2" xfId="17536" xr:uid="{00000000-0005-0000-0000-0000C6040000}"/>
    <cellStyle name="Millares 143 2 2 2 3" xfId="13129" xr:uid="{00000000-0005-0000-0000-000065020000}"/>
    <cellStyle name="Millares 143 2 2 3" xfId="6541" xr:uid="{00000000-0005-0000-0000-000065020000}"/>
    <cellStyle name="Millares 143 2 2 3 2" xfId="15355" xr:uid="{00000000-0005-0000-0000-000065020000}"/>
    <cellStyle name="Millares 143 2 2 4" xfId="10952" xr:uid="{00000000-0005-0000-0000-000068000000}"/>
    <cellStyle name="Millares 143 2 3" xfId="3235" xr:uid="{00000000-0005-0000-0000-000064020000}"/>
    <cellStyle name="Millares 143 2 3 2" xfId="7645" xr:uid="{00000000-0005-0000-0000-0000C7040000}"/>
    <cellStyle name="Millares 143 2 3 2 2" xfId="16459" xr:uid="{00000000-0005-0000-0000-0000C7040000}"/>
    <cellStyle name="Millares 143 2 3 3" xfId="12052" xr:uid="{00000000-0005-0000-0000-000064020000}"/>
    <cellStyle name="Millares 143 2 4" xfId="5464" xr:uid="{00000000-0005-0000-0000-000064020000}"/>
    <cellStyle name="Millares 143 2 4 2" xfId="14278" xr:uid="{00000000-0005-0000-0000-000064020000}"/>
    <cellStyle name="Millares 143 2 5" xfId="9875" xr:uid="{00000000-0005-0000-0000-000068000000}"/>
    <cellStyle name="Millares 143 3" xfId="702" xr:uid="{00000000-0005-0000-0000-000068000000}"/>
    <cellStyle name="Millares 143 3 2" xfId="1781" xr:uid="{00000000-0005-0000-0000-000068000000}"/>
    <cellStyle name="Millares 143 3 2 2" xfId="3960" xr:uid="{00000000-0005-0000-0000-000067020000}"/>
    <cellStyle name="Millares 143 3 2 2 2" xfId="8370" xr:uid="{00000000-0005-0000-0000-0000CA040000}"/>
    <cellStyle name="Millares 143 3 2 2 2 2" xfId="17184" xr:uid="{00000000-0005-0000-0000-0000CA040000}"/>
    <cellStyle name="Millares 143 3 2 2 3" xfId="12777" xr:uid="{00000000-0005-0000-0000-000067020000}"/>
    <cellStyle name="Millares 143 3 2 3" xfId="6189" xr:uid="{00000000-0005-0000-0000-000067020000}"/>
    <cellStyle name="Millares 143 3 2 3 2" xfId="15003" xr:uid="{00000000-0005-0000-0000-000067020000}"/>
    <cellStyle name="Millares 143 3 2 4" xfId="10600" xr:uid="{00000000-0005-0000-0000-000068000000}"/>
    <cellStyle name="Millares 143 3 3" xfId="2883" xr:uid="{00000000-0005-0000-0000-000066020000}"/>
    <cellStyle name="Millares 143 3 3 2" xfId="7293" xr:uid="{00000000-0005-0000-0000-0000CB040000}"/>
    <cellStyle name="Millares 143 3 3 2 2" xfId="16107" xr:uid="{00000000-0005-0000-0000-0000CB040000}"/>
    <cellStyle name="Millares 143 3 3 3" xfId="11700" xr:uid="{00000000-0005-0000-0000-000066020000}"/>
    <cellStyle name="Millares 143 3 4" xfId="5112" xr:uid="{00000000-0005-0000-0000-000066020000}"/>
    <cellStyle name="Millares 143 3 4 2" xfId="13926" xr:uid="{00000000-0005-0000-0000-000066020000}"/>
    <cellStyle name="Millares 143 3 5" xfId="9523" xr:uid="{00000000-0005-0000-0000-000068000000}"/>
    <cellStyle name="Millares 143 4" xfId="1416" xr:uid="{00000000-0005-0000-0000-000067000000}"/>
    <cellStyle name="Millares 143 4 2" xfId="3595" xr:uid="{00000000-0005-0000-0000-000068020000}"/>
    <cellStyle name="Millares 143 4 2 2" xfId="8005" xr:uid="{00000000-0005-0000-0000-0000CD040000}"/>
    <cellStyle name="Millares 143 4 2 2 2" xfId="16819" xr:uid="{00000000-0005-0000-0000-0000CD040000}"/>
    <cellStyle name="Millares 143 4 2 3" xfId="12412" xr:uid="{00000000-0005-0000-0000-000068020000}"/>
    <cellStyle name="Millares 143 4 3" xfId="5824" xr:uid="{00000000-0005-0000-0000-000068020000}"/>
    <cellStyle name="Millares 143 4 3 2" xfId="14638" xr:uid="{00000000-0005-0000-0000-000068020000}"/>
    <cellStyle name="Millares 143 4 4" xfId="10235" xr:uid="{00000000-0005-0000-0000-000067000000}"/>
    <cellStyle name="Millares 143 5" xfId="2526" xr:uid="{00000000-0005-0000-0000-000066000000}"/>
    <cellStyle name="Millares 143 5 2" xfId="6937" xr:uid="{00000000-0005-0000-0000-0000CE040000}"/>
    <cellStyle name="Millares 143 5 2 2" xfId="15751" xr:uid="{00000000-0005-0000-0000-0000CE040000}"/>
    <cellStyle name="Millares 143 5 3" xfId="11344" xr:uid="{00000000-0005-0000-0000-000066000000}"/>
    <cellStyle name="Millares 143 6" xfId="4760" xr:uid="{00000000-0005-0000-0000-000063020000}"/>
    <cellStyle name="Millares 143 6 2" xfId="13574" xr:uid="{00000000-0005-0000-0000-000063020000}"/>
    <cellStyle name="Millares 143 7" xfId="9171" xr:uid="{00000000-0005-0000-0000-000067000000}"/>
    <cellStyle name="Millares 144" xfId="307" xr:uid="{00000000-0005-0000-0000-000068000000}"/>
    <cellStyle name="Millares 144 2" xfId="1056" xr:uid="{00000000-0005-0000-0000-000069000000}"/>
    <cellStyle name="Millares 144 2 2" xfId="2134" xr:uid="{00000000-0005-0000-0000-000069000000}"/>
    <cellStyle name="Millares 144 2 2 2" xfId="4313" xr:uid="{00000000-0005-0000-0000-00006B020000}"/>
    <cellStyle name="Millares 144 2 2 2 2" xfId="8723" xr:uid="{00000000-0005-0000-0000-0000D2040000}"/>
    <cellStyle name="Millares 144 2 2 2 2 2" xfId="17537" xr:uid="{00000000-0005-0000-0000-0000D2040000}"/>
    <cellStyle name="Millares 144 2 2 2 3" xfId="13130" xr:uid="{00000000-0005-0000-0000-00006B020000}"/>
    <cellStyle name="Millares 144 2 2 3" xfId="6542" xr:uid="{00000000-0005-0000-0000-00006B020000}"/>
    <cellStyle name="Millares 144 2 2 3 2" xfId="15356" xr:uid="{00000000-0005-0000-0000-00006B020000}"/>
    <cellStyle name="Millares 144 2 2 4" xfId="10953" xr:uid="{00000000-0005-0000-0000-000069000000}"/>
    <cellStyle name="Millares 144 2 3" xfId="3236" xr:uid="{00000000-0005-0000-0000-00006A020000}"/>
    <cellStyle name="Millares 144 2 3 2" xfId="7646" xr:uid="{00000000-0005-0000-0000-0000D3040000}"/>
    <cellStyle name="Millares 144 2 3 2 2" xfId="16460" xr:uid="{00000000-0005-0000-0000-0000D3040000}"/>
    <cellStyle name="Millares 144 2 3 3" xfId="12053" xr:uid="{00000000-0005-0000-0000-00006A020000}"/>
    <cellStyle name="Millares 144 2 4" xfId="5465" xr:uid="{00000000-0005-0000-0000-00006A020000}"/>
    <cellStyle name="Millares 144 2 4 2" xfId="14279" xr:uid="{00000000-0005-0000-0000-00006A020000}"/>
    <cellStyle name="Millares 144 2 5" xfId="9876" xr:uid="{00000000-0005-0000-0000-000069000000}"/>
    <cellStyle name="Millares 144 3" xfId="703" xr:uid="{00000000-0005-0000-0000-000069000000}"/>
    <cellStyle name="Millares 144 3 2" xfId="1782" xr:uid="{00000000-0005-0000-0000-000069000000}"/>
    <cellStyle name="Millares 144 3 2 2" xfId="3961" xr:uid="{00000000-0005-0000-0000-00006D020000}"/>
    <cellStyle name="Millares 144 3 2 2 2" xfId="8371" xr:uid="{00000000-0005-0000-0000-0000D6040000}"/>
    <cellStyle name="Millares 144 3 2 2 2 2" xfId="17185" xr:uid="{00000000-0005-0000-0000-0000D6040000}"/>
    <cellStyle name="Millares 144 3 2 2 3" xfId="12778" xr:uid="{00000000-0005-0000-0000-00006D020000}"/>
    <cellStyle name="Millares 144 3 2 3" xfId="6190" xr:uid="{00000000-0005-0000-0000-00006D020000}"/>
    <cellStyle name="Millares 144 3 2 3 2" xfId="15004" xr:uid="{00000000-0005-0000-0000-00006D020000}"/>
    <cellStyle name="Millares 144 3 2 4" xfId="10601" xr:uid="{00000000-0005-0000-0000-000069000000}"/>
    <cellStyle name="Millares 144 3 3" xfId="2884" xr:uid="{00000000-0005-0000-0000-00006C020000}"/>
    <cellStyle name="Millares 144 3 3 2" xfId="7294" xr:uid="{00000000-0005-0000-0000-0000D7040000}"/>
    <cellStyle name="Millares 144 3 3 2 2" xfId="16108" xr:uid="{00000000-0005-0000-0000-0000D7040000}"/>
    <cellStyle name="Millares 144 3 3 3" xfId="11701" xr:uid="{00000000-0005-0000-0000-00006C020000}"/>
    <cellStyle name="Millares 144 3 4" xfId="5113" xr:uid="{00000000-0005-0000-0000-00006C020000}"/>
    <cellStyle name="Millares 144 3 4 2" xfId="13927" xr:uid="{00000000-0005-0000-0000-00006C020000}"/>
    <cellStyle name="Millares 144 3 5" xfId="9524" xr:uid="{00000000-0005-0000-0000-000069000000}"/>
    <cellStyle name="Millares 144 4" xfId="1417" xr:uid="{00000000-0005-0000-0000-000068000000}"/>
    <cellStyle name="Millares 144 4 2" xfId="3596" xr:uid="{00000000-0005-0000-0000-00006E020000}"/>
    <cellStyle name="Millares 144 4 2 2" xfId="8006" xr:uid="{00000000-0005-0000-0000-0000D9040000}"/>
    <cellStyle name="Millares 144 4 2 2 2" xfId="16820" xr:uid="{00000000-0005-0000-0000-0000D9040000}"/>
    <cellStyle name="Millares 144 4 2 3" xfId="12413" xr:uid="{00000000-0005-0000-0000-00006E020000}"/>
    <cellStyle name="Millares 144 4 3" xfId="5825" xr:uid="{00000000-0005-0000-0000-00006E020000}"/>
    <cellStyle name="Millares 144 4 3 2" xfId="14639" xr:uid="{00000000-0005-0000-0000-00006E020000}"/>
    <cellStyle name="Millares 144 4 4" xfId="10236" xr:uid="{00000000-0005-0000-0000-000068000000}"/>
    <cellStyle name="Millares 144 5" xfId="2527" xr:uid="{00000000-0005-0000-0000-000067000000}"/>
    <cellStyle name="Millares 144 5 2" xfId="6938" xr:uid="{00000000-0005-0000-0000-0000DA040000}"/>
    <cellStyle name="Millares 144 5 2 2" xfId="15752" xr:uid="{00000000-0005-0000-0000-0000DA040000}"/>
    <cellStyle name="Millares 144 5 3" xfId="11345" xr:uid="{00000000-0005-0000-0000-000067000000}"/>
    <cellStyle name="Millares 144 6" xfId="4761" xr:uid="{00000000-0005-0000-0000-000069020000}"/>
    <cellStyle name="Millares 144 6 2" xfId="13575" xr:uid="{00000000-0005-0000-0000-000069020000}"/>
    <cellStyle name="Millares 144 7" xfId="9172" xr:uid="{00000000-0005-0000-0000-000068000000}"/>
    <cellStyle name="Millares 145" xfId="319" xr:uid="{00000000-0005-0000-0000-000069000000}"/>
    <cellStyle name="Millares 145 2" xfId="1063" xr:uid="{00000000-0005-0000-0000-00006A000000}"/>
    <cellStyle name="Millares 145 2 2" xfId="2141" xr:uid="{00000000-0005-0000-0000-00006A000000}"/>
    <cellStyle name="Millares 145 2 2 2" xfId="4320" xr:uid="{00000000-0005-0000-0000-000071020000}"/>
    <cellStyle name="Millares 145 2 2 2 2" xfId="8730" xr:uid="{00000000-0005-0000-0000-0000DE040000}"/>
    <cellStyle name="Millares 145 2 2 2 2 2" xfId="17544" xr:uid="{00000000-0005-0000-0000-0000DE040000}"/>
    <cellStyle name="Millares 145 2 2 2 3" xfId="13137" xr:uid="{00000000-0005-0000-0000-000071020000}"/>
    <cellStyle name="Millares 145 2 2 3" xfId="6549" xr:uid="{00000000-0005-0000-0000-000071020000}"/>
    <cellStyle name="Millares 145 2 2 3 2" xfId="15363" xr:uid="{00000000-0005-0000-0000-000071020000}"/>
    <cellStyle name="Millares 145 2 2 4" xfId="10960" xr:uid="{00000000-0005-0000-0000-00006A000000}"/>
    <cellStyle name="Millares 145 2 3" xfId="3243" xr:uid="{00000000-0005-0000-0000-000070020000}"/>
    <cellStyle name="Millares 145 2 3 2" xfId="7653" xr:uid="{00000000-0005-0000-0000-0000DF040000}"/>
    <cellStyle name="Millares 145 2 3 2 2" xfId="16467" xr:uid="{00000000-0005-0000-0000-0000DF040000}"/>
    <cellStyle name="Millares 145 2 3 3" xfId="12060" xr:uid="{00000000-0005-0000-0000-000070020000}"/>
    <cellStyle name="Millares 145 2 4" xfId="5472" xr:uid="{00000000-0005-0000-0000-000070020000}"/>
    <cellStyle name="Millares 145 2 4 2" xfId="14286" xr:uid="{00000000-0005-0000-0000-000070020000}"/>
    <cellStyle name="Millares 145 2 5" xfId="9883" xr:uid="{00000000-0005-0000-0000-00006A000000}"/>
    <cellStyle name="Millares 145 3" xfId="710" xr:uid="{00000000-0005-0000-0000-00006A000000}"/>
    <cellStyle name="Millares 145 3 2" xfId="1789" xr:uid="{00000000-0005-0000-0000-00006A000000}"/>
    <cellStyle name="Millares 145 3 2 2" xfId="3968" xr:uid="{00000000-0005-0000-0000-000073020000}"/>
    <cellStyle name="Millares 145 3 2 2 2" xfId="8378" xr:uid="{00000000-0005-0000-0000-0000E2040000}"/>
    <cellStyle name="Millares 145 3 2 2 2 2" xfId="17192" xr:uid="{00000000-0005-0000-0000-0000E2040000}"/>
    <cellStyle name="Millares 145 3 2 2 3" xfId="12785" xr:uid="{00000000-0005-0000-0000-000073020000}"/>
    <cellStyle name="Millares 145 3 2 3" xfId="6197" xr:uid="{00000000-0005-0000-0000-000073020000}"/>
    <cellStyle name="Millares 145 3 2 3 2" xfId="15011" xr:uid="{00000000-0005-0000-0000-000073020000}"/>
    <cellStyle name="Millares 145 3 2 4" xfId="10608" xr:uid="{00000000-0005-0000-0000-00006A000000}"/>
    <cellStyle name="Millares 145 3 3" xfId="2891" xr:uid="{00000000-0005-0000-0000-000072020000}"/>
    <cellStyle name="Millares 145 3 3 2" xfId="7301" xr:uid="{00000000-0005-0000-0000-0000E3040000}"/>
    <cellStyle name="Millares 145 3 3 2 2" xfId="16115" xr:uid="{00000000-0005-0000-0000-0000E3040000}"/>
    <cellStyle name="Millares 145 3 3 3" xfId="11708" xr:uid="{00000000-0005-0000-0000-000072020000}"/>
    <cellStyle name="Millares 145 3 4" xfId="5120" xr:uid="{00000000-0005-0000-0000-000072020000}"/>
    <cellStyle name="Millares 145 3 4 2" xfId="13934" xr:uid="{00000000-0005-0000-0000-000072020000}"/>
    <cellStyle name="Millares 145 3 5" xfId="9531" xr:uid="{00000000-0005-0000-0000-00006A000000}"/>
    <cellStyle name="Millares 145 4" xfId="1424" xr:uid="{00000000-0005-0000-0000-000069000000}"/>
    <cellStyle name="Millares 145 4 2" xfId="3603" xr:uid="{00000000-0005-0000-0000-000074020000}"/>
    <cellStyle name="Millares 145 4 2 2" xfId="8013" xr:uid="{00000000-0005-0000-0000-0000E5040000}"/>
    <cellStyle name="Millares 145 4 2 2 2" xfId="16827" xr:uid="{00000000-0005-0000-0000-0000E5040000}"/>
    <cellStyle name="Millares 145 4 2 3" xfId="12420" xr:uid="{00000000-0005-0000-0000-000074020000}"/>
    <cellStyle name="Millares 145 4 3" xfId="5832" xr:uid="{00000000-0005-0000-0000-000074020000}"/>
    <cellStyle name="Millares 145 4 3 2" xfId="14646" xr:uid="{00000000-0005-0000-0000-000074020000}"/>
    <cellStyle name="Millares 145 4 4" xfId="10243" xr:uid="{00000000-0005-0000-0000-000069000000}"/>
    <cellStyle name="Millares 145 5" xfId="2534" xr:uid="{00000000-0005-0000-0000-000068000000}"/>
    <cellStyle name="Millares 145 5 2" xfId="6945" xr:uid="{00000000-0005-0000-0000-0000E6040000}"/>
    <cellStyle name="Millares 145 5 2 2" xfId="15759" xr:uid="{00000000-0005-0000-0000-0000E6040000}"/>
    <cellStyle name="Millares 145 5 3" xfId="11352" xr:uid="{00000000-0005-0000-0000-000068000000}"/>
    <cellStyle name="Millares 145 6" xfId="4768" xr:uid="{00000000-0005-0000-0000-00006F020000}"/>
    <cellStyle name="Millares 145 6 2" xfId="13582" xr:uid="{00000000-0005-0000-0000-00006F020000}"/>
    <cellStyle name="Millares 145 7" xfId="9179" xr:uid="{00000000-0005-0000-0000-000069000000}"/>
    <cellStyle name="Millares 146" xfId="325" xr:uid="{00000000-0005-0000-0000-00006A000000}"/>
    <cellStyle name="Millares 146 2" xfId="1068" xr:uid="{00000000-0005-0000-0000-00006B000000}"/>
    <cellStyle name="Millares 146 2 2" xfId="2146" xr:uid="{00000000-0005-0000-0000-00006B000000}"/>
    <cellStyle name="Millares 146 2 2 2" xfId="4325" xr:uid="{00000000-0005-0000-0000-000077020000}"/>
    <cellStyle name="Millares 146 2 2 2 2" xfId="8735" xr:uid="{00000000-0005-0000-0000-0000EA040000}"/>
    <cellStyle name="Millares 146 2 2 2 2 2" xfId="17549" xr:uid="{00000000-0005-0000-0000-0000EA040000}"/>
    <cellStyle name="Millares 146 2 2 2 3" xfId="13142" xr:uid="{00000000-0005-0000-0000-000077020000}"/>
    <cellStyle name="Millares 146 2 2 3" xfId="6554" xr:uid="{00000000-0005-0000-0000-000077020000}"/>
    <cellStyle name="Millares 146 2 2 3 2" xfId="15368" xr:uid="{00000000-0005-0000-0000-000077020000}"/>
    <cellStyle name="Millares 146 2 2 4" xfId="10965" xr:uid="{00000000-0005-0000-0000-00006B000000}"/>
    <cellStyle name="Millares 146 2 3" xfId="3248" xr:uid="{00000000-0005-0000-0000-000076020000}"/>
    <cellStyle name="Millares 146 2 3 2" xfId="7658" xr:uid="{00000000-0005-0000-0000-0000EB040000}"/>
    <cellStyle name="Millares 146 2 3 2 2" xfId="16472" xr:uid="{00000000-0005-0000-0000-0000EB040000}"/>
    <cellStyle name="Millares 146 2 3 3" xfId="12065" xr:uid="{00000000-0005-0000-0000-000076020000}"/>
    <cellStyle name="Millares 146 2 4" xfId="5477" xr:uid="{00000000-0005-0000-0000-000076020000}"/>
    <cellStyle name="Millares 146 2 4 2" xfId="14291" xr:uid="{00000000-0005-0000-0000-000076020000}"/>
    <cellStyle name="Millares 146 2 5" xfId="9888" xr:uid="{00000000-0005-0000-0000-00006B000000}"/>
    <cellStyle name="Millares 146 3" xfId="715" xr:uid="{00000000-0005-0000-0000-00006B000000}"/>
    <cellStyle name="Millares 146 3 2" xfId="1794" xr:uid="{00000000-0005-0000-0000-00006B000000}"/>
    <cellStyle name="Millares 146 3 2 2" xfId="3973" xr:uid="{00000000-0005-0000-0000-000079020000}"/>
    <cellStyle name="Millares 146 3 2 2 2" xfId="8383" xr:uid="{00000000-0005-0000-0000-0000EE040000}"/>
    <cellStyle name="Millares 146 3 2 2 2 2" xfId="17197" xr:uid="{00000000-0005-0000-0000-0000EE040000}"/>
    <cellStyle name="Millares 146 3 2 2 3" xfId="12790" xr:uid="{00000000-0005-0000-0000-000079020000}"/>
    <cellStyle name="Millares 146 3 2 3" xfId="6202" xr:uid="{00000000-0005-0000-0000-000079020000}"/>
    <cellStyle name="Millares 146 3 2 3 2" xfId="15016" xr:uid="{00000000-0005-0000-0000-000079020000}"/>
    <cellStyle name="Millares 146 3 2 4" xfId="10613" xr:uid="{00000000-0005-0000-0000-00006B000000}"/>
    <cellStyle name="Millares 146 3 3" xfId="2896" xr:uid="{00000000-0005-0000-0000-000078020000}"/>
    <cellStyle name="Millares 146 3 3 2" xfId="7306" xr:uid="{00000000-0005-0000-0000-0000EF040000}"/>
    <cellStyle name="Millares 146 3 3 2 2" xfId="16120" xr:uid="{00000000-0005-0000-0000-0000EF040000}"/>
    <cellStyle name="Millares 146 3 3 3" xfId="11713" xr:uid="{00000000-0005-0000-0000-000078020000}"/>
    <cellStyle name="Millares 146 3 4" xfId="5125" xr:uid="{00000000-0005-0000-0000-000078020000}"/>
    <cellStyle name="Millares 146 3 4 2" xfId="13939" xr:uid="{00000000-0005-0000-0000-000078020000}"/>
    <cellStyle name="Millares 146 3 5" xfId="9536" xr:uid="{00000000-0005-0000-0000-00006B000000}"/>
    <cellStyle name="Millares 146 4" xfId="1429" xr:uid="{00000000-0005-0000-0000-00006A000000}"/>
    <cellStyle name="Millares 146 4 2" xfId="3608" xr:uid="{00000000-0005-0000-0000-00007A020000}"/>
    <cellStyle name="Millares 146 4 2 2" xfId="8018" xr:uid="{00000000-0005-0000-0000-0000F1040000}"/>
    <cellStyle name="Millares 146 4 2 2 2" xfId="16832" xr:uid="{00000000-0005-0000-0000-0000F1040000}"/>
    <cellStyle name="Millares 146 4 2 3" xfId="12425" xr:uid="{00000000-0005-0000-0000-00007A020000}"/>
    <cellStyle name="Millares 146 4 3" xfId="5837" xr:uid="{00000000-0005-0000-0000-00007A020000}"/>
    <cellStyle name="Millares 146 4 3 2" xfId="14651" xr:uid="{00000000-0005-0000-0000-00007A020000}"/>
    <cellStyle name="Millares 146 4 4" xfId="10248" xr:uid="{00000000-0005-0000-0000-00006A000000}"/>
    <cellStyle name="Millares 146 5" xfId="2539" xr:uid="{00000000-0005-0000-0000-000069000000}"/>
    <cellStyle name="Millares 146 5 2" xfId="6950" xr:uid="{00000000-0005-0000-0000-0000F2040000}"/>
    <cellStyle name="Millares 146 5 2 2" xfId="15764" xr:uid="{00000000-0005-0000-0000-0000F2040000}"/>
    <cellStyle name="Millares 146 5 3" xfId="11357" xr:uid="{00000000-0005-0000-0000-000069000000}"/>
    <cellStyle name="Millares 146 6" xfId="4773" xr:uid="{00000000-0005-0000-0000-000075020000}"/>
    <cellStyle name="Millares 146 6 2" xfId="13587" xr:uid="{00000000-0005-0000-0000-000075020000}"/>
    <cellStyle name="Millares 146 7" xfId="9184" xr:uid="{00000000-0005-0000-0000-00006A000000}"/>
    <cellStyle name="Millares 147" xfId="324" xr:uid="{00000000-0005-0000-0000-00006B000000}"/>
    <cellStyle name="Millares 147 2" xfId="1067" xr:uid="{00000000-0005-0000-0000-00006C000000}"/>
    <cellStyle name="Millares 147 2 2" xfId="2145" xr:uid="{00000000-0005-0000-0000-00006C000000}"/>
    <cellStyle name="Millares 147 2 2 2" xfId="4324" xr:uid="{00000000-0005-0000-0000-00007D020000}"/>
    <cellStyle name="Millares 147 2 2 2 2" xfId="8734" xr:uid="{00000000-0005-0000-0000-0000F6040000}"/>
    <cellStyle name="Millares 147 2 2 2 2 2" xfId="17548" xr:uid="{00000000-0005-0000-0000-0000F6040000}"/>
    <cellStyle name="Millares 147 2 2 2 3" xfId="13141" xr:uid="{00000000-0005-0000-0000-00007D020000}"/>
    <cellStyle name="Millares 147 2 2 3" xfId="6553" xr:uid="{00000000-0005-0000-0000-00007D020000}"/>
    <cellStyle name="Millares 147 2 2 3 2" xfId="15367" xr:uid="{00000000-0005-0000-0000-00007D020000}"/>
    <cellStyle name="Millares 147 2 2 4" xfId="10964" xr:uid="{00000000-0005-0000-0000-00006C000000}"/>
    <cellStyle name="Millares 147 2 3" xfId="3247" xr:uid="{00000000-0005-0000-0000-00007C020000}"/>
    <cellStyle name="Millares 147 2 3 2" xfId="7657" xr:uid="{00000000-0005-0000-0000-0000F7040000}"/>
    <cellStyle name="Millares 147 2 3 2 2" xfId="16471" xr:uid="{00000000-0005-0000-0000-0000F7040000}"/>
    <cellStyle name="Millares 147 2 3 3" xfId="12064" xr:uid="{00000000-0005-0000-0000-00007C020000}"/>
    <cellStyle name="Millares 147 2 4" xfId="5476" xr:uid="{00000000-0005-0000-0000-00007C020000}"/>
    <cellStyle name="Millares 147 2 4 2" xfId="14290" xr:uid="{00000000-0005-0000-0000-00007C020000}"/>
    <cellStyle name="Millares 147 2 5" xfId="9887" xr:uid="{00000000-0005-0000-0000-00006C000000}"/>
    <cellStyle name="Millares 147 3" xfId="714" xr:uid="{00000000-0005-0000-0000-00006C000000}"/>
    <cellStyle name="Millares 147 3 2" xfId="1793" xr:uid="{00000000-0005-0000-0000-00006C000000}"/>
    <cellStyle name="Millares 147 3 2 2" xfId="3972" xr:uid="{00000000-0005-0000-0000-00007F020000}"/>
    <cellStyle name="Millares 147 3 2 2 2" xfId="8382" xr:uid="{00000000-0005-0000-0000-0000FA040000}"/>
    <cellStyle name="Millares 147 3 2 2 2 2" xfId="17196" xr:uid="{00000000-0005-0000-0000-0000FA040000}"/>
    <cellStyle name="Millares 147 3 2 2 3" xfId="12789" xr:uid="{00000000-0005-0000-0000-00007F020000}"/>
    <cellStyle name="Millares 147 3 2 3" xfId="6201" xr:uid="{00000000-0005-0000-0000-00007F020000}"/>
    <cellStyle name="Millares 147 3 2 3 2" xfId="15015" xr:uid="{00000000-0005-0000-0000-00007F020000}"/>
    <cellStyle name="Millares 147 3 2 4" xfId="10612" xr:uid="{00000000-0005-0000-0000-00006C000000}"/>
    <cellStyle name="Millares 147 3 3" xfId="2895" xr:uid="{00000000-0005-0000-0000-00007E020000}"/>
    <cellStyle name="Millares 147 3 3 2" xfId="7305" xr:uid="{00000000-0005-0000-0000-0000FB040000}"/>
    <cellStyle name="Millares 147 3 3 2 2" xfId="16119" xr:uid="{00000000-0005-0000-0000-0000FB040000}"/>
    <cellStyle name="Millares 147 3 3 3" xfId="11712" xr:uid="{00000000-0005-0000-0000-00007E020000}"/>
    <cellStyle name="Millares 147 3 4" xfId="5124" xr:uid="{00000000-0005-0000-0000-00007E020000}"/>
    <cellStyle name="Millares 147 3 4 2" xfId="13938" xr:uid="{00000000-0005-0000-0000-00007E020000}"/>
    <cellStyle name="Millares 147 3 5" xfId="9535" xr:uid="{00000000-0005-0000-0000-00006C000000}"/>
    <cellStyle name="Millares 147 4" xfId="1428" xr:uid="{00000000-0005-0000-0000-00006B000000}"/>
    <cellStyle name="Millares 147 4 2" xfId="3607" xr:uid="{00000000-0005-0000-0000-000080020000}"/>
    <cellStyle name="Millares 147 4 2 2" xfId="8017" xr:uid="{00000000-0005-0000-0000-0000FD040000}"/>
    <cellStyle name="Millares 147 4 2 2 2" xfId="16831" xr:uid="{00000000-0005-0000-0000-0000FD040000}"/>
    <cellStyle name="Millares 147 4 2 3" xfId="12424" xr:uid="{00000000-0005-0000-0000-000080020000}"/>
    <cellStyle name="Millares 147 4 3" xfId="5836" xr:uid="{00000000-0005-0000-0000-000080020000}"/>
    <cellStyle name="Millares 147 4 3 2" xfId="14650" xr:uid="{00000000-0005-0000-0000-000080020000}"/>
    <cellStyle name="Millares 147 4 4" xfId="10247" xr:uid="{00000000-0005-0000-0000-00006B000000}"/>
    <cellStyle name="Millares 147 5" xfId="2538" xr:uid="{00000000-0005-0000-0000-00006A000000}"/>
    <cellStyle name="Millares 147 5 2" xfId="6949" xr:uid="{00000000-0005-0000-0000-0000FE040000}"/>
    <cellStyle name="Millares 147 5 2 2" xfId="15763" xr:uid="{00000000-0005-0000-0000-0000FE040000}"/>
    <cellStyle name="Millares 147 5 3" xfId="11356" xr:uid="{00000000-0005-0000-0000-00006A000000}"/>
    <cellStyle name="Millares 147 6" xfId="4772" xr:uid="{00000000-0005-0000-0000-00007B020000}"/>
    <cellStyle name="Millares 147 6 2" xfId="13586" xr:uid="{00000000-0005-0000-0000-00007B020000}"/>
    <cellStyle name="Millares 147 7" xfId="9183" xr:uid="{00000000-0005-0000-0000-00006B000000}"/>
    <cellStyle name="Millares 148" xfId="327" xr:uid="{00000000-0005-0000-0000-00006C000000}"/>
    <cellStyle name="Millares 148 2" xfId="1070" xr:uid="{00000000-0005-0000-0000-00006D000000}"/>
    <cellStyle name="Millares 148 2 2" xfId="2148" xr:uid="{00000000-0005-0000-0000-00006D000000}"/>
    <cellStyle name="Millares 148 2 2 2" xfId="4327" xr:uid="{00000000-0005-0000-0000-000083020000}"/>
    <cellStyle name="Millares 148 2 2 2 2" xfId="8737" xr:uid="{00000000-0005-0000-0000-000002050000}"/>
    <cellStyle name="Millares 148 2 2 2 2 2" xfId="17551" xr:uid="{00000000-0005-0000-0000-000002050000}"/>
    <cellStyle name="Millares 148 2 2 2 3" xfId="13144" xr:uid="{00000000-0005-0000-0000-000083020000}"/>
    <cellStyle name="Millares 148 2 2 3" xfId="6556" xr:uid="{00000000-0005-0000-0000-000083020000}"/>
    <cellStyle name="Millares 148 2 2 3 2" xfId="15370" xr:uid="{00000000-0005-0000-0000-000083020000}"/>
    <cellStyle name="Millares 148 2 2 4" xfId="10967" xr:uid="{00000000-0005-0000-0000-00006D000000}"/>
    <cellStyle name="Millares 148 2 3" xfId="3250" xr:uid="{00000000-0005-0000-0000-000082020000}"/>
    <cellStyle name="Millares 148 2 3 2" xfId="7660" xr:uid="{00000000-0005-0000-0000-000003050000}"/>
    <cellStyle name="Millares 148 2 3 2 2" xfId="16474" xr:uid="{00000000-0005-0000-0000-000003050000}"/>
    <cellStyle name="Millares 148 2 3 3" xfId="12067" xr:uid="{00000000-0005-0000-0000-000082020000}"/>
    <cellStyle name="Millares 148 2 4" xfId="5479" xr:uid="{00000000-0005-0000-0000-000082020000}"/>
    <cellStyle name="Millares 148 2 4 2" xfId="14293" xr:uid="{00000000-0005-0000-0000-000082020000}"/>
    <cellStyle name="Millares 148 2 5" xfId="9890" xr:uid="{00000000-0005-0000-0000-00006D000000}"/>
    <cellStyle name="Millares 148 3" xfId="717" xr:uid="{00000000-0005-0000-0000-00006D000000}"/>
    <cellStyle name="Millares 148 3 2" xfId="1796" xr:uid="{00000000-0005-0000-0000-00006D000000}"/>
    <cellStyle name="Millares 148 3 2 2" xfId="3975" xr:uid="{00000000-0005-0000-0000-000085020000}"/>
    <cellStyle name="Millares 148 3 2 2 2" xfId="8385" xr:uid="{00000000-0005-0000-0000-000006050000}"/>
    <cellStyle name="Millares 148 3 2 2 2 2" xfId="17199" xr:uid="{00000000-0005-0000-0000-000006050000}"/>
    <cellStyle name="Millares 148 3 2 2 3" xfId="12792" xr:uid="{00000000-0005-0000-0000-000085020000}"/>
    <cellStyle name="Millares 148 3 2 3" xfId="6204" xr:uid="{00000000-0005-0000-0000-000085020000}"/>
    <cellStyle name="Millares 148 3 2 3 2" xfId="15018" xr:uid="{00000000-0005-0000-0000-000085020000}"/>
    <cellStyle name="Millares 148 3 2 4" xfId="10615" xr:uid="{00000000-0005-0000-0000-00006D000000}"/>
    <cellStyle name="Millares 148 3 3" xfId="2898" xr:uid="{00000000-0005-0000-0000-000084020000}"/>
    <cellStyle name="Millares 148 3 3 2" xfId="7308" xr:uid="{00000000-0005-0000-0000-000007050000}"/>
    <cellStyle name="Millares 148 3 3 2 2" xfId="16122" xr:uid="{00000000-0005-0000-0000-000007050000}"/>
    <cellStyle name="Millares 148 3 3 3" xfId="11715" xr:uid="{00000000-0005-0000-0000-000084020000}"/>
    <cellStyle name="Millares 148 3 4" xfId="5127" xr:uid="{00000000-0005-0000-0000-000084020000}"/>
    <cellStyle name="Millares 148 3 4 2" xfId="13941" xr:uid="{00000000-0005-0000-0000-000084020000}"/>
    <cellStyle name="Millares 148 3 5" xfId="9538" xr:uid="{00000000-0005-0000-0000-00006D000000}"/>
    <cellStyle name="Millares 148 4" xfId="1431" xr:uid="{00000000-0005-0000-0000-00006C000000}"/>
    <cellStyle name="Millares 148 4 2" xfId="3610" xr:uid="{00000000-0005-0000-0000-000086020000}"/>
    <cellStyle name="Millares 148 4 2 2" xfId="8020" xr:uid="{00000000-0005-0000-0000-000009050000}"/>
    <cellStyle name="Millares 148 4 2 2 2" xfId="16834" xr:uid="{00000000-0005-0000-0000-000009050000}"/>
    <cellStyle name="Millares 148 4 2 3" xfId="12427" xr:uid="{00000000-0005-0000-0000-000086020000}"/>
    <cellStyle name="Millares 148 4 3" xfId="5839" xr:uid="{00000000-0005-0000-0000-000086020000}"/>
    <cellStyle name="Millares 148 4 3 2" xfId="14653" xr:uid="{00000000-0005-0000-0000-000086020000}"/>
    <cellStyle name="Millares 148 4 4" xfId="10250" xr:uid="{00000000-0005-0000-0000-00006C000000}"/>
    <cellStyle name="Millares 148 5" xfId="2541" xr:uid="{00000000-0005-0000-0000-00006B000000}"/>
    <cellStyle name="Millares 148 5 2" xfId="6952" xr:uid="{00000000-0005-0000-0000-00000A050000}"/>
    <cellStyle name="Millares 148 5 2 2" xfId="15766" xr:uid="{00000000-0005-0000-0000-00000A050000}"/>
    <cellStyle name="Millares 148 5 3" xfId="11359" xr:uid="{00000000-0005-0000-0000-00006B000000}"/>
    <cellStyle name="Millares 148 6" xfId="4775" xr:uid="{00000000-0005-0000-0000-000081020000}"/>
    <cellStyle name="Millares 148 6 2" xfId="13589" xr:uid="{00000000-0005-0000-0000-000081020000}"/>
    <cellStyle name="Millares 148 7" xfId="9186" xr:uid="{00000000-0005-0000-0000-00006C000000}"/>
    <cellStyle name="Millares 149" xfId="302" xr:uid="{00000000-0005-0000-0000-00006D000000}"/>
    <cellStyle name="Millares 149 2" xfId="1053" xr:uid="{00000000-0005-0000-0000-00006E000000}"/>
    <cellStyle name="Millares 149 2 2" xfId="2131" xr:uid="{00000000-0005-0000-0000-00006E000000}"/>
    <cellStyle name="Millares 149 2 2 2" xfId="4310" xr:uid="{00000000-0005-0000-0000-000089020000}"/>
    <cellStyle name="Millares 149 2 2 2 2" xfId="8720" xr:uid="{00000000-0005-0000-0000-00000E050000}"/>
    <cellStyle name="Millares 149 2 2 2 2 2" xfId="17534" xr:uid="{00000000-0005-0000-0000-00000E050000}"/>
    <cellStyle name="Millares 149 2 2 2 3" xfId="13127" xr:uid="{00000000-0005-0000-0000-000089020000}"/>
    <cellStyle name="Millares 149 2 2 3" xfId="6539" xr:uid="{00000000-0005-0000-0000-000089020000}"/>
    <cellStyle name="Millares 149 2 2 3 2" xfId="15353" xr:uid="{00000000-0005-0000-0000-000089020000}"/>
    <cellStyle name="Millares 149 2 2 4" xfId="10950" xr:uid="{00000000-0005-0000-0000-00006E000000}"/>
    <cellStyle name="Millares 149 2 3" xfId="3233" xr:uid="{00000000-0005-0000-0000-000088020000}"/>
    <cellStyle name="Millares 149 2 3 2" xfId="7643" xr:uid="{00000000-0005-0000-0000-00000F050000}"/>
    <cellStyle name="Millares 149 2 3 2 2" xfId="16457" xr:uid="{00000000-0005-0000-0000-00000F050000}"/>
    <cellStyle name="Millares 149 2 3 3" xfId="12050" xr:uid="{00000000-0005-0000-0000-000088020000}"/>
    <cellStyle name="Millares 149 2 4" xfId="5462" xr:uid="{00000000-0005-0000-0000-000088020000}"/>
    <cellStyle name="Millares 149 2 4 2" xfId="14276" xr:uid="{00000000-0005-0000-0000-000088020000}"/>
    <cellStyle name="Millares 149 2 5" xfId="9873" xr:uid="{00000000-0005-0000-0000-00006E000000}"/>
    <cellStyle name="Millares 149 3" xfId="700" xr:uid="{00000000-0005-0000-0000-00006E000000}"/>
    <cellStyle name="Millares 149 3 2" xfId="1779" xr:uid="{00000000-0005-0000-0000-00006E000000}"/>
    <cellStyle name="Millares 149 3 2 2" xfId="3958" xr:uid="{00000000-0005-0000-0000-00008B020000}"/>
    <cellStyle name="Millares 149 3 2 2 2" xfId="8368" xr:uid="{00000000-0005-0000-0000-000012050000}"/>
    <cellStyle name="Millares 149 3 2 2 2 2" xfId="17182" xr:uid="{00000000-0005-0000-0000-000012050000}"/>
    <cellStyle name="Millares 149 3 2 2 3" xfId="12775" xr:uid="{00000000-0005-0000-0000-00008B020000}"/>
    <cellStyle name="Millares 149 3 2 3" xfId="6187" xr:uid="{00000000-0005-0000-0000-00008B020000}"/>
    <cellStyle name="Millares 149 3 2 3 2" xfId="15001" xr:uid="{00000000-0005-0000-0000-00008B020000}"/>
    <cellStyle name="Millares 149 3 2 4" xfId="10598" xr:uid="{00000000-0005-0000-0000-00006E000000}"/>
    <cellStyle name="Millares 149 3 3" xfId="2881" xr:uid="{00000000-0005-0000-0000-00008A020000}"/>
    <cellStyle name="Millares 149 3 3 2" xfId="7291" xr:uid="{00000000-0005-0000-0000-000013050000}"/>
    <cellStyle name="Millares 149 3 3 2 2" xfId="16105" xr:uid="{00000000-0005-0000-0000-000013050000}"/>
    <cellStyle name="Millares 149 3 3 3" xfId="11698" xr:uid="{00000000-0005-0000-0000-00008A020000}"/>
    <cellStyle name="Millares 149 3 4" xfId="5110" xr:uid="{00000000-0005-0000-0000-00008A020000}"/>
    <cellStyle name="Millares 149 3 4 2" xfId="13924" xr:uid="{00000000-0005-0000-0000-00008A020000}"/>
    <cellStyle name="Millares 149 3 5" xfId="9521" xr:uid="{00000000-0005-0000-0000-00006E000000}"/>
    <cellStyle name="Millares 149 4" xfId="1414" xr:uid="{00000000-0005-0000-0000-00006D000000}"/>
    <cellStyle name="Millares 149 4 2" xfId="3593" xr:uid="{00000000-0005-0000-0000-00008C020000}"/>
    <cellStyle name="Millares 149 4 2 2" xfId="8003" xr:uid="{00000000-0005-0000-0000-000015050000}"/>
    <cellStyle name="Millares 149 4 2 2 2" xfId="16817" xr:uid="{00000000-0005-0000-0000-000015050000}"/>
    <cellStyle name="Millares 149 4 2 3" xfId="12410" xr:uid="{00000000-0005-0000-0000-00008C020000}"/>
    <cellStyle name="Millares 149 4 3" xfId="5822" xr:uid="{00000000-0005-0000-0000-00008C020000}"/>
    <cellStyle name="Millares 149 4 3 2" xfId="14636" xr:uid="{00000000-0005-0000-0000-00008C020000}"/>
    <cellStyle name="Millares 149 4 4" xfId="10233" xr:uid="{00000000-0005-0000-0000-00006D000000}"/>
    <cellStyle name="Millares 149 5" xfId="2524" xr:uid="{00000000-0005-0000-0000-00006C000000}"/>
    <cellStyle name="Millares 149 5 2" xfId="6935" xr:uid="{00000000-0005-0000-0000-000016050000}"/>
    <cellStyle name="Millares 149 5 2 2" xfId="15749" xr:uid="{00000000-0005-0000-0000-000016050000}"/>
    <cellStyle name="Millares 149 5 3" xfId="11342" xr:uid="{00000000-0005-0000-0000-00006C000000}"/>
    <cellStyle name="Millares 149 6" xfId="4758" xr:uid="{00000000-0005-0000-0000-000087020000}"/>
    <cellStyle name="Millares 149 6 2" xfId="13572" xr:uid="{00000000-0005-0000-0000-000087020000}"/>
    <cellStyle name="Millares 149 7" xfId="9169" xr:uid="{00000000-0005-0000-0000-00006D000000}"/>
    <cellStyle name="Millares 15" xfId="49" xr:uid="{00000000-0005-0000-0000-00006E000000}"/>
    <cellStyle name="Millares 15 2" xfId="395" xr:uid="{00000000-0005-0000-0000-00006F000000}"/>
    <cellStyle name="Millares 15 2 2" xfId="1112" xr:uid="{00000000-0005-0000-0000-000070000000}"/>
    <cellStyle name="Millares 15 2 2 2" xfId="2190" xr:uid="{00000000-0005-0000-0000-000070000000}"/>
    <cellStyle name="Millares 15 2 2 2 2" xfId="4369" xr:uid="{00000000-0005-0000-0000-000090020000}"/>
    <cellStyle name="Millares 15 2 2 2 2 2" xfId="8779" xr:uid="{00000000-0005-0000-0000-00001B050000}"/>
    <cellStyle name="Millares 15 2 2 2 2 2 2" xfId="17593" xr:uid="{00000000-0005-0000-0000-00001B050000}"/>
    <cellStyle name="Millares 15 2 2 2 2 3" xfId="13186" xr:uid="{00000000-0005-0000-0000-000090020000}"/>
    <cellStyle name="Millares 15 2 2 2 3" xfId="6598" xr:uid="{00000000-0005-0000-0000-000090020000}"/>
    <cellStyle name="Millares 15 2 2 2 3 2" xfId="15412" xr:uid="{00000000-0005-0000-0000-000090020000}"/>
    <cellStyle name="Millares 15 2 2 2 4" xfId="11009" xr:uid="{00000000-0005-0000-0000-000070000000}"/>
    <cellStyle name="Millares 15 2 2 3" xfId="3292" xr:uid="{00000000-0005-0000-0000-00008F020000}"/>
    <cellStyle name="Millares 15 2 2 3 2" xfId="7702" xr:uid="{00000000-0005-0000-0000-00001C050000}"/>
    <cellStyle name="Millares 15 2 2 3 2 2" xfId="16516" xr:uid="{00000000-0005-0000-0000-00001C050000}"/>
    <cellStyle name="Millares 15 2 2 3 3" xfId="12109" xr:uid="{00000000-0005-0000-0000-00008F020000}"/>
    <cellStyle name="Millares 15 2 2 4" xfId="5521" xr:uid="{00000000-0005-0000-0000-00008F020000}"/>
    <cellStyle name="Millares 15 2 2 4 2" xfId="14335" xr:uid="{00000000-0005-0000-0000-00008F020000}"/>
    <cellStyle name="Millares 15 2 2 5" xfId="9932" xr:uid="{00000000-0005-0000-0000-000070000000}"/>
    <cellStyle name="Millares 15 2 3" xfId="759" xr:uid="{00000000-0005-0000-0000-000070000000}"/>
    <cellStyle name="Millares 15 2 3 2" xfId="1838" xr:uid="{00000000-0005-0000-0000-000070000000}"/>
    <cellStyle name="Millares 15 2 3 2 2" xfId="4017" xr:uid="{00000000-0005-0000-0000-000092020000}"/>
    <cellStyle name="Millares 15 2 3 2 2 2" xfId="8427" xr:uid="{00000000-0005-0000-0000-00001F050000}"/>
    <cellStyle name="Millares 15 2 3 2 2 2 2" xfId="17241" xr:uid="{00000000-0005-0000-0000-00001F050000}"/>
    <cellStyle name="Millares 15 2 3 2 2 3" xfId="12834" xr:uid="{00000000-0005-0000-0000-000092020000}"/>
    <cellStyle name="Millares 15 2 3 2 3" xfId="6246" xr:uid="{00000000-0005-0000-0000-000092020000}"/>
    <cellStyle name="Millares 15 2 3 2 3 2" xfId="15060" xr:uid="{00000000-0005-0000-0000-000092020000}"/>
    <cellStyle name="Millares 15 2 3 2 4" xfId="10657" xr:uid="{00000000-0005-0000-0000-000070000000}"/>
    <cellStyle name="Millares 15 2 3 3" xfId="2940" xr:uid="{00000000-0005-0000-0000-000091020000}"/>
    <cellStyle name="Millares 15 2 3 3 2" xfId="7350" xr:uid="{00000000-0005-0000-0000-000020050000}"/>
    <cellStyle name="Millares 15 2 3 3 2 2" xfId="16164" xr:uid="{00000000-0005-0000-0000-000020050000}"/>
    <cellStyle name="Millares 15 2 3 3 3" xfId="11757" xr:uid="{00000000-0005-0000-0000-000091020000}"/>
    <cellStyle name="Millares 15 2 3 4" xfId="5169" xr:uid="{00000000-0005-0000-0000-000091020000}"/>
    <cellStyle name="Millares 15 2 3 4 2" xfId="13983" xr:uid="{00000000-0005-0000-0000-000091020000}"/>
    <cellStyle name="Millares 15 2 3 5" xfId="9580" xr:uid="{00000000-0005-0000-0000-000070000000}"/>
    <cellStyle name="Millares 15 2 4" xfId="1473" xr:uid="{00000000-0005-0000-0000-00006F000000}"/>
    <cellStyle name="Millares 15 2 4 2" xfId="3652" xr:uid="{00000000-0005-0000-0000-000093020000}"/>
    <cellStyle name="Millares 15 2 4 2 2" xfId="8062" xr:uid="{00000000-0005-0000-0000-000022050000}"/>
    <cellStyle name="Millares 15 2 4 2 2 2" xfId="16876" xr:uid="{00000000-0005-0000-0000-000022050000}"/>
    <cellStyle name="Millares 15 2 4 2 3" xfId="12469" xr:uid="{00000000-0005-0000-0000-000093020000}"/>
    <cellStyle name="Millares 15 2 4 3" xfId="5881" xr:uid="{00000000-0005-0000-0000-000093020000}"/>
    <cellStyle name="Millares 15 2 4 3 2" xfId="14695" xr:uid="{00000000-0005-0000-0000-000093020000}"/>
    <cellStyle name="Millares 15 2 4 4" xfId="10292" xr:uid="{00000000-0005-0000-0000-00006F000000}"/>
    <cellStyle name="Millares 15 2 5" xfId="2583" xr:uid="{00000000-0005-0000-0000-00006E000000}"/>
    <cellStyle name="Millares 15 2 5 2" xfId="6994" xr:uid="{00000000-0005-0000-0000-000023050000}"/>
    <cellStyle name="Millares 15 2 5 2 2" xfId="15808" xr:uid="{00000000-0005-0000-0000-000023050000}"/>
    <cellStyle name="Millares 15 2 5 3" xfId="11401" xr:uid="{00000000-0005-0000-0000-00006E000000}"/>
    <cellStyle name="Millares 15 2 6" xfId="4817" xr:uid="{00000000-0005-0000-0000-00008E020000}"/>
    <cellStyle name="Millares 15 2 6 2" xfId="13631" xr:uid="{00000000-0005-0000-0000-00008E020000}"/>
    <cellStyle name="Millares 15 2 7" xfId="9228" xr:uid="{00000000-0005-0000-0000-00006F000000}"/>
    <cellStyle name="Millares 15 3" xfId="930" xr:uid="{00000000-0005-0000-0000-00006F000000}"/>
    <cellStyle name="Millares 15 3 2" xfId="2008" xr:uid="{00000000-0005-0000-0000-00006F000000}"/>
    <cellStyle name="Millares 15 3 2 2" xfId="4187" xr:uid="{00000000-0005-0000-0000-000095020000}"/>
    <cellStyle name="Millares 15 3 2 2 2" xfId="8597" xr:uid="{00000000-0005-0000-0000-000026050000}"/>
    <cellStyle name="Millares 15 3 2 2 2 2" xfId="17411" xr:uid="{00000000-0005-0000-0000-000026050000}"/>
    <cellStyle name="Millares 15 3 2 2 3" xfId="13004" xr:uid="{00000000-0005-0000-0000-000095020000}"/>
    <cellStyle name="Millares 15 3 2 3" xfId="6416" xr:uid="{00000000-0005-0000-0000-000095020000}"/>
    <cellStyle name="Millares 15 3 2 3 2" xfId="15230" xr:uid="{00000000-0005-0000-0000-000095020000}"/>
    <cellStyle name="Millares 15 3 2 4" xfId="10827" xr:uid="{00000000-0005-0000-0000-00006F000000}"/>
    <cellStyle name="Millares 15 3 3" xfId="3110" xr:uid="{00000000-0005-0000-0000-000094020000}"/>
    <cellStyle name="Millares 15 3 3 2" xfId="7520" xr:uid="{00000000-0005-0000-0000-000027050000}"/>
    <cellStyle name="Millares 15 3 3 2 2" xfId="16334" xr:uid="{00000000-0005-0000-0000-000027050000}"/>
    <cellStyle name="Millares 15 3 3 3" xfId="11927" xr:uid="{00000000-0005-0000-0000-000094020000}"/>
    <cellStyle name="Millares 15 3 4" xfId="5339" xr:uid="{00000000-0005-0000-0000-000094020000}"/>
    <cellStyle name="Millares 15 3 4 2" xfId="14153" xr:uid="{00000000-0005-0000-0000-000094020000}"/>
    <cellStyle name="Millares 15 3 5" xfId="9750" xr:uid="{00000000-0005-0000-0000-00006F000000}"/>
    <cellStyle name="Millares 15 4" xfId="577" xr:uid="{00000000-0005-0000-0000-00006F000000}"/>
    <cellStyle name="Millares 15 4 2" xfId="1656" xr:uid="{00000000-0005-0000-0000-00006F000000}"/>
    <cellStyle name="Millares 15 4 2 2" xfId="3835" xr:uid="{00000000-0005-0000-0000-000097020000}"/>
    <cellStyle name="Millares 15 4 2 2 2" xfId="8245" xr:uid="{00000000-0005-0000-0000-00002A050000}"/>
    <cellStyle name="Millares 15 4 2 2 2 2" xfId="17059" xr:uid="{00000000-0005-0000-0000-00002A050000}"/>
    <cellStyle name="Millares 15 4 2 2 3" xfId="12652" xr:uid="{00000000-0005-0000-0000-000097020000}"/>
    <cellStyle name="Millares 15 4 2 3" xfId="6064" xr:uid="{00000000-0005-0000-0000-000097020000}"/>
    <cellStyle name="Millares 15 4 2 3 2" xfId="14878" xr:uid="{00000000-0005-0000-0000-000097020000}"/>
    <cellStyle name="Millares 15 4 2 4" xfId="10475" xr:uid="{00000000-0005-0000-0000-00006F000000}"/>
    <cellStyle name="Millares 15 4 3" xfId="2758" xr:uid="{00000000-0005-0000-0000-000096020000}"/>
    <cellStyle name="Millares 15 4 3 2" xfId="7168" xr:uid="{00000000-0005-0000-0000-00002B050000}"/>
    <cellStyle name="Millares 15 4 3 2 2" xfId="15982" xr:uid="{00000000-0005-0000-0000-00002B050000}"/>
    <cellStyle name="Millares 15 4 3 3" xfId="11575" xr:uid="{00000000-0005-0000-0000-000096020000}"/>
    <cellStyle name="Millares 15 4 4" xfId="4987" xr:uid="{00000000-0005-0000-0000-000096020000}"/>
    <cellStyle name="Millares 15 4 4 2" xfId="13801" xr:uid="{00000000-0005-0000-0000-000096020000}"/>
    <cellStyle name="Millares 15 4 5" xfId="9398" xr:uid="{00000000-0005-0000-0000-00006F000000}"/>
    <cellStyle name="Millares 15 5" xfId="1284" xr:uid="{00000000-0005-0000-0000-00006E000000}"/>
    <cellStyle name="Millares 15 5 2" xfId="3464" xr:uid="{00000000-0005-0000-0000-000098020000}"/>
    <cellStyle name="Millares 15 5 2 2" xfId="7874" xr:uid="{00000000-0005-0000-0000-00002D050000}"/>
    <cellStyle name="Millares 15 5 2 2 2" xfId="16688" xr:uid="{00000000-0005-0000-0000-00002D050000}"/>
    <cellStyle name="Millares 15 5 2 3" xfId="12281" xr:uid="{00000000-0005-0000-0000-000098020000}"/>
    <cellStyle name="Millares 15 5 3" xfId="5693" xr:uid="{00000000-0005-0000-0000-000098020000}"/>
    <cellStyle name="Millares 15 5 3 2" xfId="14507" xr:uid="{00000000-0005-0000-0000-000098020000}"/>
    <cellStyle name="Millares 15 5 4" xfId="10104" xr:uid="{00000000-0005-0000-0000-00006E000000}"/>
    <cellStyle name="Millares 15 6" xfId="2400" xr:uid="{00000000-0005-0000-0000-00006D000000}"/>
    <cellStyle name="Millares 15 6 2" xfId="6812" xr:uid="{00000000-0005-0000-0000-00002E050000}"/>
    <cellStyle name="Millares 15 6 2 2" xfId="15626" xr:uid="{00000000-0005-0000-0000-00002E050000}"/>
    <cellStyle name="Millares 15 6 3" xfId="11219" xr:uid="{00000000-0005-0000-0000-00006D000000}"/>
    <cellStyle name="Millares 15 7" xfId="4634" xr:uid="{00000000-0005-0000-0000-00008D020000}"/>
    <cellStyle name="Millares 15 7 2" xfId="13448" xr:uid="{00000000-0005-0000-0000-00008D020000}"/>
    <cellStyle name="Millares 15 8" xfId="9046" xr:uid="{00000000-0005-0000-0000-00006E000000}"/>
    <cellStyle name="Millares 150" xfId="315" xr:uid="{00000000-0005-0000-0000-000070000000}"/>
    <cellStyle name="Millares 150 2" xfId="1060" xr:uid="{00000000-0005-0000-0000-000071000000}"/>
    <cellStyle name="Millares 150 2 2" xfId="2138" xr:uid="{00000000-0005-0000-0000-000071000000}"/>
    <cellStyle name="Millares 150 2 2 2" xfId="4317" xr:uid="{00000000-0005-0000-0000-00009B020000}"/>
    <cellStyle name="Millares 150 2 2 2 2" xfId="8727" xr:uid="{00000000-0005-0000-0000-000032050000}"/>
    <cellStyle name="Millares 150 2 2 2 2 2" xfId="17541" xr:uid="{00000000-0005-0000-0000-000032050000}"/>
    <cellStyle name="Millares 150 2 2 2 3" xfId="13134" xr:uid="{00000000-0005-0000-0000-00009B020000}"/>
    <cellStyle name="Millares 150 2 2 3" xfId="6546" xr:uid="{00000000-0005-0000-0000-00009B020000}"/>
    <cellStyle name="Millares 150 2 2 3 2" xfId="15360" xr:uid="{00000000-0005-0000-0000-00009B020000}"/>
    <cellStyle name="Millares 150 2 2 4" xfId="10957" xr:uid="{00000000-0005-0000-0000-000071000000}"/>
    <cellStyle name="Millares 150 2 3" xfId="3240" xr:uid="{00000000-0005-0000-0000-00009A020000}"/>
    <cellStyle name="Millares 150 2 3 2" xfId="7650" xr:uid="{00000000-0005-0000-0000-000033050000}"/>
    <cellStyle name="Millares 150 2 3 2 2" xfId="16464" xr:uid="{00000000-0005-0000-0000-000033050000}"/>
    <cellStyle name="Millares 150 2 3 3" xfId="12057" xr:uid="{00000000-0005-0000-0000-00009A020000}"/>
    <cellStyle name="Millares 150 2 4" xfId="5469" xr:uid="{00000000-0005-0000-0000-00009A020000}"/>
    <cellStyle name="Millares 150 2 4 2" xfId="14283" xr:uid="{00000000-0005-0000-0000-00009A020000}"/>
    <cellStyle name="Millares 150 2 5" xfId="9880" xr:uid="{00000000-0005-0000-0000-000071000000}"/>
    <cellStyle name="Millares 150 3" xfId="707" xr:uid="{00000000-0005-0000-0000-000071000000}"/>
    <cellStyle name="Millares 150 3 2" xfId="1786" xr:uid="{00000000-0005-0000-0000-000071000000}"/>
    <cellStyle name="Millares 150 3 2 2" xfId="3965" xr:uid="{00000000-0005-0000-0000-00009D020000}"/>
    <cellStyle name="Millares 150 3 2 2 2" xfId="8375" xr:uid="{00000000-0005-0000-0000-000036050000}"/>
    <cellStyle name="Millares 150 3 2 2 2 2" xfId="17189" xr:uid="{00000000-0005-0000-0000-000036050000}"/>
    <cellStyle name="Millares 150 3 2 2 3" xfId="12782" xr:uid="{00000000-0005-0000-0000-00009D020000}"/>
    <cellStyle name="Millares 150 3 2 3" xfId="6194" xr:uid="{00000000-0005-0000-0000-00009D020000}"/>
    <cellStyle name="Millares 150 3 2 3 2" xfId="15008" xr:uid="{00000000-0005-0000-0000-00009D020000}"/>
    <cellStyle name="Millares 150 3 2 4" xfId="10605" xr:uid="{00000000-0005-0000-0000-000071000000}"/>
    <cellStyle name="Millares 150 3 3" xfId="2888" xr:uid="{00000000-0005-0000-0000-00009C020000}"/>
    <cellStyle name="Millares 150 3 3 2" xfId="7298" xr:uid="{00000000-0005-0000-0000-000037050000}"/>
    <cellStyle name="Millares 150 3 3 2 2" xfId="16112" xr:uid="{00000000-0005-0000-0000-000037050000}"/>
    <cellStyle name="Millares 150 3 3 3" xfId="11705" xr:uid="{00000000-0005-0000-0000-00009C020000}"/>
    <cellStyle name="Millares 150 3 4" xfId="5117" xr:uid="{00000000-0005-0000-0000-00009C020000}"/>
    <cellStyle name="Millares 150 3 4 2" xfId="13931" xr:uid="{00000000-0005-0000-0000-00009C020000}"/>
    <cellStyle name="Millares 150 3 5" xfId="9528" xr:uid="{00000000-0005-0000-0000-000071000000}"/>
    <cellStyle name="Millares 150 4" xfId="1421" xr:uid="{00000000-0005-0000-0000-000070000000}"/>
    <cellStyle name="Millares 150 4 2" xfId="3600" xr:uid="{00000000-0005-0000-0000-00009E020000}"/>
    <cellStyle name="Millares 150 4 2 2" xfId="8010" xr:uid="{00000000-0005-0000-0000-000039050000}"/>
    <cellStyle name="Millares 150 4 2 2 2" xfId="16824" xr:uid="{00000000-0005-0000-0000-000039050000}"/>
    <cellStyle name="Millares 150 4 2 3" xfId="12417" xr:uid="{00000000-0005-0000-0000-00009E020000}"/>
    <cellStyle name="Millares 150 4 3" xfId="5829" xr:uid="{00000000-0005-0000-0000-00009E020000}"/>
    <cellStyle name="Millares 150 4 3 2" xfId="14643" xr:uid="{00000000-0005-0000-0000-00009E020000}"/>
    <cellStyle name="Millares 150 4 4" xfId="10240" xr:uid="{00000000-0005-0000-0000-000070000000}"/>
    <cellStyle name="Millares 150 5" xfId="2531" xr:uid="{00000000-0005-0000-0000-00006F000000}"/>
    <cellStyle name="Millares 150 5 2" xfId="6942" xr:uid="{00000000-0005-0000-0000-00003A050000}"/>
    <cellStyle name="Millares 150 5 2 2" xfId="15756" xr:uid="{00000000-0005-0000-0000-00003A050000}"/>
    <cellStyle name="Millares 150 5 3" xfId="11349" xr:uid="{00000000-0005-0000-0000-00006F000000}"/>
    <cellStyle name="Millares 150 6" xfId="4765" xr:uid="{00000000-0005-0000-0000-000099020000}"/>
    <cellStyle name="Millares 150 6 2" xfId="13579" xr:uid="{00000000-0005-0000-0000-000099020000}"/>
    <cellStyle name="Millares 150 7" xfId="9176" xr:uid="{00000000-0005-0000-0000-000070000000}"/>
    <cellStyle name="Millares 151" xfId="305" xr:uid="{00000000-0005-0000-0000-000071000000}"/>
    <cellStyle name="Millares 151 2" xfId="1054" xr:uid="{00000000-0005-0000-0000-000072000000}"/>
    <cellStyle name="Millares 151 2 2" xfId="2132" xr:uid="{00000000-0005-0000-0000-000072000000}"/>
    <cellStyle name="Millares 151 2 2 2" xfId="4311" xr:uid="{00000000-0005-0000-0000-0000A1020000}"/>
    <cellStyle name="Millares 151 2 2 2 2" xfId="8721" xr:uid="{00000000-0005-0000-0000-00003E050000}"/>
    <cellStyle name="Millares 151 2 2 2 2 2" xfId="17535" xr:uid="{00000000-0005-0000-0000-00003E050000}"/>
    <cellStyle name="Millares 151 2 2 2 3" xfId="13128" xr:uid="{00000000-0005-0000-0000-0000A1020000}"/>
    <cellStyle name="Millares 151 2 2 3" xfId="6540" xr:uid="{00000000-0005-0000-0000-0000A1020000}"/>
    <cellStyle name="Millares 151 2 2 3 2" xfId="15354" xr:uid="{00000000-0005-0000-0000-0000A1020000}"/>
    <cellStyle name="Millares 151 2 2 4" xfId="10951" xr:uid="{00000000-0005-0000-0000-000072000000}"/>
    <cellStyle name="Millares 151 2 3" xfId="3234" xr:uid="{00000000-0005-0000-0000-0000A0020000}"/>
    <cellStyle name="Millares 151 2 3 2" xfId="7644" xr:uid="{00000000-0005-0000-0000-00003F050000}"/>
    <cellStyle name="Millares 151 2 3 2 2" xfId="16458" xr:uid="{00000000-0005-0000-0000-00003F050000}"/>
    <cellStyle name="Millares 151 2 3 3" xfId="12051" xr:uid="{00000000-0005-0000-0000-0000A0020000}"/>
    <cellStyle name="Millares 151 2 4" xfId="5463" xr:uid="{00000000-0005-0000-0000-0000A0020000}"/>
    <cellStyle name="Millares 151 2 4 2" xfId="14277" xr:uid="{00000000-0005-0000-0000-0000A0020000}"/>
    <cellStyle name="Millares 151 2 5" xfId="9874" xr:uid="{00000000-0005-0000-0000-000072000000}"/>
    <cellStyle name="Millares 151 3" xfId="701" xr:uid="{00000000-0005-0000-0000-000072000000}"/>
    <cellStyle name="Millares 151 3 2" xfId="1780" xr:uid="{00000000-0005-0000-0000-000072000000}"/>
    <cellStyle name="Millares 151 3 2 2" xfId="3959" xr:uid="{00000000-0005-0000-0000-0000A3020000}"/>
    <cellStyle name="Millares 151 3 2 2 2" xfId="8369" xr:uid="{00000000-0005-0000-0000-000042050000}"/>
    <cellStyle name="Millares 151 3 2 2 2 2" xfId="17183" xr:uid="{00000000-0005-0000-0000-000042050000}"/>
    <cellStyle name="Millares 151 3 2 2 3" xfId="12776" xr:uid="{00000000-0005-0000-0000-0000A3020000}"/>
    <cellStyle name="Millares 151 3 2 3" xfId="6188" xr:uid="{00000000-0005-0000-0000-0000A3020000}"/>
    <cellStyle name="Millares 151 3 2 3 2" xfId="15002" xr:uid="{00000000-0005-0000-0000-0000A3020000}"/>
    <cellStyle name="Millares 151 3 2 4" xfId="10599" xr:uid="{00000000-0005-0000-0000-000072000000}"/>
    <cellStyle name="Millares 151 3 3" xfId="2882" xr:uid="{00000000-0005-0000-0000-0000A2020000}"/>
    <cellStyle name="Millares 151 3 3 2" xfId="7292" xr:uid="{00000000-0005-0000-0000-000043050000}"/>
    <cellStyle name="Millares 151 3 3 2 2" xfId="16106" xr:uid="{00000000-0005-0000-0000-000043050000}"/>
    <cellStyle name="Millares 151 3 3 3" xfId="11699" xr:uid="{00000000-0005-0000-0000-0000A2020000}"/>
    <cellStyle name="Millares 151 3 4" xfId="5111" xr:uid="{00000000-0005-0000-0000-0000A2020000}"/>
    <cellStyle name="Millares 151 3 4 2" xfId="13925" xr:uid="{00000000-0005-0000-0000-0000A2020000}"/>
    <cellStyle name="Millares 151 3 5" xfId="9522" xr:uid="{00000000-0005-0000-0000-000072000000}"/>
    <cellStyle name="Millares 151 4" xfId="1415" xr:uid="{00000000-0005-0000-0000-000071000000}"/>
    <cellStyle name="Millares 151 4 2" xfId="3594" xr:uid="{00000000-0005-0000-0000-0000A4020000}"/>
    <cellStyle name="Millares 151 4 2 2" xfId="8004" xr:uid="{00000000-0005-0000-0000-000045050000}"/>
    <cellStyle name="Millares 151 4 2 2 2" xfId="16818" xr:uid="{00000000-0005-0000-0000-000045050000}"/>
    <cellStyle name="Millares 151 4 2 3" xfId="12411" xr:uid="{00000000-0005-0000-0000-0000A4020000}"/>
    <cellStyle name="Millares 151 4 3" xfId="5823" xr:uid="{00000000-0005-0000-0000-0000A4020000}"/>
    <cellStyle name="Millares 151 4 3 2" xfId="14637" xr:uid="{00000000-0005-0000-0000-0000A4020000}"/>
    <cellStyle name="Millares 151 4 4" xfId="10234" xr:uid="{00000000-0005-0000-0000-000071000000}"/>
    <cellStyle name="Millares 151 5" xfId="2525" xr:uid="{00000000-0005-0000-0000-000070000000}"/>
    <cellStyle name="Millares 151 5 2" xfId="6936" xr:uid="{00000000-0005-0000-0000-000046050000}"/>
    <cellStyle name="Millares 151 5 2 2" xfId="15750" xr:uid="{00000000-0005-0000-0000-000046050000}"/>
    <cellStyle name="Millares 151 5 3" xfId="11343" xr:uid="{00000000-0005-0000-0000-000070000000}"/>
    <cellStyle name="Millares 151 6" xfId="4759" xr:uid="{00000000-0005-0000-0000-00009F020000}"/>
    <cellStyle name="Millares 151 6 2" xfId="13573" xr:uid="{00000000-0005-0000-0000-00009F020000}"/>
    <cellStyle name="Millares 151 7" xfId="9170" xr:uid="{00000000-0005-0000-0000-000071000000}"/>
    <cellStyle name="Millares 152" xfId="332" xr:uid="{00000000-0005-0000-0000-000072000000}"/>
    <cellStyle name="Millares 152 2" xfId="1071" xr:uid="{00000000-0005-0000-0000-000073000000}"/>
    <cellStyle name="Millares 152 2 2" xfId="2149" xr:uid="{00000000-0005-0000-0000-000073000000}"/>
    <cellStyle name="Millares 152 2 2 2" xfId="4328" xr:uid="{00000000-0005-0000-0000-0000A7020000}"/>
    <cellStyle name="Millares 152 2 2 2 2" xfId="8738" xr:uid="{00000000-0005-0000-0000-00004A050000}"/>
    <cellStyle name="Millares 152 2 2 2 2 2" xfId="17552" xr:uid="{00000000-0005-0000-0000-00004A050000}"/>
    <cellStyle name="Millares 152 2 2 2 3" xfId="13145" xr:uid="{00000000-0005-0000-0000-0000A7020000}"/>
    <cellStyle name="Millares 152 2 2 3" xfId="6557" xr:uid="{00000000-0005-0000-0000-0000A7020000}"/>
    <cellStyle name="Millares 152 2 2 3 2" xfId="15371" xr:uid="{00000000-0005-0000-0000-0000A7020000}"/>
    <cellStyle name="Millares 152 2 2 4" xfId="10968" xr:uid="{00000000-0005-0000-0000-000073000000}"/>
    <cellStyle name="Millares 152 2 3" xfId="3251" xr:uid="{00000000-0005-0000-0000-0000A6020000}"/>
    <cellStyle name="Millares 152 2 3 2" xfId="7661" xr:uid="{00000000-0005-0000-0000-00004B050000}"/>
    <cellStyle name="Millares 152 2 3 2 2" xfId="16475" xr:uid="{00000000-0005-0000-0000-00004B050000}"/>
    <cellStyle name="Millares 152 2 3 3" xfId="12068" xr:uid="{00000000-0005-0000-0000-0000A6020000}"/>
    <cellStyle name="Millares 152 2 4" xfId="5480" xr:uid="{00000000-0005-0000-0000-0000A6020000}"/>
    <cellStyle name="Millares 152 2 4 2" xfId="14294" xr:uid="{00000000-0005-0000-0000-0000A6020000}"/>
    <cellStyle name="Millares 152 2 5" xfId="9891" xr:uid="{00000000-0005-0000-0000-000073000000}"/>
    <cellStyle name="Millares 152 3" xfId="718" xr:uid="{00000000-0005-0000-0000-000073000000}"/>
    <cellStyle name="Millares 152 3 2" xfId="1797" xr:uid="{00000000-0005-0000-0000-000073000000}"/>
    <cellStyle name="Millares 152 3 2 2" xfId="3976" xr:uid="{00000000-0005-0000-0000-0000A9020000}"/>
    <cellStyle name="Millares 152 3 2 2 2" xfId="8386" xr:uid="{00000000-0005-0000-0000-00004E050000}"/>
    <cellStyle name="Millares 152 3 2 2 2 2" xfId="17200" xr:uid="{00000000-0005-0000-0000-00004E050000}"/>
    <cellStyle name="Millares 152 3 2 2 3" xfId="12793" xr:uid="{00000000-0005-0000-0000-0000A9020000}"/>
    <cellStyle name="Millares 152 3 2 3" xfId="6205" xr:uid="{00000000-0005-0000-0000-0000A9020000}"/>
    <cellStyle name="Millares 152 3 2 3 2" xfId="15019" xr:uid="{00000000-0005-0000-0000-0000A9020000}"/>
    <cellStyle name="Millares 152 3 2 4" xfId="10616" xr:uid="{00000000-0005-0000-0000-000073000000}"/>
    <cellStyle name="Millares 152 3 3" xfId="2899" xr:uid="{00000000-0005-0000-0000-0000A8020000}"/>
    <cellStyle name="Millares 152 3 3 2" xfId="7309" xr:uid="{00000000-0005-0000-0000-00004F050000}"/>
    <cellStyle name="Millares 152 3 3 2 2" xfId="16123" xr:uid="{00000000-0005-0000-0000-00004F050000}"/>
    <cellStyle name="Millares 152 3 3 3" xfId="11716" xr:uid="{00000000-0005-0000-0000-0000A8020000}"/>
    <cellStyle name="Millares 152 3 4" xfId="5128" xr:uid="{00000000-0005-0000-0000-0000A8020000}"/>
    <cellStyle name="Millares 152 3 4 2" xfId="13942" xr:uid="{00000000-0005-0000-0000-0000A8020000}"/>
    <cellStyle name="Millares 152 3 5" xfId="9539" xr:uid="{00000000-0005-0000-0000-000073000000}"/>
    <cellStyle name="Millares 152 4" xfId="1432" xr:uid="{00000000-0005-0000-0000-000072000000}"/>
    <cellStyle name="Millares 152 4 2" xfId="3611" xr:uid="{00000000-0005-0000-0000-0000AA020000}"/>
    <cellStyle name="Millares 152 4 2 2" xfId="8021" xr:uid="{00000000-0005-0000-0000-000051050000}"/>
    <cellStyle name="Millares 152 4 2 2 2" xfId="16835" xr:uid="{00000000-0005-0000-0000-000051050000}"/>
    <cellStyle name="Millares 152 4 2 3" xfId="12428" xr:uid="{00000000-0005-0000-0000-0000AA020000}"/>
    <cellStyle name="Millares 152 4 3" xfId="5840" xr:uid="{00000000-0005-0000-0000-0000AA020000}"/>
    <cellStyle name="Millares 152 4 3 2" xfId="14654" xr:uid="{00000000-0005-0000-0000-0000AA020000}"/>
    <cellStyle name="Millares 152 4 4" xfId="10251" xr:uid="{00000000-0005-0000-0000-000072000000}"/>
    <cellStyle name="Millares 152 5" xfId="2542" xr:uid="{00000000-0005-0000-0000-000071000000}"/>
    <cellStyle name="Millares 152 5 2" xfId="6953" xr:uid="{00000000-0005-0000-0000-000052050000}"/>
    <cellStyle name="Millares 152 5 2 2" xfId="15767" xr:uid="{00000000-0005-0000-0000-000052050000}"/>
    <cellStyle name="Millares 152 5 3" xfId="11360" xr:uid="{00000000-0005-0000-0000-000071000000}"/>
    <cellStyle name="Millares 152 6" xfId="4776" xr:uid="{00000000-0005-0000-0000-0000A5020000}"/>
    <cellStyle name="Millares 152 6 2" xfId="13590" xr:uid="{00000000-0005-0000-0000-0000A5020000}"/>
    <cellStyle name="Millares 152 7" xfId="9187" xr:uid="{00000000-0005-0000-0000-000072000000}"/>
    <cellStyle name="Millares 153" xfId="335" xr:uid="{00000000-0005-0000-0000-000073000000}"/>
    <cellStyle name="Millares 153 2" xfId="1073" xr:uid="{00000000-0005-0000-0000-000074000000}"/>
    <cellStyle name="Millares 153 2 2" xfId="2151" xr:uid="{00000000-0005-0000-0000-000074000000}"/>
    <cellStyle name="Millares 153 2 2 2" xfId="4330" xr:uid="{00000000-0005-0000-0000-0000AD020000}"/>
    <cellStyle name="Millares 153 2 2 2 2" xfId="8740" xr:uid="{00000000-0005-0000-0000-000056050000}"/>
    <cellStyle name="Millares 153 2 2 2 2 2" xfId="17554" xr:uid="{00000000-0005-0000-0000-000056050000}"/>
    <cellStyle name="Millares 153 2 2 2 3" xfId="13147" xr:uid="{00000000-0005-0000-0000-0000AD020000}"/>
    <cellStyle name="Millares 153 2 2 3" xfId="6559" xr:uid="{00000000-0005-0000-0000-0000AD020000}"/>
    <cellStyle name="Millares 153 2 2 3 2" xfId="15373" xr:uid="{00000000-0005-0000-0000-0000AD020000}"/>
    <cellStyle name="Millares 153 2 2 4" xfId="10970" xr:uid="{00000000-0005-0000-0000-000074000000}"/>
    <cellStyle name="Millares 153 2 3" xfId="3253" xr:uid="{00000000-0005-0000-0000-0000AC020000}"/>
    <cellStyle name="Millares 153 2 3 2" xfId="7663" xr:uid="{00000000-0005-0000-0000-000057050000}"/>
    <cellStyle name="Millares 153 2 3 2 2" xfId="16477" xr:uid="{00000000-0005-0000-0000-000057050000}"/>
    <cellStyle name="Millares 153 2 3 3" xfId="12070" xr:uid="{00000000-0005-0000-0000-0000AC020000}"/>
    <cellStyle name="Millares 153 2 4" xfId="5482" xr:uid="{00000000-0005-0000-0000-0000AC020000}"/>
    <cellStyle name="Millares 153 2 4 2" xfId="14296" xr:uid="{00000000-0005-0000-0000-0000AC020000}"/>
    <cellStyle name="Millares 153 2 5" xfId="9893" xr:uid="{00000000-0005-0000-0000-000074000000}"/>
    <cellStyle name="Millares 153 3" xfId="720" xr:uid="{00000000-0005-0000-0000-000074000000}"/>
    <cellStyle name="Millares 153 3 2" xfId="1799" xr:uid="{00000000-0005-0000-0000-000074000000}"/>
    <cellStyle name="Millares 153 3 2 2" xfId="3978" xr:uid="{00000000-0005-0000-0000-0000AF020000}"/>
    <cellStyle name="Millares 153 3 2 2 2" xfId="8388" xr:uid="{00000000-0005-0000-0000-00005A050000}"/>
    <cellStyle name="Millares 153 3 2 2 2 2" xfId="17202" xr:uid="{00000000-0005-0000-0000-00005A050000}"/>
    <cellStyle name="Millares 153 3 2 2 3" xfId="12795" xr:uid="{00000000-0005-0000-0000-0000AF020000}"/>
    <cellStyle name="Millares 153 3 2 3" xfId="6207" xr:uid="{00000000-0005-0000-0000-0000AF020000}"/>
    <cellStyle name="Millares 153 3 2 3 2" xfId="15021" xr:uid="{00000000-0005-0000-0000-0000AF020000}"/>
    <cellStyle name="Millares 153 3 2 4" xfId="10618" xr:uid="{00000000-0005-0000-0000-000074000000}"/>
    <cellStyle name="Millares 153 3 3" xfId="2901" xr:uid="{00000000-0005-0000-0000-0000AE020000}"/>
    <cellStyle name="Millares 153 3 3 2" xfId="7311" xr:uid="{00000000-0005-0000-0000-00005B050000}"/>
    <cellStyle name="Millares 153 3 3 2 2" xfId="16125" xr:uid="{00000000-0005-0000-0000-00005B050000}"/>
    <cellStyle name="Millares 153 3 3 3" xfId="11718" xr:uid="{00000000-0005-0000-0000-0000AE020000}"/>
    <cellStyle name="Millares 153 3 4" xfId="5130" xr:uid="{00000000-0005-0000-0000-0000AE020000}"/>
    <cellStyle name="Millares 153 3 4 2" xfId="13944" xr:uid="{00000000-0005-0000-0000-0000AE020000}"/>
    <cellStyle name="Millares 153 3 5" xfId="9541" xr:uid="{00000000-0005-0000-0000-000074000000}"/>
    <cellStyle name="Millares 153 4" xfId="1434" xr:uid="{00000000-0005-0000-0000-000073000000}"/>
    <cellStyle name="Millares 153 4 2" xfId="3613" xr:uid="{00000000-0005-0000-0000-0000B0020000}"/>
    <cellStyle name="Millares 153 4 2 2" xfId="8023" xr:uid="{00000000-0005-0000-0000-00005D050000}"/>
    <cellStyle name="Millares 153 4 2 2 2" xfId="16837" xr:uid="{00000000-0005-0000-0000-00005D050000}"/>
    <cellStyle name="Millares 153 4 2 3" xfId="12430" xr:uid="{00000000-0005-0000-0000-0000B0020000}"/>
    <cellStyle name="Millares 153 4 3" xfId="5842" xr:uid="{00000000-0005-0000-0000-0000B0020000}"/>
    <cellStyle name="Millares 153 4 3 2" xfId="14656" xr:uid="{00000000-0005-0000-0000-0000B0020000}"/>
    <cellStyle name="Millares 153 4 4" xfId="10253" xr:uid="{00000000-0005-0000-0000-000073000000}"/>
    <cellStyle name="Millares 153 5" xfId="2544" xr:uid="{00000000-0005-0000-0000-000072000000}"/>
    <cellStyle name="Millares 153 5 2" xfId="6955" xr:uid="{00000000-0005-0000-0000-00005E050000}"/>
    <cellStyle name="Millares 153 5 2 2" xfId="15769" xr:uid="{00000000-0005-0000-0000-00005E050000}"/>
    <cellStyle name="Millares 153 5 3" xfId="11362" xr:uid="{00000000-0005-0000-0000-000072000000}"/>
    <cellStyle name="Millares 153 6" xfId="4778" xr:uid="{00000000-0005-0000-0000-0000AB020000}"/>
    <cellStyle name="Millares 153 6 2" xfId="13592" xr:uid="{00000000-0005-0000-0000-0000AB020000}"/>
    <cellStyle name="Millares 153 7" xfId="9189" xr:uid="{00000000-0005-0000-0000-000073000000}"/>
    <cellStyle name="Millares 154" xfId="326" xr:uid="{00000000-0005-0000-0000-000074000000}"/>
    <cellStyle name="Millares 154 2" xfId="1069" xr:uid="{00000000-0005-0000-0000-000075000000}"/>
    <cellStyle name="Millares 154 2 2" xfId="2147" xr:uid="{00000000-0005-0000-0000-000075000000}"/>
    <cellStyle name="Millares 154 2 2 2" xfId="4326" xr:uid="{00000000-0005-0000-0000-0000B3020000}"/>
    <cellStyle name="Millares 154 2 2 2 2" xfId="8736" xr:uid="{00000000-0005-0000-0000-000062050000}"/>
    <cellStyle name="Millares 154 2 2 2 2 2" xfId="17550" xr:uid="{00000000-0005-0000-0000-000062050000}"/>
    <cellStyle name="Millares 154 2 2 2 3" xfId="13143" xr:uid="{00000000-0005-0000-0000-0000B3020000}"/>
    <cellStyle name="Millares 154 2 2 3" xfId="6555" xr:uid="{00000000-0005-0000-0000-0000B3020000}"/>
    <cellStyle name="Millares 154 2 2 3 2" xfId="15369" xr:uid="{00000000-0005-0000-0000-0000B3020000}"/>
    <cellStyle name="Millares 154 2 2 4" xfId="10966" xr:uid="{00000000-0005-0000-0000-000075000000}"/>
    <cellStyle name="Millares 154 2 3" xfId="3249" xr:uid="{00000000-0005-0000-0000-0000B2020000}"/>
    <cellStyle name="Millares 154 2 3 2" xfId="7659" xr:uid="{00000000-0005-0000-0000-000063050000}"/>
    <cellStyle name="Millares 154 2 3 2 2" xfId="16473" xr:uid="{00000000-0005-0000-0000-000063050000}"/>
    <cellStyle name="Millares 154 2 3 3" xfId="12066" xr:uid="{00000000-0005-0000-0000-0000B2020000}"/>
    <cellStyle name="Millares 154 2 4" xfId="5478" xr:uid="{00000000-0005-0000-0000-0000B2020000}"/>
    <cellStyle name="Millares 154 2 4 2" xfId="14292" xr:uid="{00000000-0005-0000-0000-0000B2020000}"/>
    <cellStyle name="Millares 154 2 5" xfId="9889" xr:uid="{00000000-0005-0000-0000-000075000000}"/>
    <cellStyle name="Millares 154 3" xfId="716" xr:uid="{00000000-0005-0000-0000-000075000000}"/>
    <cellStyle name="Millares 154 3 2" xfId="1795" xr:uid="{00000000-0005-0000-0000-000075000000}"/>
    <cellStyle name="Millares 154 3 2 2" xfId="3974" xr:uid="{00000000-0005-0000-0000-0000B5020000}"/>
    <cellStyle name="Millares 154 3 2 2 2" xfId="8384" xr:uid="{00000000-0005-0000-0000-000066050000}"/>
    <cellStyle name="Millares 154 3 2 2 2 2" xfId="17198" xr:uid="{00000000-0005-0000-0000-000066050000}"/>
    <cellStyle name="Millares 154 3 2 2 3" xfId="12791" xr:uid="{00000000-0005-0000-0000-0000B5020000}"/>
    <cellStyle name="Millares 154 3 2 3" xfId="6203" xr:uid="{00000000-0005-0000-0000-0000B5020000}"/>
    <cellStyle name="Millares 154 3 2 3 2" xfId="15017" xr:uid="{00000000-0005-0000-0000-0000B5020000}"/>
    <cellStyle name="Millares 154 3 2 4" xfId="10614" xr:uid="{00000000-0005-0000-0000-000075000000}"/>
    <cellStyle name="Millares 154 3 3" xfId="2897" xr:uid="{00000000-0005-0000-0000-0000B4020000}"/>
    <cellStyle name="Millares 154 3 3 2" xfId="7307" xr:uid="{00000000-0005-0000-0000-000067050000}"/>
    <cellStyle name="Millares 154 3 3 2 2" xfId="16121" xr:uid="{00000000-0005-0000-0000-000067050000}"/>
    <cellStyle name="Millares 154 3 3 3" xfId="11714" xr:uid="{00000000-0005-0000-0000-0000B4020000}"/>
    <cellStyle name="Millares 154 3 4" xfId="5126" xr:uid="{00000000-0005-0000-0000-0000B4020000}"/>
    <cellStyle name="Millares 154 3 4 2" xfId="13940" xr:uid="{00000000-0005-0000-0000-0000B4020000}"/>
    <cellStyle name="Millares 154 3 5" xfId="9537" xr:uid="{00000000-0005-0000-0000-000075000000}"/>
    <cellStyle name="Millares 154 4" xfId="1430" xr:uid="{00000000-0005-0000-0000-000074000000}"/>
    <cellStyle name="Millares 154 4 2" xfId="3609" xr:uid="{00000000-0005-0000-0000-0000B6020000}"/>
    <cellStyle name="Millares 154 4 2 2" xfId="8019" xr:uid="{00000000-0005-0000-0000-000069050000}"/>
    <cellStyle name="Millares 154 4 2 2 2" xfId="16833" xr:uid="{00000000-0005-0000-0000-000069050000}"/>
    <cellStyle name="Millares 154 4 2 3" xfId="12426" xr:uid="{00000000-0005-0000-0000-0000B6020000}"/>
    <cellStyle name="Millares 154 4 3" xfId="5838" xr:uid="{00000000-0005-0000-0000-0000B6020000}"/>
    <cellStyle name="Millares 154 4 3 2" xfId="14652" xr:uid="{00000000-0005-0000-0000-0000B6020000}"/>
    <cellStyle name="Millares 154 4 4" xfId="10249" xr:uid="{00000000-0005-0000-0000-000074000000}"/>
    <cellStyle name="Millares 154 5" xfId="2540" xr:uid="{00000000-0005-0000-0000-000073000000}"/>
    <cellStyle name="Millares 154 5 2" xfId="6951" xr:uid="{00000000-0005-0000-0000-00006A050000}"/>
    <cellStyle name="Millares 154 5 2 2" xfId="15765" xr:uid="{00000000-0005-0000-0000-00006A050000}"/>
    <cellStyle name="Millares 154 5 3" xfId="11358" xr:uid="{00000000-0005-0000-0000-000073000000}"/>
    <cellStyle name="Millares 154 6" xfId="4774" xr:uid="{00000000-0005-0000-0000-0000B1020000}"/>
    <cellStyle name="Millares 154 6 2" xfId="13588" xr:uid="{00000000-0005-0000-0000-0000B1020000}"/>
    <cellStyle name="Millares 154 7" xfId="9185" xr:uid="{00000000-0005-0000-0000-000074000000}"/>
    <cellStyle name="Millares 155" xfId="334" xr:uid="{00000000-0005-0000-0000-000075000000}"/>
    <cellStyle name="Millares 155 2" xfId="1072" xr:uid="{00000000-0005-0000-0000-000076000000}"/>
    <cellStyle name="Millares 155 2 2" xfId="2150" xr:uid="{00000000-0005-0000-0000-000076000000}"/>
    <cellStyle name="Millares 155 2 2 2" xfId="4329" xr:uid="{00000000-0005-0000-0000-0000B9020000}"/>
    <cellStyle name="Millares 155 2 2 2 2" xfId="8739" xr:uid="{00000000-0005-0000-0000-00006E050000}"/>
    <cellStyle name="Millares 155 2 2 2 2 2" xfId="17553" xr:uid="{00000000-0005-0000-0000-00006E050000}"/>
    <cellStyle name="Millares 155 2 2 2 3" xfId="13146" xr:uid="{00000000-0005-0000-0000-0000B9020000}"/>
    <cellStyle name="Millares 155 2 2 3" xfId="6558" xr:uid="{00000000-0005-0000-0000-0000B9020000}"/>
    <cellStyle name="Millares 155 2 2 3 2" xfId="15372" xr:uid="{00000000-0005-0000-0000-0000B9020000}"/>
    <cellStyle name="Millares 155 2 2 4" xfId="10969" xr:uid="{00000000-0005-0000-0000-000076000000}"/>
    <cellStyle name="Millares 155 2 3" xfId="3252" xr:uid="{00000000-0005-0000-0000-0000B8020000}"/>
    <cellStyle name="Millares 155 2 3 2" xfId="7662" xr:uid="{00000000-0005-0000-0000-00006F050000}"/>
    <cellStyle name="Millares 155 2 3 2 2" xfId="16476" xr:uid="{00000000-0005-0000-0000-00006F050000}"/>
    <cellStyle name="Millares 155 2 3 3" xfId="12069" xr:uid="{00000000-0005-0000-0000-0000B8020000}"/>
    <cellStyle name="Millares 155 2 4" xfId="5481" xr:uid="{00000000-0005-0000-0000-0000B8020000}"/>
    <cellStyle name="Millares 155 2 4 2" xfId="14295" xr:uid="{00000000-0005-0000-0000-0000B8020000}"/>
    <cellStyle name="Millares 155 2 5" xfId="9892" xr:uid="{00000000-0005-0000-0000-000076000000}"/>
    <cellStyle name="Millares 155 3" xfId="719" xr:uid="{00000000-0005-0000-0000-000076000000}"/>
    <cellStyle name="Millares 155 3 2" xfId="1798" xr:uid="{00000000-0005-0000-0000-000076000000}"/>
    <cellStyle name="Millares 155 3 2 2" xfId="3977" xr:uid="{00000000-0005-0000-0000-0000BB020000}"/>
    <cellStyle name="Millares 155 3 2 2 2" xfId="8387" xr:uid="{00000000-0005-0000-0000-000072050000}"/>
    <cellStyle name="Millares 155 3 2 2 2 2" xfId="17201" xr:uid="{00000000-0005-0000-0000-000072050000}"/>
    <cellStyle name="Millares 155 3 2 2 3" xfId="12794" xr:uid="{00000000-0005-0000-0000-0000BB020000}"/>
    <cellStyle name="Millares 155 3 2 3" xfId="6206" xr:uid="{00000000-0005-0000-0000-0000BB020000}"/>
    <cellStyle name="Millares 155 3 2 3 2" xfId="15020" xr:uid="{00000000-0005-0000-0000-0000BB020000}"/>
    <cellStyle name="Millares 155 3 2 4" xfId="10617" xr:uid="{00000000-0005-0000-0000-000076000000}"/>
    <cellStyle name="Millares 155 3 3" xfId="2900" xr:uid="{00000000-0005-0000-0000-0000BA020000}"/>
    <cellStyle name="Millares 155 3 3 2" xfId="7310" xr:uid="{00000000-0005-0000-0000-000073050000}"/>
    <cellStyle name="Millares 155 3 3 2 2" xfId="16124" xr:uid="{00000000-0005-0000-0000-000073050000}"/>
    <cellStyle name="Millares 155 3 3 3" xfId="11717" xr:uid="{00000000-0005-0000-0000-0000BA020000}"/>
    <cellStyle name="Millares 155 3 4" xfId="5129" xr:uid="{00000000-0005-0000-0000-0000BA020000}"/>
    <cellStyle name="Millares 155 3 4 2" xfId="13943" xr:uid="{00000000-0005-0000-0000-0000BA020000}"/>
    <cellStyle name="Millares 155 3 5" xfId="9540" xr:uid="{00000000-0005-0000-0000-000076000000}"/>
    <cellStyle name="Millares 155 4" xfId="1433" xr:uid="{00000000-0005-0000-0000-000075000000}"/>
    <cellStyle name="Millares 155 4 2" xfId="3612" xr:uid="{00000000-0005-0000-0000-0000BC020000}"/>
    <cellStyle name="Millares 155 4 2 2" xfId="8022" xr:uid="{00000000-0005-0000-0000-000075050000}"/>
    <cellStyle name="Millares 155 4 2 2 2" xfId="16836" xr:uid="{00000000-0005-0000-0000-000075050000}"/>
    <cellStyle name="Millares 155 4 2 3" xfId="12429" xr:uid="{00000000-0005-0000-0000-0000BC020000}"/>
    <cellStyle name="Millares 155 4 3" xfId="5841" xr:uid="{00000000-0005-0000-0000-0000BC020000}"/>
    <cellStyle name="Millares 155 4 3 2" xfId="14655" xr:uid="{00000000-0005-0000-0000-0000BC020000}"/>
    <cellStyle name="Millares 155 4 4" xfId="10252" xr:uid="{00000000-0005-0000-0000-000075000000}"/>
    <cellStyle name="Millares 155 5" xfId="2543" xr:uid="{00000000-0005-0000-0000-000074000000}"/>
    <cellStyle name="Millares 155 5 2" xfId="6954" xr:uid="{00000000-0005-0000-0000-000076050000}"/>
    <cellStyle name="Millares 155 5 2 2" xfId="15768" xr:uid="{00000000-0005-0000-0000-000076050000}"/>
    <cellStyle name="Millares 155 5 3" xfId="11361" xr:uid="{00000000-0005-0000-0000-000074000000}"/>
    <cellStyle name="Millares 155 6" xfId="4777" xr:uid="{00000000-0005-0000-0000-0000B7020000}"/>
    <cellStyle name="Millares 155 6 2" xfId="13591" xr:uid="{00000000-0005-0000-0000-0000B7020000}"/>
    <cellStyle name="Millares 155 7" xfId="9188" xr:uid="{00000000-0005-0000-0000-000075000000}"/>
    <cellStyle name="Millares 156" xfId="337" xr:uid="{00000000-0005-0000-0000-000076000000}"/>
    <cellStyle name="Millares 156 2" xfId="1074" xr:uid="{00000000-0005-0000-0000-000077000000}"/>
    <cellStyle name="Millares 156 2 2" xfId="2152" xr:uid="{00000000-0005-0000-0000-000077000000}"/>
    <cellStyle name="Millares 156 2 2 2" xfId="4331" xr:uid="{00000000-0005-0000-0000-0000BF020000}"/>
    <cellStyle name="Millares 156 2 2 2 2" xfId="8741" xr:uid="{00000000-0005-0000-0000-00007A050000}"/>
    <cellStyle name="Millares 156 2 2 2 2 2" xfId="17555" xr:uid="{00000000-0005-0000-0000-00007A050000}"/>
    <cellStyle name="Millares 156 2 2 2 3" xfId="13148" xr:uid="{00000000-0005-0000-0000-0000BF020000}"/>
    <cellStyle name="Millares 156 2 2 3" xfId="6560" xr:uid="{00000000-0005-0000-0000-0000BF020000}"/>
    <cellStyle name="Millares 156 2 2 3 2" xfId="15374" xr:uid="{00000000-0005-0000-0000-0000BF020000}"/>
    <cellStyle name="Millares 156 2 2 4" xfId="10971" xr:uid="{00000000-0005-0000-0000-000077000000}"/>
    <cellStyle name="Millares 156 2 3" xfId="3254" xr:uid="{00000000-0005-0000-0000-0000BE020000}"/>
    <cellStyle name="Millares 156 2 3 2" xfId="7664" xr:uid="{00000000-0005-0000-0000-00007B050000}"/>
    <cellStyle name="Millares 156 2 3 2 2" xfId="16478" xr:uid="{00000000-0005-0000-0000-00007B050000}"/>
    <cellStyle name="Millares 156 2 3 3" xfId="12071" xr:uid="{00000000-0005-0000-0000-0000BE020000}"/>
    <cellStyle name="Millares 156 2 4" xfId="5483" xr:uid="{00000000-0005-0000-0000-0000BE020000}"/>
    <cellStyle name="Millares 156 2 4 2" xfId="14297" xr:uid="{00000000-0005-0000-0000-0000BE020000}"/>
    <cellStyle name="Millares 156 2 5" xfId="9894" xr:uid="{00000000-0005-0000-0000-000077000000}"/>
    <cellStyle name="Millares 156 3" xfId="721" xr:uid="{00000000-0005-0000-0000-000077000000}"/>
    <cellStyle name="Millares 156 3 2" xfId="1800" xr:uid="{00000000-0005-0000-0000-000077000000}"/>
    <cellStyle name="Millares 156 3 2 2" xfId="3979" xr:uid="{00000000-0005-0000-0000-0000C1020000}"/>
    <cellStyle name="Millares 156 3 2 2 2" xfId="8389" xr:uid="{00000000-0005-0000-0000-00007E050000}"/>
    <cellStyle name="Millares 156 3 2 2 2 2" xfId="17203" xr:uid="{00000000-0005-0000-0000-00007E050000}"/>
    <cellStyle name="Millares 156 3 2 2 3" xfId="12796" xr:uid="{00000000-0005-0000-0000-0000C1020000}"/>
    <cellStyle name="Millares 156 3 2 3" xfId="6208" xr:uid="{00000000-0005-0000-0000-0000C1020000}"/>
    <cellStyle name="Millares 156 3 2 3 2" xfId="15022" xr:uid="{00000000-0005-0000-0000-0000C1020000}"/>
    <cellStyle name="Millares 156 3 2 4" xfId="10619" xr:uid="{00000000-0005-0000-0000-000077000000}"/>
    <cellStyle name="Millares 156 3 3" xfId="2902" xr:uid="{00000000-0005-0000-0000-0000C0020000}"/>
    <cellStyle name="Millares 156 3 3 2" xfId="7312" xr:uid="{00000000-0005-0000-0000-00007F050000}"/>
    <cellStyle name="Millares 156 3 3 2 2" xfId="16126" xr:uid="{00000000-0005-0000-0000-00007F050000}"/>
    <cellStyle name="Millares 156 3 3 3" xfId="11719" xr:uid="{00000000-0005-0000-0000-0000C0020000}"/>
    <cellStyle name="Millares 156 3 4" xfId="5131" xr:uid="{00000000-0005-0000-0000-0000C0020000}"/>
    <cellStyle name="Millares 156 3 4 2" xfId="13945" xr:uid="{00000000-0005-0000-0000-0000C0020000}"/>
    <cellStyle name="Millares 156 3 5" xfId="9542" xr:uid="{00000000-0005-0000-0000-000077000000}"/>
    <cellStyle name="Millares 156 4" xfId="1435" xr:uid="{00000000-0005-0000-0000-000076000000}"/>
    <cellStyle name="Millares 156 4 2" xfId="3614" xr:uid="{00000000-0005-0000-0000-0000C2020000}"/>
    <cellStyle name="Millares 156 4 2 2" xfId="8024" xr:uid="{00000000-0005-0000-0000-000081050000}"/>
    <cellStyle name="Millares 156 4 2 2 2" xfId="16838" xr:uid="{00000000-0005-0000-0000-000081050000}"/>
    <cellStyle name="Millares 156 4 2 3" xfId="12431" xr:uid="{00000000-0005-0000-0000-0000C2020000}"/>
    <cellStyle name="Millares 156 4 3" xfId="5843" xr:uid="{00000000-0005-0000-0000-0000C2020000}"/>
    <cellStyle name="Millares 156 4 3 2" xfId="14657" xr:uid="{00000000-0005-0000-0000-0000C2020000}"/>
    <cellStyle name="Millares 156 4 4" xfId="10254" xr:uid="{00000000-0005-0000-0000-000076000000}"/>
    <cellStyle name="Millares 156 5" xfId="2545" xr:uid="{00000000-0005-0000-0000-000075000000}"/>
    <cellStyle name="Millares 156 5 2" xfId="6956" xr:uid="{00000000-0005-0000-0000-000082050000}"/>
    <cellStyle name="Millares 156 5 2 2" xfId="15770" xr:uid="{00000000-0005-0000-0000-000082050000}"/>
    <cellStyle name="Millares 156 5 3" xfId="11363" xr:uid="{00000000-0005-0000-0000-000075000000}"/>
    <cellStyle name="Millares 156 6" xfId="4779" xr:uid="{00000000-0005-0000-0000-0000BD020000}"/>
    <cellStyle name="Millares 156 6 2" xfId="13593" xr:uid="{00000000-0005-0000-0000-0000BD020000}"/>
    <cellStyle name="Millares 156 7" xfId="9190" xr:uid="{00000000-0005-0000-0000-000076000000}"/>
    <cellStyle name="Millares 157" xfId="312" xr:uid="{00000000-0005-0000-0000-000077000000}"/>
    <cellStyle name="Millares 157 2" xfId="1059" xr:uid="{00000000-0005-0000-0000-000078000000}"/>
    <cellStyle name="Millares 157 2 2" xfId="2137" xr:uid="{00000000-0005-0000-0000-000078000000}"/>
    <cellStyle name="Millares 157 2 2 2" xfId="4316" xr:uid="{00000000-0005-0000-0000-0000C5020000}"/>
    <cellStyle name="Millares 157 2 2 2 2" xfId="8726" xr:uid="{00000000-0005-0000-0000-000086050000}"/>
    <cellStyle name="Millares 157 2 2 2 2 2" xfId="17540" xr:uid="{00000000-0005-0000-0000-000086050000}"/>
    <cellStyle name="Millares 157 2 2 2 3" xfId="13133" xr:uid="{00000000-0005-0000-0000-0000C5020000}"/>
    <cellStyle name="Millares 157 2 2 3" xfId="6545" xr:uid="{00000000-0005-0000-0000-0000C5020000}"/>
    <cellStyle name="Millares 157 2 2 3 2" xfId="15359" xr:uid="{00000000-0005-0000-0000-0000C5020000}"/>
    <cellStyle name="Millares 157 2 2 4" xfId="10956" xr:uid="{00000000-0005-0000-0000-000078000000}"/>
    <cellStyle name="Millares 157 2 3" xfId="3239" xr:uid="{00000000-0005-0000-0000-0000C4020000}"/>
    <cellStyle name="Millares 157 2 3 2" xfId="7649" xr:uid="{00000000-0005-0000-0000-000087050000}"/>
    <cellStyle name="Millares 157 2 3 2 2" xfId="16463" xr:uid="{00000000-0005-0000-0000-000087050000}"/>
    <cellStyle name="Millares 157 2 3 3" xfId="12056" xr:uid="{00000000-0005-0000-0000-0000C4020000}"/>
    <cellStyle name="Millares 157 2 4" xfId="5468" xr:uid="{00000000-0005-0000-0000-0000C4020000}"/>
    <cellStyle name="Millares 157 2 4 2" xfId="14282" xr:uid="{00000000-0005-0000-0000-0000C4020000}"/>
    <cellStyle name="Millares 157 2 5" xfId="9879" xr:uid="{00000000-0005-0000-0000-000078000000}"/>
    <cellStyle name="Millares 157 3" xfId="706" xr:uid="{00000000-0005-0000-0000-000078000000}"/>
    <cellStyle name="Millares 157 3 2" xfId="1785" xr:uid="{00000000-0005-0000-0000-000078000000}"/>
    <cellStyle name="Millares 157 3 2 2" xfId="3964" xr:uid="{00000000-0005-0000-0000-0000C7020000}"/>
    <cellStyle name="Millares 157 3 2 2 2" xfId="8374" xr:uid="{00000000-0005-0000-0000-00008A050000}"/>
    <cellStyle name="Millares 157 3 2 2 2 2" xfId="17188" xr:uid="{00000000-0005-0000-0000-00008A050000}"/>
    <cellStyle name="Millares 157 3 2 2 3" xfId="12781" xr:uid="{00000000-0005-0000-0000-0000C7020000}"/>
    <cellStyle name="Millares 157 3 2 3" xfId="6193" xr:uid="{00000000-0005-0000-0000-0000C7020000}"/>
    <cellStyle name="Millares 157 3 2 3 2" xfId="15007" xr:uid="{00000000-0005-0000-0000-0000C7020000}"/>
    <cellStyle name="Millares 157 3 2 4" xfId="10604" xr:uid="{00000000-0005-0000-0000-000078000000}"/>
    <cellStyle name="Millares 157 3 3" xfId="2887" xr:uid="{00000000-0005-0000-0000-0000C6020000}"/>
    <cellStyle name="Millares 157 3 3 2" xfId="7297" xr:uid="{00000000-0005-0000-0000-00008B050000}"/>
    <cellStyle name="Millares 157 3 3 2 2" xfId="16111" xr:uid="{00000000-0005-0000-0000-00008B050000}"/>
    <cellStyle name="Millares 157 3 3 3" xfId="11704" xr:uid="{00000000-0005-0000-0000-0000C6020000}"/>
    <cellStyle name="Millares 157 3 4" xfId="5116" xr:uid="{00000000-0005-0000-0000-0000C6020000}"/>
    <cellStyle name="Millares 157 3 4 2" xfId="13930" xr:uid="{00000000-0005-0000-0000-0000C6020000}"/>
    <cellStyle name="Millares 157 3 5" xfId="9527" xr:uid="{00000000-0005-0000-0000-000078000000}"/>
    <cellStyle name="Millares 157 4" xfId="1420" xr:uid="{00000000-0005-0000-0000-000077000000}"/>
    <cellStyle name="Millares 157 4 2" xfId="3599" xr:uid="{00000000-0005-0000-0000-0000C8020000}"/>
    <cellStyle name="Millares 157 4 2 2" xfId="8009" xr:uid="{00000000-0005-0000-0000-00008D050000}"/>
    <cellStyle name="Millares 157 4 2 2 2" xfId="16823" xr:uid="{00000000-0005-0000-0000-00008D050000}"/>
    <cellStyle name="Millares 157 4 2 3" xfId="12416" xr:uid="{00000000-0005-0000-0000-0000C8020000}"/>
    <cellStyle name="Millares 157 4 3" xfId="5828" xr:uid="{00000000-0005-0000-0000-0000C8020000}"/>
    <cellStyle name="Millares 157 4 3 2" xfId="14642" xr:uid="{00000000-0005-0000-0000-0000C8020000}"/>
    <cellStyle name="Millares 157 4 4" xfId="10239" xr:uid="{00000000-0005-0000-0000-000077000000}"/>
    <cellStyle name="Millares 157 5" xfId="2530" xr:uid="{00000000-0005-0000-0000-000076000000}"/>
    <cellStyle name="Millares 157 5 2" xfId="6941" xr:uid="{00000000-0005-0000-0000-00008E050000}"/>
    <cellStyle name="Millares 157 5 2 2" xfId="15755" xr:uid="{00000000-0005-0000-0000-00008E050000}"/>
    <cellStyle name="Millares 157 5 3" xfId="11348" xr:uid="{00000000-0005-0000-0000-000076000000}"/>
    <cellStyle name="Millares 157 6" xfId="4764" xr:uid="{00000000-0005-0000-0000-0000C3020000}"/>
    <cellStyle name="Millares 157 6 2" xfId="13578" xr:uid="{00000000-0005-0000-0000-0000C3020000}"/>
    <cellStyle name="Millares 157 7" xfId="9175" xr:uid="{00000000-0005-0000-0000-000077000000}"/>
    <cellStyle name="Millares 158" xfId="338" xr:uid="{00000000-0005-0000-0000-000078000000}"/>
    <cellStyle name="Millares 158 2" xfId="1075" xr:uid="{00000000-0005-0000-0000-000079000000}"/>
    <cellStyle name="Millares 158 2 2" xfId="2153" xr:uid="{00000000-0005-0000-0000-000079000000}"/>
    <cellStyle name="Millares 158 2 2 2" xfId="4332" xr:uid="{00000000-0005-0000-0000-0000CB020000}"/>
    <cellStyle name="Millares 158 2 2 2 2" xfId="8742" xr:uid="{00000000-0005-0000-0000-000092050000}"/>
    <cellStyle name="Millares 158 2 2 2 2 2" xfId="17556" xr:uid="{00000000-0005-0000-0000-000092050000}"/>
    <cellStyle name="Millares 158 2 2 2 3" xfId="13149" xr:uid="{00000000-0005-0000-0000-0000CB020000}"/>
    <cellStyle name="Millares 158 2 2 3" xfId="6561" xr:uid="{00000000-0005-0000-0000-0000CB020000}"/>
    <cellStyle name="Millares 158 2 2 3 2" xfId="15375" xr:uid="{00000000-0005-0000-0000-0000CB020000}"/>
    <cellStyle name="Millares 158 2 2 4" xfId="10972" xr:uid="{00000000-0005-0000-0000-000079000000}"/>
    <cellStyle name="Millares 158 2 3" xfId="3255" xr:uid="{00000000-0005-0000-0000-0000CA020000}"/>
    <cellStyle name="Millares 158 2 3 2" xfId="7665" xr:uid="{00000000-0005-0000-0000-000093050000}"/>
    <cellStyle name="Millares 158 2 3 2 2" xfId="16479" xr:uid="{00000000-0005-0000-0000-000093050000}"/>
    <cellStyle name="Millares 158 2 3 3" xfId="12072" xr:uid="{00000000-0005-0000-0000-0000CA020000}"/>
    <cellStyle name="Millares 158 2 4" xfId="5484" xr:uid="{00000000-0005-0000-0000-0000CA020000}"/>
    <cellStyle name="Millares 158 2 4 2" xfId="14298" xr:uid="{00000000-0005-0000-0000-0000CA020000}"/>
    <cellStyle name="Millares 158 2 5" xfId="9895" xr:uid="{00000000-0005-0000-0000-000079000000}"/>
    <cellStyle name="Millares 158 3" xfId="722" xr:uid="{00000000-0005-0000-0000-000079000000}"/>
    <cellStyle name="Millares 158 3 2" xfId="1801" xr:uid="{00000000-0005-0000-0000-000079000000}"/>
    <cellStyle name="Millares 158 3 2 2" xfId="3980" xr:uid="{00000000-0005-0000-0000-0000CD020000}"/>
    <cellStyle name="Millares 158 3 2 2 2" xfId="8390" xr:uid="{00000000-0005-0000-0000-000096050000}"/>
    <cellStyle name="Millares 158 3 2 2 2 2" xfId="17204" xr:uid="{00000000-0005-0000-0000-000096050000}"/>
    <cellStyle name="Millares 158 3 2 2 3" xfId="12797" xr:uid="{00000000-0005-0000-0000-0000CD020000}"/>
    <cellStyle name="Millares 158 3 2 3" xfId="6209" xr:uid="{00000000-0005-0000-0000-0000CD020000}"/>
    <cellStyle name="Millares 158 3 2 3 2" xfId="15023" xr:uid="{00000000-0005-0000-0000-0000CD020000}"/>
    <cellStyle name="Millares 158 3 2 4" xfId="10620" xr:uid="{00000000-0005-0000-0000-000079000000}"/>
    <cellStyle name="Millares 158 3 3" xfId="2903" xr:uid="{00000000-0005-0000-0000-0000CC020000}"/>
    <cellStyle name="Millares 158 3 3 2" xfId="7313" xr:uid="{00000000-0005-0000-0000-000097050000}"/>
    <cellStyle name="Millares 158 3 3 2 2" xfId="16127" xr:uid="{00000000-0005-0000-0000-000097050000}"/>
    <cellStyle name="Millares 158 3 3 3" xfId="11720" xr:uid="{00000000-0005-0000-0000-0000CC020000}"/>
    <cellStyle name="Millares 158 3 4" xfId="5132" xr:uid="{00000000-0005-0000-0000-0000CC020000}"/>
    <cellStyle name="Millares 158 3 4 2" xfId="13946" xr:uid="{00000000-0005-0000-0000-0000CC020000}"/>
    <cellStyle name="Millares 158 3 5" xfId="9543" xr:uid="{00000000-0005-0000-0000-000079000000}"/>
    <cellStyle name="Millares 158 4" xfId="1436" xr:uid="{00000000-0005-0000-0000-000078000000}"/>
    <cellStyle name="Millares 158 4 2" xfId="3615" xr:uid="{00000000-0005-0000-0000-0000CE020000}"/>
    <cellStyle name="Millares 158 4 2 2" xfId="8025" xr:uid="{00000000-0005-0000-0000-000099050000}"/>
    <cellStyle name="Millares 158 4 2 2 2" xfId="16839" xr:uid="{00000000-0005-0000-0000-000099050000}"/>
    <cellStyle name="Millares 158 4 2 3" xfId="12432" xr:uid="{00000000-0005-0000-0000-0000CE020000}"/>
    <cellStyle name="Millares 158 4 3" xfId="5844" xr:uid="{00000000-0005-0000-0000-0000CE020000}"/>
    <cellStyle name="Millares 158 4 3 2" xfId="14658" xr:uid="{00000000-0005-0000-0000-0000CE020000}"/>
    <cellStyle name="Millares 158 4 4" xfId="10255" xr:uid="{00000000-0005-0000-0000-000078000000}"/>
    <cellStyle name="Millares 158 5" xfId="2546" xr:uid="{00000000-0005-0000-0000-000077000000}"/>
    <cellStyle name="Millares 158 5 2" xfId="6957" xr:uid="{00000000-0005-0000-0000-00009A050000}"/>
    <cellStyle name="Millares 158 5 2 2" xfId="15771" xr:uid="{00000000-0005-0000-0000-00009A050000}"/>
    <cellStyle name="Millares 158 5 3" xfId="11364" xr:uid="{00000000-0005-0000-0000-000077000000}"/>
    <cellStyle name="Millares 158 6" xfId="4780" xr:uid="{00000000-0005-0000-0000-0000C9020000}"/>
    <cellStyle name="Millares 158 6 2" xfId="13594" xr:uid="{00000000-0005-0000-0000-0000C9020000}"/>
    <cellStyle name="Millares 158 7" xfId="9191" xr:uid="{00000000-0005-0000-0000-000078000000}"/>
    <cellStyle name="Millares 159" xfId="340" xr:uid="{00000000-0005-0000-0000-000079000000}"/>
    <cellStyle name="Millares 159 2" xfId="1076" xr:uid="{00000000-0005-0000-0000-00007A000000}"/>
    <cellStyle name="Millares 159 2 2" xfId="2154" xr:uid="{00000000-0005-0000-0000-00007A000000}"/>
    <cellStyle name="Millares 159 2 2 2" xfId="4333" xr:uid="{00000000-0005-0000-0000-0000D1020000}"/>
    <cellStyle name="Millares 159 2 2 2 2" xfId="8743" xr:uid="{00000000-0005-0000-0000-00009E050000}"/>
    <cellStyle name="Millares 159 2 2 2 2 2" xfId="17557" xr:uid="{00000000-0005-0000-0000-00009E050000}"/>
    <cellStyle name="Millares 159 2 2 2 3" xfId="13150" xr:uid="{00000000-0005-0000-0000-0000D1020000}"/>
    <cellStyle name="Millares 159 2 2 3" xfId="6562" xr:uid="{00000000-0005-0000-0000-0000D1020000}"/>
    <cellStyle name="Millares 159 2 2 3 2" xfId="15376" xr:uid="{00000000-0005-0000-0000-0000D1020000}"/>
    <cellStyle name="Millares 159 2 2 4" xfId="10973" xr:uid="{00000000-0005-0000-0000-00007A000000}"/>
    <cellStyle name="Millares 159 2 3" xfId="3256" xr:uid="{00000000-0005-0000-0000-0000D0020000}"/>
    <cellStyle name="Millares 159 2 3 2" xfId="7666" xr:uid="{00000000-0005-0000-0000-00009F050000}"/>
    <cellStyle name="Millares 159 2 3 2 2" xfId="16480" xr:uid="{00000000-0005-0000-0000-00009F050000}"/>
    <cellStyle name="Millares 159 2 3 3" xfId="12073" xr:uid="{00000000-0005-0000-0000-0000D0020000}"/>
    <cellStyle name="Millares 159 2 4" xfId="5485" xr:uid="{00000000-0005-0000-0000-0000D0020000}"/>
    <cellStyle name="Millares 159 2 4 2" xfId="14299" xr:uid="{00000000-0005-0000-0000-0000D0020000}"/>
    <cellStyle name="Millares 159 2 5" xfId="9896" xr:uid="{00000000-0005-0000-0000-00007A000000}"/>
    <cellStyle name="Millares 159 3" xfId="723" xr:uid="{00000000-0005-0000-0000-00007A000000}"/>
    <cellStyle name="Millares 159 3 2" xfId="1802" xr:uid="{00000000-0005-0000-0000-00007A000000}"/>
    <cellStyle name="Millares 159 3 2 2" xfId="3981" xr:uid="{00000000-0005-0000-0000-0000D3020000}"/>
    <cellStyle name="Millares 159 3 2 2 2" xfId="8391" xr:uid="{00000000-0005-0000-0000-0000A2050000}"/>
    <cellStyle name="Millares 159 3 2 2 2 2" xfId="17205" xr:uid="{00000000-0005-0000-0000-0000A2050000}"/>
    <cellStyle name="Millares 159 3 2 2 3" xfId="12798" xr:uid="{00000000-0005-0000-0000-0000D3020000}"/>
    <cellStyle name="Millares 159 3 2 3" xfId="6210" xr:uid="{00000000-0005-0000-0000-0000D3020000}"/>
    <cellStyle name="Millares 159 3 2 3 2" xfId="15024" xr:uid="{00000000-0005-0000-0000-0000D3020000}"/>
    <cellStyle name="Millares 159 3 2 4" xfId="10621" xr:uid="{00000000-0005-0000-0000-00007A000000}"/>
    <cellStyle name="Millares 159 3 3" xfId="2904" xr:uid="{00000000-0005-0000-0000-0000D2020000}"/>
    <cellStyle name="Millares 159 3 3 2" xfId="7314" xr:uid="{00000000-0005-0000-0000-0000A3050000}"/>
    <cellStyle name="Millares 159 3 3 2 2" xfId="16128" xr:uid="{00000000-0005-0000-0000-0000A3050000}"/>
    <cellStyle name="Millares 159 3 3 3" xfId="11721" xr:uid="{00000000-0005-0000-0000-0000D2020000}"/>
    <cellStyle name="Millares 159 3 4" xfId="5133" xr:uid="{00000000-0005-0000-0000-0000D2020000}"/>
    <cellStyle name="Millares 159 3 4 2" xfId="13947" xr:uid="{00000000-0005-0000-0000-0000D2020000}"/>
    <cellStyle name="Millares 159 3 5" xfId="9544" xr:uid="{00000000-0005-0000-0000-00007A000000}"/>
    <cellStyle name="Millares 159 4" xfId="1437" xr:uid="{00000000-0005-0000-0000-000079000000}"/>
    <cellStyle name="Millares 159 4 2" xfId="3616" xr:uid="{00000000-0005-0000-0000-0000D4020000}"/>
    <cellStyle name="Millares 159 4 2 2" xfId="8026" xr:uid="{00000000-0005-0000-0000-0000A5050000}"/>
    <cellStyle name="Millares 159 4 2 2 2" xfId="16840" xr:uid="{00000000-0005-0000-0000-0000A5050000}"/>
    <cellStyle name="Millares 159 4 2 3" xfId="12433" xr:uid="{00000000-0005-0000-0000-0000D4020000}"/>
    <cellStyle name="Millares 159 4 3" xfId="5845" xr:uid="{00000000-0005-0000-0000-0000D4020000}"/>
    <cellStyle name="Millares 159 4 3 2" xfId="14659" xr:uid="{00000000-0005-0000-0000-0000D4020000}"/>
    <cellStyle name="Millares 159 4 4" xfId="10256" xr:uid="{00000000-0005-0000-0000-000079000000}"/>
    <cellStyle name="Millares 159 5" xfId="2547" xr:uid="{00000000-0005-0000-0000-000078000000}"/>
    <cellStyle name="Millares 159 5 2" xfId="6958" xr:uid="{00000000-0005-0000-0000-0000A6050000}"/>
    <cellStyle name="Millares 159 5 2 2" xfId="15772" xr:uid="{00000000-0005-0000-0000-0000A6050000}"/>
    <cellStyle name="Millares 159 5 3" xfId="11365" xr:uid="{00000000-0005-0000-0000-000078000000}"/>
    <cellStyle name="Millares 159 6" xfId="4781" xr:uid="{00000000-0005-0000-0000-0000CF020000}"/>
    <cellStyle name="Millares 159 6 2" xfId="13595" xr:uid="{00000000-0005-0000-0000-0000CF020000}"/>
    <cellStyle name="Millares 159 7" xfId="9192" xr:uid="{00000000-0005-0000-0000-000079000000}"/>
    <cellStyle name="Millares 16" xfId="46" xr:uid="{00000000-0005-0000-0000-00007A000000}"/>
    <cellStyle name="Millares 16 2" xfId="393" xr:uid="{00000000-0005-0000-0000-00007B000000}"/>
    <cellStyle name="Millares 16 2 2" xfId="1110" xr:uid="{00000000-0005-0000-0000-00007C000000}"/>
    <cellStyle name="Millares 16 2 2 2" xfId="2188" xr:uid="{00000000-0005-0000-0000-00007C000000}"/>
    <cellStyle name="Millares 16 2 2 2 2" xfId="4367" xr:uid="{00000000-0005-0000-0000-0000D8020000}"/>
    <cellStyle name="Millares 16 2 2 2 2 2" xfId="8777" xr:uid="{00000000-0005-0000-0000-0000AB050000}"/>
    <cellStyle name="Millares 16 2 2 2 2 2 2" xfId="17591" xr:uid="{00000000-0005-0000-0000-0000AB050000}"/>
    <cellStyle name="Millares 16 2 2 2 2 3" xfId="13184" xr:uid="{00000000-0005-0000-0000-0000D8020000}"/>
    <cellStyle name="Millares 16 2 2 2 3" xfId="6596" xr:uid="{00000000-0005-0000-0000-0000D8020000}"/>
    <cellStyle name="Millares 16 2 2 2 3 2" xfId="15410" xr:uid="{00000000-0005-0000-0000-0000D8020000}"/>
    <cellStyle name="Millares 16 2 2 2 4" xfId="11007" xr:uid="{00000000-0005-0000-0000-00007C000000}"/>
    <cellStyle name="Millares 16 2 2 3" xfId="3290" xr:uid="{00000000-0005-0000-0000-0000D7020000}"/>
    <cellStyle name="Millares 16 2 2 3 2" xfId="7700" xr:uid="{00000000-0005-0000-0000-0000AC050000}"/>
    <cellStyle name="Millares 16 2 2 3 2 2" xfId="16514" xr:uid="{00000000-0005-0000-0000-0000AC050000}"/>
    <cellStyle name="Millares 16 2 2 3 3" xfId="12107" xr:uid="{00000000-0005-0000-0000-0000D7020000}"/>
    <cellStyle name="Millares 16 2 2 4" xfId="5519" xr:uid="{00000000-0005-0000-0000-0000D7020000}"/>
    <cellStyle name="Millares 16 2 2 4 2" xfId="14333" xr:uid="{00000000-0005-0000-0000-0000D7020000}"/>
    <cellStyle name="Millares 16 2 2 5" xfId="9930" xr:uid="{00000000-0005-0000-0000-00007C000000}"/>
    <cellStyle name="Millares 16 2 3" xfId="757" xr:uid="{00000000-0005-0000-0000-00007C000000}"/>
    <cellStyle name="Millares 16 2 3 2" xfId="1836" xr:uid="{00000000-0005-0000-0000-00007C000000}"/>
    <cellStyle name="Millares 16 2 3 2 2" xfId="4015" xr:uid="{00000000-0005-0000-0000-0000DA020000}"/>
    <cellStyle name="Millares 16 2 3 2 2 2" xfId="8425" xr:uid="{00000000-0005-0000-0000-0000AF050000}"/>
    <cellStyle name="Millares 16 2 3 2 2 2 2" xfId="17239" xr:uid="{00000000-0005-0000-0000-0000AF050000}"/>
    <cellStyle name="Millares 16 2 3 2 2 3" xfId="12832" xr:uid="{00000000-0005-0000-0000-0000DA020000}"/>
    <cellStyle name="Millares 16 2 3 2 3" xfId="6244" xr:uid="{00000000-0005-0000-0000-0000DA020000}"/>
    <cellStyle name="Millares 16 2 3 2 3 2" xfId="15058" xr:uid="{00000000-0005-0000-0000-0000DA020000}"/>
    <cellStyle name="Millares 16 2 3 2 4" xfId="10655" xr:uid="{00000000-0005-0000-0000-00007C000000}"/>
    <cellStyle name="Millares 16 2 3 3" xfId="2938" xr:uid="{00000000-0005-0000-0000-0000D9020000}"/>
    <cellStyle name="Millares 16 2 3 3 2" xfId="7348" xr:uid="{00000000-0005-0000-0000-0000B0050000}"/>
    <cellStyle name="Millares 16 2 3 3 2 2" xfId="16162" xr:uid="{00000000-0005-0000-0000-0000B0050000}"/>
    <cellStyle name="Millares 16 2 3 3 3" xfId="11755" xr:uid="{00000000-0005-0000-0000-0000D9020000}"/>
    <cellStyle name="Millares 16 2 3 4" xfId="5167" xr:uid="{00000000-0005-0000-0000-0000D9020000}"/>
    <cellStyle name="Millares 16 2 3 4 2" xfId="13981" xr:uid="{00000000-0005-0000-0000-0000D9020000}"/>
    <cellStyle name="Millares 16 2 3 5" xfId="9578" xr:uid="{00000000-0005-0000-0000-00007C000000}"/>
    <cellStyle name="Millares 16 2 4" xfId="1471" xr:uid="{00000000-0005-0000-0000-00007B000000}"/>
    <cellStyle name="Millares 16 2 4 2" xfId="3650" xr:uid="{00000000-0005-0000-0000-0000DB020000}"/>
    <cellStyle name="Millares 16 2 4 2 2" xfId="8060" xr:uid="{00000000-0005-0000-0000-0000B2050000}"/>
    <cellStyle name="Millares 16 2 4 2 2 2" xfId="16874" xr:uid="{00000000-0005-0000-0000-0000B2050000}"/>
    <cellStyle name="Millares 16 2 4 2 3" xfId="12467" xr:uid="{00000000-0005-0000-0000-0000DB020000}"/>
    <cellStyle name="Millares 16 2 4 3" xfId="5879" xr:uid="{00000000-0005-0000-0000-0000DB020000}"/>
    <cellStyle name="Millares 16 2 4 3 2" xfId="14693" xr:uid="{00000000-0005-0000-0000-0000DB020000}"/>
    <cellStyle name="Millares 16 2 4 4" xfId="10290" xr:uid="{00000000-0005-0000-0000-00007B000000}"/>
    <cellStyle name="Millares 16 2 5" xfId="2581" xr:uid="{00000000-0005-0000-0000-00007A000000}"/>
    <cellStyle name="Millares 16 2 5 2" xfId="6992" xr:uid="{00000000-0005-0000-0000-0000B3050000}"/>
    <cellStyle name="Millares 16 2 5 2 2" xfId="15806" xr:uid="{00000000-0005-0000-0000-0000B3050000}"/>
    <cellStyle name="Millares 16 2 5 3" xfId="11399" xr:uid="{00000000-0005-0000-0000-00007A000000}"/>
    <cellStyle name="Millares 16 2 6" xfId="4815" xr:uid="{00000000-0005-0000-0000-0000D6020000}"/>
    <cellStyle name="Millares 16 2 6 2" xfId="13629" xr:uid="{00000000-0005-0000-0000-0000D6020000}"/>
    <cellStyle name="Millares 16 2 7" xfId="9226" xr:uid="{00000000-0005-0000-0000-00007B000000}"/>
    <cellStyle name="Millares 16 3" xfId="928" xr:uid="{00000000-0005-0000-0000-00007B000000}"/>
    <cellStyle name="Millares 16 3 2" xfId="2006" xr:uid="{00000000-0005-0000-0000-00007B000000}"/>
    <cellStyle name="Millares 16 3 2 2" xfId="4185" xr:uid="{00000000-0005-0000-0000-0000DD020000}"/>
    <cellStyle name="Millares 16 3 2 2 2" xfId="8595" xr:uid="{00000000-0005-0000-0000-0000B6050000}"/>
    <cellStyle name="Millares 16 3 2 2 2 2" xfId="17409" xr:uid="{00000000-0005-0000-0000-0000B6050000}"/>
    <cellStyle name="Millares 16 3 2 2 3" xfId="13002" xr:uid="{00000000-0005-0000-0000-0000DD020000}"/>
    <cellStyle name="Millares 16 3 2 3" xfId="6414" xr:uid="{00000000-0005-0000-0000-0000DD020000}"/>
    <cellStyle name="Millares 16 3 2 3 2" xfId="15228" xr:uid="{00000000-0005-0000-0000-0000DD020000}"/>
    <cellStyle name="Millares 16 3 2 4" xfId="10825" xr:uid="{00000000-0005-0000-0000-00007B000000}"/>
    <cellStyle name="Millares 16 3 3" xfId="3108" xr:uid="{00000000-0005-0000-0000-0000DC020000}"/>
    <cellStyle name="Millares 16 3 3 2" xfId="7518" xr:uid="{00000000-0005-0000-0000-0000B7050000}"/>
    <cellStyle name="Millares 16 3 3 2 2" xfId="16332" xr:uid="{00000000-0005-0000-0000-0000B7050000}"/>
    <cellStyle name="Millares 16 3 3 3" xfId="11925" xr:uid="{00000000-0005-0000-0000-0000DC020000}"/>
    <cellStyle name="Millares 16 3 4" xfId="5337" xr:uid="{00000000-0005-0000-0000-0000DC020000}"/>
    <cellStyle name="Millares 16 3 4 2" xfId="14151" xr:uid="{00000000-0005-0000-0000-0000DC020000}"/>
    <cellStyle name="Millares 16 3 5" xfId="9748" xr:uid="{00000000-0005-0000-0000-00007B000000}"/>
    <cellStyle name="Millares 16 4" xfId="575" xr:uid="{00000000-0005-0000-0000-00007B000000}"/>
    <cellStyle name="Millares 16 4 2" xfId="1654" xr:uid="{00000000-0005-0000-0000-00007B000000}"/>
    <cellStyle name="Millares 16 4 2 2" xfId="3833" xr:uid="{00000000-0005-0000-0000-0000DF020000}"/>
    <cellStyle name="Millares 16 4 2 2 2" xfId="8243" xr:uid="{00000000-0005-0000-0000-0000BA050000}"/>
    <cellStyle name="Millares 16 4 2 2 2 2" xfId="17057" xr:uid="{00000000-0005-0000-0000-0000BA050000}"/>
    <cellStyle name="Millares 16 4 2 2 3" xfId="12650" xr:uid="{00000000-0005-0000-0000-0000DF020000}"/>
    <cellStyle name="Millares 16 4 2 3" xfId="6062" xr:uid="{00000000-0005-0000-0000-0000DF020000}"/>
    <cellStyle name="Millares 16 4 2 3 2" xfId="14876" xr:uid="{00000000-0005-0000-0000-0000DF020000}"/>
    <cellStyle name="Millares 16 4 2 4" xfId="10473" xr:uid="{00000000-0005-0000-0000-00007B000000}"/>
    <cellStyle name="Millares 16 4 3" xfId="2756" xr:uid="{00000000-0005-0000-0000-0000DE020000}"/>
    <cellStyle name="Millares 16 4 3 2" xfId="7166" xr:uid="{00000000-0005-0000-0000-0000BB050000}"/>
    <cellStyle name="Millares 16 4 3 2 2" xfId="15980" xr:uid="{00000000-0005-0000-0000-0000BB050000}"/>
    <cellStyle name="Millares 16 4 3 3" xfId="11573" xr:uid="{00000000-0005-0000-0000-0000DE020000}"/>
    <cellStyle name="Millares 16 4 4" xfId="4985" xr:uid="{00000000-0005-0000-0000-0000DE020000}"/>
    <cellStyle name="Millares 16 4 4 2" xfId="13799" xr:uid="{00000000-0005-0000-0000-0000DE020000}"/>
    <cellStyle name="Millares 16 4 5" xfId="9396" xr:uid="{00000000-0005-0000-0000-00007B000000}"/>
    <cellStyle name="Millares 16 5" xfId="1282" xr:uid="{00000000-0005-0000-0000-00007A000000}"/>
    <cellStyle name="Millares 16 5 2" xfId="3462" xr:uid="{00000000-0005-0000-0000-0000E0020000}"/>
    <cellStyle name="Millares 16 5 2 2" xfId="7872" xr:uid="{00000000-0005-0000-0000-0000BD050000}"/>
    <cellStyle name="Millares 16 5 2 2 2" xfId="16686" xr:uid="{00000000-0005-0000-0000-0000BD050000}"/>
    <cellStyle name="Millares 16 5 2 3" xfId="12279" xr:uid="{00000000-0005-0000-0000-0000E0020000}"/>
    <cellStyle name="Millares 16 5 3" xfId="5691" xr:uid="{00000000-0005-0000-0000-0000E0020000}"/>
    <cellStyle name="Millares 16 5 3 2" xfId="14505" xr:uid="{00000000-0005-0000-0000-0000E0020000}"/>
    <cellStyle name="Millares 16 5 4" xfId="10102" xr:uid="{00000000-0005-0000-0000-00007A000000}"/>
    <cellStyle name="Millares 16 6" xfId="2398" xr:uid="{00000000-0005-0000-0000-000079000000}"/>
    <cellStyle name="Millares 16 6 2" xfId="6810" xr:uid="{00000000-0005-0000-0000-0000BE050000}"/>
    <cellStyle name="Millares 16 6 2 2" xfId="15624" xr:uid="{00000000-0005-0000-0000-0000BE050000}"/>
    <cellStyle name="Millares 16 6 3" xfId="11217" xr:uid="{00000000-0005-0000-0000-000079000000}"/>
    <cellStyle name="Millares 16 7" xfId="4632" xr:uid="{00000000-0005-0000-0000-0000D5020000}"/>
    <cellStyle name="Millares 16 7 2" xfId="13446" xr:uid="{00000000-0005-0000-0000-0000D5020000}"/>
    <cellStyle name="Millares 16 8" xfId="9044" xr:uid="{00000000-0005-0000-0000-00007A000000}"/>
    <cellStyle name="Millares 160" xfId="342" xr:uid="{00000000-0005-0000-0000-00007C000000}"/>
    <cellStyle name="Millares 160 2" xfId="1077" xr:uid="{00000000-0005-0000-0000-00007D000000}"/>
    <cellStyle name="Millares 160 2 2" xfId="2155" xr:uid="{00000000-0005-0000-0000-00007D000000}"/>
    <cellStyle name="Millares 160 2 2 2" xfId="4334" xr:uid="{00000000-0005-0000-0000-0000E3020000}"/>
    <cellStyle name="Millares 160 2 2 2 2" xfId="8744" xr:uid="{00000000-0005-0000-0000-0000C2050000}"/>
    <cellStyle name="Millares 160 2 2 2 2 2" xfId="17558" xr:uid="{00000000-0005-0000-0000-0000C2050000}"/>
    <cellStyle name="Millares 160 2 2 2 3" xfId="13151" xr:uid="{00000000-0005-0000-0000-0000E3020000}"/>
    <cellStyle name="Millares 160 2 2 3" xfId="6563" xr:uid="{00000000-0005-0000-0000-0000E3020000}"/>
    <cellStyle name="Millares 160 2 2 3 2" xfId="15377" xr:uid="{00000000-0005-0000-0000-0000E3020000}"/>
    <cellStyle name="Millares 160 2 2 4" xfId="10974" xr:uid="{00000000-0005-0000-0000-00007D000000}"/>
    <cellStyle name="Millares 160 2 3" xfId="3257" xr:uid="{00000000-0005-0000-0000-0000E2020000}"/>
    <cellStyle name="Millares 160 2 3 2" xfId="7667" xr:uid="{00000000-0005-0000-0000-0000C3050000}"/>
    <cellStyle name="Millares 160 2 3 2 2" xfId="16481" xr:uid="{00000000-0005-0000-0000-0000C3050000}"/>
    <cellStyle name="Millares 160 2 3 3" xfId="12074" xr:uid="{00000000-0005-0000-0000-0000E2020000}"/>
    <cellStyle name="Millares 160 2 4" xfId="5486" xr:uid="{00000000-0005-0000-0000-0000E2020000}"/>
    <cellStyle name="Millares 160 2 4 2" xfId="14300" xr:uid="{00000000-0005-0000-0000-0000E2020000}"/>
    <cellStyle name="Millares 160 2 5" xfId="9897" xr:uid="{00000000-0005-0000-0000-00007D000000}"/>
    <cellStyle name="Millares 160 3" xfId="724" xr:uid="{00000000-0005-0000-0000-00007D000000}"/>
    <cellStyle name="Millares 160 3 2" xfId="1803" xr:uid="{00000000-0005-0000-0000-00007D000000}"/>
    <cellStyle name="Millares 160 3 2 2" xfId="3982" xr:uid="{00000000-0005-0000-0000-0000E5020000}"/>
    <cellStyle name="Millares 160 3 2 2 2" xfId="8392" xr:uid="{00000000-0005-0000-0000-0000C6050000}"/>
    <cellStyle name="Millares 160 3 2 2 2 2" xfId="17206" xr:uid="{00000000-0005-0000-0000-0000C6050000}"/>
    <cellStyle name="Millares 160 3 2 2 3" xfId="12799" xr:uid="{00000000-0005-0000-0000-0000E5020000}"/>
    <cellStyle name="Millares 160 3 2 3" xfId="6211" xr:uid="{00000000-0005-0000-0000-0000E5020000}"/>
    <cellStyle name="Millares 160 3 2 3 2" xfId="15025" xr:uid="{00000000-0005-0000-0000-0000E5020000}"/>
    <cellStyle name="Millares 160 3 2 4" xfId="10622" xr:uid="{00000000-0005-0000-0000-00007D000000}"/>
    <cellStyle name="Millares 160 3 3" xfId="2905" xr:uid="{00000000-0005-0000-0000-0000E4020000}"/>
    <cellStyle name="Millares 160 3 3 2" xfId="7315" xr:uid="{00000000-0005-0000-0000-0000C7050000}"/>
    <cellStyle name="Millares 160 3 3 2 2" xfId="16129" xr:uid="{00000000-0005-0000-0000-0000C7050000}"/>
    <cellStyle name="Millares 160 3 3 3" xfId="11722" xr:uid="{00000000-0005-0000-0000-0000E4020000}"/>
    <cellStyle name="Millares 160 3 4" xfId="5134" xr:uid="{00000000-0005-0000-0000-0000E4020000}"/>
    <cellStyle name="Millares 160 3 4 2" xfId="13948" xr:uid="{00000000-0005-0000-0000-0000E4020000}"/>
    <cellStyle name="Millares 160 3 5" xfId="9545" xr:uid="{00000000-0005-0000-0000-00007D000000}"/>
    <cellStyle name="Millares 160 4" xfId="1438" xr:uid="{00000000-0005-0000-0000-00007C000000}"/>
    <cellStyle name="Millares 160 4 2" xfId="3617" xr:uid="{00000000-0005-0000-0000-0000E6020000}"/>
    <cellStyle name="Millares 160 4 2 2" xfId="8027" xr:uid="{00000000-0005-0000-0000-0000C9050000}"/>
    <cellStyle name="Millares 160 4 2 2 2" xfId="16841" xr:uid="{00000000-0005-0000-0000-0000C9050000}"/>
    <cellStyle name="Millares 160 4 2 3" xfId="12434" xr:uid="{00000000-0005-0000-0000-0000E6020000}"/>
    <cellStyle name="Millares 160 4 3" xfId="5846" xr:uid="{00000000-0005-0000-0000-0000E6020000}"/>
    <cellStyle name="Millares 160 4 3 2" xfId="14660" xr:uid="{00000000-0005-0000-0000-0000E6020000}"/>
    <cellStyle name="Millares 160 4 4" xfId="10257" xr:uid="{00000000-0005-0000-0000-00007C000000}"/>
    <cellStyle name="Millares 160 5" xfId="2548" xr:uid="{00000000-0005-0000-0000-00007B000000}"/>
    <cellStyle name="Millares 160 5 2" xfId="6959" xr:uid="{00000000-0005-0000-0000-0000CA050000}"/>
    <cellStyle name="Millares 160 5 2 2" xfId="15773" xr:uid="{00000000-0005-0000-0000-0000CA050000}"/>
    <cellStyle name="Millares 160 5 3" xfId="11366" xr:uid="{00000000-0005-0000-0000-00007B000000}"/>
    <cellStyle name="Millares 160 6" xfId="4782" xr:uid="{00000000-0005-0000-0000-0000E1020000}"/>
    <cellStyle name="Millares 160 6 2" xfId="13596" xr:uid="{00000000-0005-0000-0000-0000E1020000}"/>
    <cellStyle name="Millares 160 7" xfId="9193" xr:uid="{00000000-0005-0000-0000-00007C000000}"/>
    <cellStyle name="Millares 161" xfId="344" xr:uid="{00000000-0005-0000-0000-00007D000000}"/>
    <cellStyle name="Millares 161 2" xfId="1078" xr:uid="{00000000-0005-0000-0000-00007E000000}"/>
    <cellStyle name="Millares 161 2 2" xfId="2156" xr:uid="{00000000-0005-0000-0000-00007E000000}"/>
    <cellStyle name="Millares 161 2 2 2" xfId="4335" xr:uid="{00000000-0005-0000-0000-0000E9020000}"/>
    <cellStyle name="Millares 161 2 2 2 2" xfId="8745" xr:uid="{00000000-0005-0000-0000-0000CE050000}"/>
    <cellStyle name="Millares 161 2 2 2 2 2" xfId="17559" xr:uid="{00000000-0005-0000-0000-0000CE050000}"/>
    <cellStyle name="Millares 161 2 2 2 3" xfId="13152" xr:uid="{00000000-0005-0000-0000-0000E9020000}"/>
    <cellStyle name="Millares 161 2 2 3" xfId="6564" xr:uid="{00000000-0005-0000-0000-0000E9020000}"/>
    <cellStyle name="Millares 161 2 2 3 2" xfId="15378" xr:uid="{00000000-0005-0000-0000-0000E9020000}"/>
    <cellStyle name="Millares 161 2 2 4" xfId="10975" xr:uid="{00000000-0005-0000-0000-00007E000000}"/>
    <cellStyle name="Millares 161 2 3" xfId="3258" xr:uid="{00000000-0005-0000-0000-0000E8020000}"/>
    <cellStyle name="Millares 161 2 3 2" xfId="7668" xr:uid="{00000000-0005-0000-0000-0000CF050000}"/>
    <cellStyle name="Millares 161 2 3 2 2" xfId="16482" xr:uid="{00000000-0005-0000-0000-0000CF050000}"/>
    <cellStyle name="Millares 161 2 3 3" xfId="12075" xr:uid="{00000000-0005-0000-0000-0000E8020000}"/>
    <cellStyle name="Millares 161 2 4" xfId="5487" xr:uid="{00000000-0005-0000-0000-0000E8020000}"/>
    <cellStyle name="Millares 161 2 4 2" xfId="14301" xr:uid="{00000000-0005-0000-0000-0000E8020000}"/>
    <cellStyle name="Millares 161 2 5" xfId="9898" xr:uid="{00000000-0005-0000-0000-00007E000000}"/>
    <cellStyle name="Millares 161 3" xfId="725" xr:uid="{00000000-0005-0000-0000-00007E000000}"/>
    <cellStyle name="Millares 161 3 2" xfId="1804" xr:uid="{00000000-0005-0000-0000-00007E000000}"/>
    <cellStyle name="Millares 161 3 2 2" xfId="3983" xr:uid="{00000000-0005-0000-0000-0000EB020000}"/>
    <cellStyle name="Millares 161 3 2 2 2" xfId="8393" xr:uid="{00000000-0005-0000-0000-0000D2050000}"/>
    <cellStyle name="Millares 161 3 2 2 2 2" xfId="17207" xr:uid="{00000000-0005-0000-0000-0000D2050000}"/>
    <cellStyle name="Millares 161 3 2 2 3" xfId="12800" xr:uid="{00000000-0005-0000-0000-0000EB020000}"/>
    <cellStyle name="Millares 161 3 2 3" xfId="6212" xr:uid="{00000000-0005-0000-0000-0000EB020000}"/>
    <cellStyle name="Millares 161 3 2 3 2" xfId="15026" xr:uid="{00000000-0005-0000-0000-0000EB020000}"/>
    <cellStyle name="Millares 161 3 2 4" xfId="10623" xr:uid="{00000000-0005-0000-0000-00007E000000}"/>
    <cellStyle name="Millares 161 3 3" xfId="2906" xr:uid="{00000000-0005-0000-0000-0000EA020000}"/>
    <cellStyle name="Millares 161 3 3 2" xfId="7316" xr:uid="{00000000-0005-0000-0000-0000D3050000}"/>
    <cellStyle name="Millares 161 3 3 2 2" xfId="16130" xr:uid="{00000000-0005-0000-0000-0000D3050000}"/>
    <cellStyle name="Millares 161 3 3 3" xfId="11723" xr:uid="{00000000-0005-0000-0000-0000EA020000}"/>
    <cellStyle name="Millares 161 3 4" xfId="5135" xr:uid="{00000000-0005-0000-0000-0000EA020000}"/>
    <cellStyle name="Millares 161 3 4 2" xfId="13949" xr:uid="{00000000-0005-0000-0000-0000EA020000}"/>
    <cellStyle name="Millares 161 3 5" xfId="9546" xr:uid="{00000000-0005-0000-0000-00007E000000}"/>
    <cellStyle name="Millares 161 4" xfId="1439" xr:uid="{00000000-0005-0000-0000-00007D000000}"/>
    <cellStyle name="Millares 161 4 2" xfId="3618" xr:uid="{00000000-0005-0000-0000-0000EC020000}"/>
    <cellStyle name="Millares 161 4 2 2" xfId="8028" xr:uid="{00000000-0005-0000-0000-0000D5050000}"/>
    <cellStyle name="Millares 161 4 2 2 2" xfId="16842" xr:uid="{00000000-0005-0000-0000-0000D5050000}"/>
    <cellStyle name="Millares 161 4 2 3" xfId="12435" xr:uid="{00000000-0005-0000-0000-0000EC020000}"/>
    <cellStyle name="Millares 161 4 3" xfId="5847" xr:uid="{00000000-0005-0000-0000-0000EC020000}"/>
    <cellStyle name="Millares 161 4 3 2" xfId="14661" xr:uid="{00000000-0005-0000-0000-0000EC020000}"/>
    <cellStyle name="Millares 161 4 4" xfId="10258" xr:uid="{00000000-0005-0000-0000-00007D000000}"/>
    <cellStyle name="Millares 161 5" xfId="2549" xr:uid="{00000000-0005-0000-0000-00007C000000}"/>
    <cellStyle name="Millares 161 5 2" xfId="6960" xr:uid="{00000000-0005-0000-0000-0000D6050000}"/>
    <cellStyle name="Millares 161 5 2 2" xfId="15774" xr:uid="{00000000-0005-0000-0000-0000D6050000}"/>
    <cellStyle name="Millares 161 5 3" xfId="11367" xr:uid="{00000000-0005-0000-0000-00007C000000}"/>
    <cellStyle name="Millares 161 6" xfId="4783" xr:uid="{00000000-0005-0000-0000-0000E7020000}"/>
    <cellStyle name="Millares 161 6 2" xfId="13597" xr:uid="{00000000-0005-0000-0000-0000E7020000}"/>
    <cellStyle name="Millares 161 7" xfId="9194" xr:uid="{00000000-0005-0000-0000-00007D000000}"/>
    <cellStyle name="Millares 162" xfId="346" xr:uid="{00000000-0005-0000-0000-00007E000000}"/>
    <cellStyle name="Millares 162 2" xfId="1079" xr:uid="{00000000-0005-0000-0000-00007F000000}"/>
    <cellStyle name="Millares 162 2 2" xfId="2157" xr:uid="{00000000-0005-0000-0000-00007F000000}"/>
    <cellStyle name="Millares 162 2 2 2" xfId="4336" xr:uid="{00000000-0005-0000-0000-0000EF020000}"/>
    <cellStyle name="Millares 162 2 2 2 2" xfId="8746" xr:uid="{00000000-0005-0000-0000-0000DA050000}"/>
    <cellStyle name="Millares 162 2 2 2 2 2" xfId="17560" xr:uid="{00000000-0005-0000-0000-0000DA050000}"/>
    <cellStyle name="Millares 162 2 2 2 3" xfId="13153" xr:uid="{00000000-0005-0000-0000-0000EF020000}"/>
    <cellStyle name="Millares 162 2 2 3" xfId="6565" xr:uid="{00000000-0005-0000-0000-0000EF020000}"/>
    <cellStyle name="Millares 162 2 2 3 2" xfId="15379" xr:uid="{00000000-0005-0000-0000-0000EF020000}"/>
    <cellStyle name="Millares 162 2 2 4" xfId="10976" xr:uid="{00000000-0005-0000-0000-00007F000000}"/>
    <cellStyle name="Millares 162 2 3" xfId="3259" xr:uid="{00000000-0005-0000-0000-0000EE020000}"/>
    <cellStyle name="Millares 162 2 3 2" xfId="7669" xr:uid="{00000000-0005-0000-0000-0000DB050000}"/>
    <cellStyle name="Millares 162 2 3 2 2" xfId="16483" xr:uid="{00000000-0005-0000-0000-0000DB050000}"/>
    <cellStyle name="Millares 162 2 3 3" xfId="12076" xr:uid="{00000000-0005-0000-0000-0000EE020000}"/>
    <cellStyle name="Millares 162 2 4" xfId="5488" xr:uid="{00000000-0005-0000-0000-0000EE020000}"/>
    <cellStyle name="Millares 162 2 4 2" xfId="14302" xr:uid="{00000000-0005-0000-0000-0000EE020000}"/>
    <cellStyle name="Millares 162 2 5" xfId="9899" xr:uid="{00000000-0005-0000-0000-00007F000000}"/>
    <cellStyle name="Millares 162 3" xfId="726" xr:uid="{00000000-0005-0000-0000-00007F000000}"/>
    <cellStyle name="Millares 162 3 2" xfId="1805" xr:uid="{00000000-0005-0000-0000-00007F000000}"/>
    <cellStyle name="Millares 162 3 2 2" xfId="3984" xr:uid="{00000000-0005-0000-0000-0000F1020000}"/>
    <cellStyle name="Millares 162 3 2 2 2" xfId="8394" xr:uid="{00000000-0005-0000-0000-0000DE050000}"/>
    <cellStyle name="Millares 162 3 2 2 2 2" xfId="17208" xr:uid="{00000000-0005-0000-0000-0000DE050000}"/>
    <cellStyle name="Millares 162 3 2 2 3" xfId="12801" xr:uid="{00000000-0005-0000-0000-0000F1020000}"/>
    <cellStyle name="Millares 162 3 2 3" xfId="6213" xr:uid="{00000000-0005-0000-0000-0000F1020000}"/>
    <cellStyle name="Millares 162 3 2 3 2" xfId="15027" xr:uid="{00000000-0005-0000-0000-0000F1020000}"/>
    <cellStyle name="Millares 162 3 2 4" xfId="10624" xr:uid="{00000000-0005-0000-0000-00007F000000}"/>
    <cellStyle name="Millares 162 3 3" xfId="2907" xr:uid="{00000000-0005-0000-0000-0000F0020000}"/>
    <cellStyle name="Millares 162 3 3 2" xfId="7317" xr:uid="{00000000-0005-0000-0000-0000DF050000}"/>
    <cellStyle name="Millares 162 3 3 2 2" xfId="16131" xr:uid="{00000000-0005-0000-0000-0000DF050000}"/>
    <cellStyle name="Millares 162 3 3 3" xfId="11724" xr:uid="{00000000-0005-0000-0000-0000F0020000}"/>
    <cellStyle name="Millares 162 3 4" xfId="5136" xr:uid="{00000000-0005-0000-0000-0000F0020000}"/>
    <cellStyle name="Millares 162 3 4 2" xfId="13950" xr:uid="{00000000-0005-0000-0000-0000F0020000}"/>
    <cellStyle name="Millares 162 3 5" xfId="9547" xr:uid="{00000000-0005-0000-0000-00007F000000}"/>
    <cellStyle name="Millares 162 4" xfId="1440" xr:uid="{00000000-0005-0000-0000-00007E000000}"/>
    <cellStyle name="Millares 162 4 2" xfId="3619" xr:uid="{00000000-0005-0000-0000-0000F2020000}"/>
    <cellStyle name="Millares 162 4 2 2" xfId="8029" xr:uid="{00000000-0005-0000-0000-0000E1050000}"/>
    <cellStyle name="Millares 162 4 2 2 2" xfId="16843" xr:uid="{00000000-0005-0000-0000-0000E1050000}"/>
    <cellStyle name="Millares 162 4 2 3" xfId="12436" xr:uid="{00000000-0005-0000-0000-0000F2020000}"/>
    <cellStyle name="Millares 162 4 3" xfId="5848" xr:uid="{00000000-0005-0000-0000-0000F2020000}"/>
    <cellStyle name="Millares 162 4 3 2" xfId="14662" xr:uid="{00000000-0005-0000-0000-0000F2020000}"/>
    <cellStyle name="Millares 162 4 4" xfId="10259" xr:uid="{00000000-0005-0000-0000-00007E000000}"/>
    <cellStyle name="Millares 162 5" xfId="2550" xr:uid="{00000000-0005-0000-0000-00007D000000}"/>
    <cellStyle name="Millares 162 5 2" xfId="6961" xr:uid="{00000000-0005-0000-0000-0000E2050000}"/>
    <cellStyle name="Millares 162 5 2 2" xfId="15775" xr:uid="{00000000-0005-0000-0000-0000E2050000}"/>
    <cellStyle name="Millares 162 5 3" xfId="11368" xr:uid="{00000000-0005-0000-0000-00007D000000}"/>
    <cellStyle name="Millares 162 6" xfId="4784" xr:uid="{00000000-0005-0000-0000-0000ED020000}"/>
    <cellStyle name="Millares 162 6 2" xfId="13598" xr:uid="{00000000-0005-0000-0000-0000ED020000}"/>
    <cellStyle name="Millares 162 7" xfId="9195" xr:uid="{00000000-0005-0000-0000-00007E000000}"/>
    <cellStyle name="Millares 163" xfId="348" xr:uid="{00000000-0005-0000-0000-00007F000000}"/>
    <cellStyle name="Millares 163 2" xfId="1080" xr:uid="{00000000-0005-0000-0000-000080000000}"/>
    <cellStyle name="Millares 163 2 2" xfId="2158" xr:uid="{00000000-0005-0000-0000-000080000000}"/>
    <cellStyle name="Millares 163 2 2 2" xfId="4337" xr:uid="{00000000-0005-0000-0000-0000F5020000}"/>
    <cellStyle name="Millares 163 2 2 2 2" xfId="8747" xr:uid="{00000000-0005-0000-0000-0000E6050000}"/>
    <cellStyle name="Millares 163 2 2 2 2 2" xfId="17561" xr:uid="{00000000-0005-0000-0000-0000E6050000}"/>
    <cellStyle name="Millares 163 2 2 2 3" xfId="13154" xr:uid="{00000000-0005-0000-0000-0000F5020000}"/>
    <cellStyle name="Millares 163 2 2 3" xfId="6566" xr:uid="{00000000-0005-0000-0000-0000F5020000}"/>
    <cellStyle name="Millares 163 2 2 3 2" xfId="15380" xr:uid="{00000000-0005-0000-0000-0000F5020000}"/>
    <cellStyle name="Millares 163 2 2 4" xfId="10977" xr:uid="{00000000-0005-0000-0000-000080000000}"/>
    <cellStyle name="Millares 163 2 3" xfId="3260" xr:uid="{00000000-0005-0000-0000-0000F4020000}"/>
    <cellStyle name="Millares 163 2 3 2" xfId="7670" xr:uid="{00000000-0005-0000-0000-0000E7050000}"/>
    <cellStyle name="Millares 163 2 3 2 2" xfId="16484" xr:uid="{00000000-0005-0000-0000-0000E7050000}"/>
    <cellStyle name="Millares 163 2 3 3" xfId="12077" xr:uid="{00000000-0005-0000-0000-0000F4020000}"/>
    <cellStyle name="Millares 163 2 4" xfId="5489" xr:uid="{00000000-0005-0000-0000-0000F4020000}"/>
    <cellStyle name="Millares 163 2 4 2" xfId="14303" xr:uid="{00000000-0005-0000-0000-0000F4020000}"/>
    <cellStyle name="Millares 163 2 5" xfId="9900" xr:uid="{00000000-0005-0000-0000-000080000000}"/>
    <cellStyle name="Millares 163 3" xfId="727" xr:uid="{00000000-0005-0000-0000-000080000000}"/>
    <cellStyle name="Millares 163 3 2" xfId="1806" xr:uid="{00000000-0005-0000-0000-000080000000}"/>
    <cellStyle name="Millares 163 3 2 2" xfId="3985" xr:uid="{00000000-0005-0000-0000-0000F7020000}"/>
    <cellStyle name="Millares 163 3 2 2 2" xfId="8395" xr:uid="{00000000-0005-0000-0000-0000EA050000}"/>
    <cellStyle name="Millares 163 3 2 2 2 2" xfId="17209" xr:uid="{00000000-0005-0000-0000-0000EA050000}"/>
    <cellStyle name="Millares 163 3 2 2 3" xfId="12802" xr:uid="{00000000-0005-0000-0000-0000F7020000}"/>
    <cellStyle name="Millares 163 3 2 3" xfId="6214" xr:uid="{00000000-0005-0000-0000-0000F7020000}"/>
    <cellStyle name="Millares 163 3 2 3 2" xfId="15028" xr:uid="{00000000-0005-0000-0000-0000F7020000}"/>
    <cellStyle name="Millares 163 3 2 4" xfId="10625" xr:uid="{00000000-0005-0000-0000-000080000000}"/>
    <cellStyle name="Millares 163 3 3" xfId="2908" xr:uid="{00000000-0005-0000-0000-0000F6020000}"/>
    <cellStyle name="Millares 163 3 3 2" xfId="7318" xr:uid="{00000000-0005-0000-0000-0000EB050000}"/>
    <cellStyle name="Millares 163 3 3 2 2" xfId="16132" xr:uid="{00000000-0005-0000-0000-0000EB050000}"/>
    <cellStyle name="Millares 163 3 3 3" xfId="11725" xr:uid="{00000000-0005-0000-0000-0000F6020000}"/>
    <cellStyle name="Millares 163 3 4" xfId="5137" xr:uid="{00000000-0005-0000-0000-0000F6020000}"/>
    <cellStyle name="Millares 163 3 4 2" xfId="13951" xr:uid="{00000000-0005-0000-0000-0000F6020000}"/>
    <cellStyle name="Millares 163 3 5" xfId="9548" xr:uid="{00000000-0005-0000-0000-000080000000}"/>
    <cellStyle name="Millares 163 4" xfId="1441" xr:uid="{00000000-0005-0000-0000-00007F000000}"/>
    <cellStyle name="Millares 163 4 2" xfId="3620" xr:uid="{00000000-0005-0000-0000-0000F8020000}"/>
    <cellStyle name="Millares 163 4 2 2" xfId="8030" xr:uid="{00000000-0005-0000-0000-0000ED050000}"/>
    <cellStyle name="Millares 163 4 2 2 2" xfId="16844" xr:uid="{00000000-0005-0000-0000-0000ED050000}"/>
    <cellStyle name="Millares 163 4 2 3" xfId="12437" xr:uid="{00000000-0005-0000-0000-0000F8020000}"/>
    <cellStyle name="Millares 163 4 3" xfId="5849" xr:uid="{00000000-0005-0000-0000-0000F8020000}"/>
    <cellStyle name="Millares 163 4 3 2" xfId="14663" xr:uid="{00000000-0005-0000-0000-0000F8020000}"/>
    <cellStyle name="Millares 163 4 4" xfId="10260" xr:uid="{00000000-0005-0000-0000-00007F000000}"/>
    <cellStyle name="Millares 163 5" xfId="2551" xr:uid="{00000000-0005-0000-0000-00007E000000}"/>
    <cellStyle name="Millares 163 5 2" xfId="6962" xr:uid="{00000000-0005-0000-0000-0000EE050000}"/>
    <cellStyle name="Millares 163 5 2 2" xfId="15776" xr:uid="{00000000-0005-0000-0000-0000EE050000}"/>
    <cellStyle name="Millares 163 5 3" xfId="11369" xr:uid="{00000000-0005-0000-0000-00007E000000}"/>
    <cellStyle name="Millares 163 6" xfId="4785" xr:uid="{00000000-0005-0000-0000-0000F3020000}"/>
    <cellStyle name="Millares 163 6 2" xfId="13599" xr:uid="{00000000-0005-0000-0000-0000F3020000}"/>
    <cellStyle name="Millares 163 7" xfId="9196" xr:uid="{00000000-0005-0000-0000-00007F000000}"/>
    <cellStyle name="Millares 164" xfId="367" xr:uid="{00000000-0005-0000-0000-000080000000}"/>
    <cellStyle name="Millares 164 2" xfId="1084" xr:uid="{00000000-0005-0000-0000-000081000000}"/>
    <cellStyle name="Millares 164 2 2" xfId="2162" xr:uid="{00000000-0005-0000-0000-000081000000}"/>
    <cellStyle name="Millares 164 2 2 2" xfId="4341" xr:uid="{00000000-0005-0000-0000-0000FB020000}"/>
    <cellStyle name="Millares 164 2 2 2 2" xfId="8751" xr:uid="{00000000-0005-0000-0000-0000F2050000}"/>
    <cellStyle name="Millares 164 2 2 2 2 2" xfId="17565" xr:uid="{00000000-0005-0000-0000-0000F2050000}"/>
    <cellStyle name="Millares 164 2 2 2 3" xfId="13158" xr:uid="{00000000-0005-0000-0000-0000FB020000}"/>
    <cellStyle name="Millares 164 2 2 3" xfId="6570" xr:uid="{00000000-0005-0000-0000-0000FB020000}"/>
    <cellStyle name="Millares 164 2 2 3 2" xfId="15384" xr:uid="{00000000-0005-0000-0000-0000FB020000}"/>
    <cellStyle name="Millares 164 2 2 4" xfId="10981" xr:uid="{00000000-0005-0000-0000-000081000000}"/>
    <cellStyle name="Millares 164 2 3" xfId="3264" xr:uid="{00000000-0005-0000-0000-0000FA020000}"/>
    <cellStyle name="Millares 164 2 3 2" xfId="7674" xr:uid="{00000000-0005-0000-0000-0000F3050000}"/>
    <cellStyle name="Millares 164 2 3 2 2" xfId="16488" xr:uid="{00000000-0005-0000-0000-0000F3050000}"/>
    <cellStyle name="Millares 164 2 3 3" xfId="12081" xr:uid="{00000000-0005-0000-0000-0000FA020000}"/>
    <cellStyle name="Millares 164 2 4" xfId="5493" xr:uid="{00000000-0005-0000-0000-0000FA020000}"/>
    <cellStyle name="Millares 164 2 4 2" xfId="14307" xr:uid="{00000000-0005-0000-0000-0000FA020000}"/>
    <cellStyle name="Millares 164 2 5" xfId="9904" xr:uid="{00000000-0005-0000-0000-000081000000}"/>
    <cellStyle name="Millares 164 3" xfId="731" xr:uid="{00000000-0005-0000-0000-000081000000}"/>
    <cellStyle name="Millares 164 3 2" xfId="1810" xr:uid="{00000000-0005-0000-0000-000081000000}"/>
    <cellStyle name="Millares 164 3 2 2" xfId="3989" xr:uid="{00000000-0005-0000-0000-0000FD020000}"/>
    <cellStyle name="Millares 164 3 2 2 2" xfId="8399" xr:uid="{00000000-0005-0000-0000-0000F6050000}"/>
    <cellStyle name="Millares 164 3 2 2 2 2" xfId="17213" xr:uid="{00000000-0005-0000-0000-0000F6050000}"/>
    <cellStyle name="Millares 164 3 2 2 3" xfId="12806" xr:uid="{00000000-0005-0000-0000-0000FD020000}"/>
    <cellStyle name="Millares 164 3 2 3" xfId="6218" xr:uid="{00000000-0005-0000-0000-0000FD020000}"/>
    <cellStyle name="Millares 164 3 2 3 2" xfId="15032" xr:uid="{00000000-0005-0000-0000-0000FD020000}"/>
    <cellStyle name="Millares 164 3 2 4" xfId="10629" xr:uid="{00000000-0005-0000-0000-000081000000}"/>
    <cellStyle name="Millares 164 3 3" xfId="2912" xr:uid="{00000000-0005-0000-0000-0000FC020000}"/>
    <cellStyle name="Millares 164 3 3 2" xfId="7322" xr:uid="{00000000-0005-0000-0000-0000F7050000}"/>
    <cellStyle name="Millares 164 3 3 2 2" xfId="16136" xr:uid="{00000000-0005-0000-0000-0000F7050000}"/>
    <cellStyle name="Millares 164 3 3 3" xfId="11729" xr:uid="{00000000-0005-0000-0000-0000FC020000}"/>
    <cellStyle name="Millares 164 3 4" xfId="5141" xr:uid="{00000000-0005-0000-0000-0000FC020000}"/>
    <cellStyle name="Millares 164 3 4 2" xfId="13955" xr:uid="{00000000-0005-0000-0000-0000FC020000}"/>
    <cellStyle name="Millares 164 3 5" xfId="9552" xr:uid="{00000000-0005-0000-0000-000081000000}"/>
    <cellStyle name="Millares 164 4" xfId="1445" xr:uid="{00000000-0005-0000-0000-000080000000}"/>
    <cellStyle name="Millares 164 4 2" xfId="3624" xr:uid="{00000000-0005-0000-0000-0000FE020000}"/>
    <cellStyle name="Millares 164 4 2 2" xfId="8034" xr:uid="{00000000-0005-0000-0000-0000F9050000}"/>
    <cellStyle name="Millares 164 4 2 2 2" xfId="16848" xr:uid="{00000000-0005-0000-0000-0000F9050000}"/>
    <cellStyle name="Millares 164 4 2 3" xfId="12441" xr:uid="{00000000-0005-0000-0000-0000FE020000}"/>
    <cellStyle name="Millares 164 4 3" xfId="5853" xr:uid="{00000000-0005-0000-0000-0000FE020000}"/>
    <cellStyle name="Millares 164 4 3 2" xfId="14667" xr:uid="{00000000-0005-0000-0000-0000FE020000}"/>
    <cellStyle name="Millares 164 4 4" xfId="10264" xr:uid="{00000000-0005-0000-0000-000080000000}"/>
    <cellStyle name="Millares 164 5" xfId="2555" xr:uid="{00000000-0005-0000-0000-00007F000000}"/>
    <cellStyle name="Millares 164 5 2" xfId="6966" xr:uid="{00000000-0005-0000-0000-0000FA050000}"/>
    <cellStyle name="Millares 164 5 2 2" xfId="15780" xr:uid="{00000000-0005-0000-0000-0000FA050000}"/>
    <cellStyle name="Millares 164 5 3" xfId="11373" xr:uid="{00000000-0005-0000-0000-00007F000000}"/>
    <cellStyle name="Millares 164 6" xfId="4789" xr:uid="{00000000-0005-0000-0000-0000F9020000}"/>
    <cellStyle name="Millares 164 6 2" xfId="13603" xr:uid="{00000000-0005-0000-0000-0000F9020000}"/>
    <cellStyle name="Millares 164 7" xfId="9200" xr:uid="{00000000-0005-0000-0000-000080000000}"/>
    <cellStyle name="Millares 165" xfId="369" xr:uid="{00000000-0005-0000-0000-000081000000}"/>
    <cellStyle name="Millares 165 2" xfId="1086" xr:uid="{00000000-0005-0000-0000-000082000000}"/>
    <cellStyle name="Millares 165 2 2" xfId="2164" xr:uid="{00000000-0005-0000-0000-000082000000}"/>
    <cellStyle name="Millares 165 2 2 2" xfId="4343" xr:uid="{00000000-0005-0000-0000-000001030000}"/>
    <cellStyle name="Millares 165 2 2 2 2" xfId="8753" xr:uid="{00000000-0005-0000-0000-0000FE050000}"/>
    <cellStyle name="Millares 165 2 2 2 2 2" xfId="17567" xr:uid="{00000000-0005-0000-0000-0000FE050000}"/>
    <cellStyle name="Millares 165 2 2 2 3" xfId="13160" xr:uid="{00000000-0005-0000-0000-000001030000}"/>
    <cellStyle name="Millares 165 2 2 3" xfId="6572" xr:uid="{00000000-0005-0000-0000-000001030000}"/>
    <cellStyle name="Millares 165 2 2 3 2" xfId="15386" xr:uid="{00000000-0005-0000-0000-000001030000}"/>
    <cellStyle name="Millares 165 2 2 4" xfId="10983" xr:uid="{00000000-0005-0000-0000-000082000000}"/>
    <cellStyle name="Millares 165 2 3" xfId="3266" xr:uid="{00000000-0005-0000-0000-000000030000}"/>
    <cellStyle name="Millares 165 2 3 2" xfId="7676" xr:uid="{00000000-0005-0000-0000-0000FF050000}"/>
    <cellStyle name="Millares 165 2 3 2 2" xfId="16490" xr:uid="{00000000-0005-0000-0000-0000FF050000}"/>
    <cellStyle name="Millares 165 2 3 3" xfId="12083" xr:uid="{00000000-0005-0000-0000-000000030000}"/>
    <cellStyle name="Millares 165 2 4" xfId="5495" xr:uid="{00000000-0005-0000-0000-000000030000}"/>
    <cellStyle name="Millares 165 2 4 2" xfId="14309" xr:uid="{00000000-0005-0000-0000-000000030000}"/>
    <cellStyle name="Millares 165 2 5" xfId="9906" xr:uid="{00000000-0005-0000-0000-000082000000}"/>
    <cellStyle name="Millares 165 3" xfId="733" xr:uid="{00000000-0005-0000-0000-000082000000}"/>
    <cellStyle name="Millares 165 3 2" xfId="1812" xr:uid="{00000000-0005-0000-0000-000082000000}"/>
    <cellStyle name="Millares 165 3 2 2" xfId="3991" xr:uid="{00000000-0005-0000-0000-000003030000}"/>
    <cellStyle name="Millares 165 3 2 2 2" xfId="8401" xr:uid="{00000000-0005-0000-0000-000002060000}"/>
    <cellStyle name="Millares 165 3 2 2 2 2" xfId="17215" xr:uid="{00000000-0005-0000-0000-000002060000}"/>
    <cellStyle name="Millares 165 3 2 2 3" xfId="12808" xr:uid="{00000000-0005-0000-0000-000003030000}"/>
    <cellStyle name="Millares 165 3 2 3" xfId="6220" xr:uid="{00000000-0005-0000-0000-000003030000}"/>
    <cellStyle name="Millares 165 3 2 3 2" xfId="15034" xr:uid="{00000000-0005-0000-0000-000003030000}"/>
    <cellStyle name="Millares 165 3 2 4" xfId="10631" xr:uid="{00000000-0005-0000-0000-000082000000}"/>
    <cellStyle name="Millares 165 3 3" xfId="2914" xr:uid="{00000000-0005-0000-0000-000002030000}"/>
    <cellStyle name="Millares 165 3 3 2" xfId="7324" xr:uid="{00000000-0005-0000-0000-000003060000}"/>
    <cellStyle name="Millares 165 3 3 2 2" xfId="16138" xr:uid="{00000000-0005-0000-0000-000003060000}"/>
    <cellStyle name="Millares 165 3 3 3" xfId="11731" xr:uid="{00000000-0005-0000-0000-000002030000}"/>
    <cellStyle name="Millares 165 3 4" xfId="5143" xr:uid="{00000000-0005-0000-0000-000002030000}"/>
    <cellStyle name="Millares 165 3 4 2" xfId="13957" xr:uid="{00000000-0005-0000-0000-000002030000}"/>
    <cellStyle name="Millares 165 3 5" xfId="9554" xr:uid="{00000000-0005-0000-0000-000082000000}"/>
    <cellStyle name="Millares 165 4" xfId="1447" xr:uid="{00000000-0005-0000-0000-000081000000}"/>
    <cellStyle name="Millares 165 4 2" xfId="3626" xr:uid="{00000000-0005-0000-0000-000004030000}"/>
    <cellStyle name="Millares 165 4 2 2" xfId="8036" xr:uid="{00000000-0005-0000-0000-000005060000}"/>
    <cellStyle name="Millares 165 4 2 2 2" xfId="16850" xr:uid="{00000000-0005-0000-0000-000005060000}"/>
    <cellStyle name="Millares 165 4 2 3" xfId="12443" xr:uid="{00000000-0005-0000-0000-000004030000}"/>
    <cellStyle name="Millares 165 4 3" xfId="5855" xr:uid="{00000000-0005-0000-0000-000004030000}"/>
    <cellStyle name="Millares 165 4 3 2" xfId="14669" xr:uid="{00000000-0005-0000-0000-000004030000}"/>
    <cellStyle name="Millares 165 4 4" xfId="10266" xr:uid="{00000000-0005-0000-0000-000081000000}"/>
    <cellStyle name="Millares 165 5" xfId="2557" xr:uid="{00000000-0005-0000-0000-000080000000}"/>
    <cellStyle name="Millares 165 5 2" xfId="6968" xr:uid="{00000000-0005-0000-0000-000006060000}"/>
    <cellStyle name="Millares 165 5 2 2" xfId="15782" xr:uid="{00000000-0005-0000-0000-000006060000}"/>
    <cellStyle name="Millares 165 5 3" xfId="11375" xr:uid="{00000000-0005-0000-0000-000080000000}"/>
    <cellStyle name="Millares 165 6" xfId="4791" xr:uid="{00000000-0005-0000-0000-0000FF020000}"/>
    <cellStyle name="Millares 165 6 2" xfId="13605" xr:uid="{00000000-0005-0000-0000-0000FF020000}"/>
    <cellStyle name="Millares 165 7" xfId="9202" xr:uid="{00000000-0005-0000-0000-000081000000}"/>
    <cellStyle name="Millares 166" xfId="350" xr:uid="{00000000-0005-0000-0000-000082000000}"/>
    <cellStyle name="Millares 166 2" xfId="1081" xr:uid="{00000000-0005-0000-0000-000083000000}"/>
    <cellStyle name="Millares 166 2 2" xfId="2159" xr:uid="{00000000-0005-0000-0000-000083000000}"/>
    <cellStyle name="Millares 166 2 2 2" xfId="4338" xr:uid="{00000000-0005-0000-0000-000007030000}"/>
    <cellStyle name="Millares 166 2 2 2 2" xfId="8748" xr:uid="{00000000-0005-0000-0000-00000A060000}"/>
    <cellStyle name="Millares 166 2 2 2 2 2" xfId="17562" xr:uid="{00000000-0005-0000-0000-00000A060000}"/>
    <cellStyle name="Millares 166 2 2 2 3" xfId="13155" xr:uid="{00000000-0005-0000-0000-000007030000}"/>
    <cellStyle name="Millares 166 2 2 3" xfId="6567" xr:uid="{00000000-0005-0000-0000-000007030000}"/>
    <cellStyle name="Millares 166 2 2 3 2" xfId="15381" xr:uid="{00000000-0005-0000-0000-000007030000}"/>
    <cellStyle name="Millares 166 2 2 4" xfId="10978" xr:uid="{00000000-0005-0000-0000-000083000000}"/>
    <cellStyle name="Millares 166 2 3" xfId="3261" xr:uid="{00000000-0005-0000-0000-000006030000}"/>
    <cellStyle name="Millares 166 2 3 2" xfId="7671" xr:uid="{00000000-0005-0000-0000-00000B060000}"/>
    <cellStyle name="Millares 166 2 3 2 2" xfId="16485" xr:uid="{00000000-0005-0000-0000-00000B060000}"/>
    <cellStyle name="Millares 166 2 3 3" xfId="12078" xr:uid="{00000000-0005-0000-0000-000006030000}"/>
    <cellStyle name="Millares 166 2 4" xfId="5490" xr:uid="{00000000-0005-0000-0000-000006030000}"/>
    <cellStyle name="Millares 166 2 4 2" xfId="14304" xr:uid="{00000000-0005-0000-0000-000006030000}"/>
    <cellStyle name="Millares 166 2 5" xfId="9901" xr:uid="{00000000-0005-0000-0000-000083000000}"/>
    <cellStyle name="Millares 166 3" xfId="728" xr:uid="{00000000-0005-0000-0000-000083000000}"/>
    <cellStyle name="Millares 166 3 2" xfId="1807" xr:uid="{00000000-0005-0000-0000-000083000000}"/>
    <cellStyle name="Millares 166 3 2 2" xfId="3986" xr:uid="{00000000-0005-0000-0000-000009030000}"/>
    <cellStyle name="Millares 166 3 2 2 2" xfId="8396" xr:uid="{00000000-0005-0000-0000-00000E060000}"/>
    <cellStyle name="Millares 166 3 2 2 2 2" xfId="17210" xr:uid="{00000000-0005-0000-0000-00000E060000}"/>
    <cellStyle name="Millares 166 3 2 2 3" xfId="12803" xr:uid="{00000000-0005-0000-0000-000009030000}"/>
    <cellStyle name="Millares 166 3 2 3" xfId="6215" xr:uid="{00000000-0005-0000-0000-000009030000}"/>
    <cellStyle name="Millares 166 3 2 3 2" xfId="15029" xr:uid="{00000000-0005-0000-0000-000009030000}"/>
    <cellStyle name="Millares 166 3 2 4" xfId="10626" xr:uid="{00000000-0005-0000-0000-000083000000}"/>
    <cellStyle name="Millares 166 3 3" xfId="2909" xr:uid="{00000000-0005-0000-0000-000008030000}"/>
    <cellStyle name="Millares 166 3 3 2" xfId="7319" xr:uid="{00000000-0005-0000-0000-00000F060000}"/>
    <cellStyle name="Millares 166 3 3 2 2" xfId="16133" xr:uid="{00000000-0005-0000-0000-00000F060000}"/>
    <cellStyle name="Millares 166 3 3 3" xfId="11726" xr:uid="{00000000-0005-0000-0000-000008030000}"/>
    <cellStyle name="Millares 166 3 4" xfId="5138" xr:uid="{00000000-0005-0000-0000-000008030000}"/>
    <cellStyle name="Millares 166 3 4 2" xfId="13952" xr:uid="{00000000-0005-0000-0000-000008030000}"/>
    <cellStyle name="Millares 166 3 5" xfId="9549" xr:uid="{00000000-0005-0000-0000-000083000000}"/>
    <cellStyle name="Millares 166 4" xfId="1442" xr:uid="{00000000-0005-0000-0000-000082000000}"/>
    <cellStyle name="Millares 166 4 2" xfId="3621" xr:uid="{00000000-0005-0000-0000-00000A030000}"/>
    <cellStyle name="Millares 166 4 2 2" xfId="8031" xr:uid="{00000000-0005-0000-0000-000011060000}"/>
    <cellStyle name="Millares 166 4 2 2 2" xfId="16845" xr:uid="{00000000-0005-0000-0000-000011060000}"/>
    <cellStyle name="Millares 166 4 2 3" xfId="12438" xr:uid="{00000000-0005-0000-0000-00000A030000}"/>
    <cellStyle name="Millares 166 4 3" xfId="5850" xr:uid="{00000000-0005-0000-0000-00000A030000}"/>
    <cellStyle name="Millares 166 4 3 2" xfId="14664" xr:uid="{00000000-0005-0000-0000-00000A030000}"/>
    <cellStyle name="Millares 166 4 4" xfId="10261" xr:uid="{00000000-0005-0000-0000-000082000000}"/>
    <cellStyle name="Millares 166 5" xfId="2552" xr:uid="{00000000-0005-0000-0000-000081000000}"/>
    <cellStyle name="Millares 166 5 2" xfId="6963" xr:uid="{00000000-0005-0000-0000-000012060000}"/>
    <cellStyle name="Millares 166 5 2 2" xfId="15777" xr:uid="{00000000-0005-0000-0000-000012060000}"/>
    <cellStyle name="Millares 166 5 3" xfId="11370" xr:uid="{00000000-0005-0000-0000-000081000000}"/>
    <cellStyle name="Millares 166 6" xfId="4786" xr:uid="{00000000-0005-0000-0000-000005030000}"/>
    <cellStyle name="Millares 166 6 2" xfId="13600" xr:uid="{00000000-0005-0000-0000-000005030000}"/>
    <cellStyle name="Millares 166 7" xfId="9197" xr:uid="{00000000-0005-0000-0000-000082000000}"/>
    <cellStyle name="Millares 167" xfId="311" xr:uid="{00000000-0005-0000-0000-000083000000}"/>
    <cellStyle name="Millares 167 2" xfId="1058" xr:uid="{00000000-0005-0000-0000-000084000000}"/>
    <cellStyle name="Millares 167 2 2" xfId="2136" xr:uid="{00000000-0005-0000-0000-000084000000}"/>
    <cellStyle name="Millares 167 2 2 2" xfId="4315" xr:uid="{00000000-0005-0000-0000-00000D030000}"/>
    <cellStyle name="Millares 167 2 2 2 2" xfId="8725" xr:uid="{00000000-0005-0000-0000-000016060000}"/>
    <cellStyle name="Millares 167 2 2 2 2 2" xfId="17539" xr:uid="{00000000-0005-0000-0000-000016060000}"/>
    <cellStyle name="Millares 167 2 2 2 3" xfId="13132" xr:uid="{00000000-0005-0000-0000-00000D030000}"/>
    <cellStyle name="Millares 167 2 2 3" xfId="6544" xr:uid="{00000000-0005-0000-0000-00000D030000}"/>
    <cellStyle name="Millares 167 2 2 3 2" xfId="15358" xr:uid="{00000000-0005-0000-0000-00000D030000}"/>
    <cellStyle name="Millares 167 2 2 4" xfId="10955" xr:uid="{00000000-0005-0000-0000-000084000000}"/>
    <cellStyle name="Millares 167 2 3" xfId="3238" xr:uid="{00000000-0005-0000-0000-00000C030000}"/>
    <cellStyle name="Millares 167 2 3 2" xfId="7648" xr:uid="{00000000-0005-0000-0000-000017060000}"/>
    <cellStyle name="Millares 167 2 3 2 2" xfId="16462" xr:uid="{00000000-0005-0000-0000-000017060000}"/>
    <cellStyle name="Millares 167 2 3 3" xfId="12055" xr:uid="{00000000-0005-0000-0000-00000C030000}"/>
    <cellStyle name="Millares 167 2 4" xfId="5467" xr:uid="{00000000-0005-0000-0000-00000C030000}"/>
    <cellStyle name="Millares 167 2 4 2" xfId="14281" xr:uid="{00000000-0005-0000-0000-00000C030000}"/>
    <cellStyle name="Millares 167 2 5" xfId="9878" xr:uid="{00000000-0005-0000-0000-000084000000}"/>
    <cellStyle name="Millares 167 3" xfId="705" xr:uid="{00000000-0005-0000-0000-000084000000}"/>
    <cellStyle name="Millares 167 3 2" xfId="1784" xr:uid="{00000000-0005-0000-0000-000084000000}"/>
    <cellStyle name="Millares 167 3 2 2" xfId="3963" xr:uid="{00000000-0005-0000-0000-00000F030000}"/>
    <cellStyle name="Millares 167 3 2 2 2" xfId="8373" xr:uid="{00000000-0005-0000-0000-00001A060000}"/>
    <cellStyle name="Millares 167 3 2 2 2 2" xfId="17187" xr:uid="{00000000-0005-0000-0000-00001A060000}"/>
    <cellStyle name="Millares 167 3 2 2 3" xfId="12780" xr:uid="{00000000-0005-0000-0000-00000F030000}"/>
    <cellStyle name="Millares 167 3 2 3" xfId="6192" xr:uid="{00000000-0005-0000-0000-00000F030000}"/>
    <cellStyle name="Millares 167 3 2 3 2" xfId="15006" xr:uid="{00000000-0005-0000-0000-00000F030000}"/>
    <cellStyle name="Millares 167 3 2 4" xfId="10603" xr:uid="{00000000-0005-0000-0000-000084000000}"/>
    <cellStyle name="Millares 167 3 3" xfId="2886" xr:uid="{00000000-0005-0000-0000-00000E030000}"/>
    <cellStyle name="Millares 167 3 3 2" xfId="7296" xr:uid="{00000000-0005-0000-0000-00001B060000}"/>
    <cellStyle name="Millares 167 3 3 2 2" xfId="16110" xr:uid="{00000000-0005-0000-0000-00001B060000}"/>
    <cellStyle name="Millares 167 3 3 3" xfId="11703" xr:uid="{00000000-0005-0000-0000-00000E030000}"/>
    <cellStyle name="Millares 167 3 4" xfId="5115" xr:uid="{00000000-0005-0000-0000-00000E030000}"/>
    <cellStyle name="Millares 167 3 4 2" xfId="13929" xr:uid="{00000000-0005-0000-0000-00000E030000}"/>
    <cellStyle name="Millares 167 3 5" xfId="9526" xr:uid="{00000000-0005-0000-0000-000084000000}"/>
    <cellStyle name="Millares 167 4" xfId="1419" xr:uid="{00000000-0005-0000-0000-000083000000}"/>
    <cellStyle name="Millares 167 4 2" xfId="3598" xr:uid="{00000000-0005-0000-0000-000010030000}"/>
    <cellStyle name="Millares 167 4 2 2" xfId="8008" xr:uid="{00000000-0005-0000-0000-00001D060000}"/>
    <cellStyle name="Millares 167 4 2 2 2" xfId="16822" xr:uid="{00000000-0005-0000-0000-00001D060000}"/>
    <cellStyle name="Millares 167 4 2 3" xfId="12415" xr:uid="{00000000-0005-0000-0000-000010030000}"/>
    <cellStyle name="Millares 167 4 3" xfId="5827" xr:uid="{00000000-0005-0000-0000-000010030000}"/>
    <cellStyle name="Millares 167 4 3 2" xfId="14641" xr:uid="{00000000-0005-0000-0000-000010030000}"/>
    <cellStyle name="Millares 167 4 4" xfId="10238" xr:uid="{00000000-0005-0000-0000-000083000000}"/>
    <cellStyle name="Millares 167 5" xfId="2529" xr:uid="{00000000-0005-0000-0000-000082000000}"/>
    <cellStyle name="Millares 167 5 2" xfId="6940" xr:uid="{00000000-0005-0000-0000-00001E060000}"/>
    <cellStyle name="Millares 167 5 2 2" xfId="15754" xr:uid="{00000000-0005-0000-0000-00001E060000}"/>
    <cellStyle name="Millares 167 5 3" xfId="11347" xr:uid="{00000000-0005-0000-0000-000082000000}"/>
    <cellStyle name="Millares 167 6" xfId="4763" xr:uid="{00000000-0005-0000-0000-00000B030000}"/>
    <cellStyle name="Millares 167 6 2" xfId="13577" xr:uid="{00000000-0005-0000-0000-00000B030000}"/>
    <cellStyle name="Millares 167 7" xfId="9174" xr:uid="{00000000-0005-0000-0000-000083000000}"/>
    <cellStyle name="Millares 168" xfId="483" xr:uid="{00000000-0005-0000-0000-000084000000}"/>
    <cellStyle name="Millares 168 2" xfId="1198" xr:uid="{00000000-0005-0000-0000-000085000000}"/>
    <cellStyle name="Millares 168 2 2" xfId="2276" xr:uid="{00000000-0005-0000-0000-000085000000}"/>
    <cellStyle name="Millares 168 2 2 2" xfId="4455" xr:uid="{00000000-0005-0000-0000-000013030000}"/>
    <cellStyle name="Millares 168 2 2 2 2" xfId="8865" xr:uid="{00000000-0005-0000-0000-000022060000}"/>
    <cellStyle name="Millares 168 2 2 2 2 2" xfId="17679" xr:uid="{00000000-0005-0000-0000-000022060000}"/>
    <cellStyle name="Millares 168 2 2 2 3" xfId="13272" xr:uid="{00000000-0005-0000-0000-000013030000}"/>
    <cellStyle name="Millares 168 2 2 3" xfId="6684" xr:uid="{00000000-0005-0000-0000-000013030000}"/>
    <cellStyle name="Millares 168 2 2 3 2" xfId="15498" xr:uid="{00000000-0005-0000-0000-000013030000}"/>
    <cellStyle name="Millares 168 2 2 4" xfId="11095" xr:uid="{00000000-0005-0000-0000-000085000000}"/>
    <cellStyle name="Millares 168 2 3" xfId="3378" xr:uid="{00000000-0005-0000-0000-000012030000}"/>
    <cellStyle name="Millares 168 2 3 2" xfId="7788" xr:uid="{00000000-0005-0000-0000-000023060000}"/>
    <cellStyle name="Millares 168 2 3 2 2" xfId="16602" xr:uid="{00000000-0005-0000-0000-000023060000}"/>
    <cellStyle name="Millares 168 2 3 3" xfId="12195" xr:uid="{00000000-0005-0000-0000-000012030000}"/>
    <cellStyle name="Millares 168 2 4" xfId="5607" xr:uid="{00000000-0005-0000-0000-000012030000}"/>
    <cellStyle name="Millares 168 2 4 2" xfId="14421" xr:uid="{00000000-0005-0000-0000-000012030000}"/>
    <cellStyle name="Millares 168 2 5" xfId="10018" xr:uid="{00000000-0005-0000-0000-000085000000}"/>
    <cellStyle name="Millares 168 3" xfId="845" xr:uid="{00000000-0005-0000-0000-000085000000}"/>
    <cellStyle name="Millares 168 3 2" xfId="1924" xr:uid="{00000000-0005-0000-0000-000085000000}"/>
    <cellStyle name="Millares 168 3 2 2" xfId="4103" xr:uid="{00000000-0005-0000-0000-000015030000}"/>
    <cellStyle name="Millares 168 3 2 2 2" xfId="8513" xr:uid="{00000000-0005-0000-0000-000026060000}"/>
    <cellStyle name="Millares 168 3 2 2 2 2" xfId="17327" xr:uid="{00000000-0005-0000-0000-000026060000}"/>
    <cellStyle name="Millares 168 3 2 2 3" xfId="12920" xr:uid="{00000000-0005-0000-0000-000015030000}"/>
    <cellStyle name="Millares 168 3 2 3" xfId="6332" xr:uid="{00000000-0005-0000-0000-000015030000}"/>
    <cellStyle name="Millares 168 3 2 3 2" xfId="15146" xr:uid="{00000000-0005-0000-0000-000015030000}"/>
    <cellStyle name="Millares 168 3 2 4" xfId="10743" xr:uid="{00000000-0005-0000-0000-000085000000}"/>
    <cellStyle name="Millares 168 3 3" xfId="3026" xr:uid="{00000000-0005-0000-0000-000014030000}"/>
    <cellStyle name="Millares 168 3 3 2" xfId="7436" xr:uid="{00000000-0005-0000-0000-000027060000}"/>
    <cellStyle name="Millares 168 3 3 2 2" xfId="16250" xr:uid="{00000000-0005-0000-0000-000027060000}"/>
    <cellStyle name="Millares 168 3 3 3" xfId="11843" xr:uid="{00000000-0005-0000-0000-000014030000}"/>
    <cellStyle name="Millares 168 3 4" xfId="5255" xr:uid="{00000000-0005-0000-0000-000014030000}"/>
    <cellStyle name="Millares 168 3 4 2" xfId="14069" xr:uid="{00000000-0005-0000-0000-000014030000}"/>
    <cellStyle name="Millares 168 3 5" xfId="9666" xr:uid="{00000000-0005-0000-0000-000085000000}"/>
    <cellStyle name="Millares 168 4" xfId="1559" xr:uid="{00000000-0005-0000-0000-000084000000}"/>
    <cellStyle name="Millares 168 4 2" xfId="3738" xr:uid="{00000000-0005-0000-0000-000016030000}"/>
    <cellStyle name="Millares 168 4 2 2" xfId="8148" xr:uid="{00000000-0005-0000-0000-000029060000}"/>
    <cellStyle name="Millares 168 4 2 2 2" xfId="16962" xr:uid="{00000000-0005-0000-0000-000029060000}"/>
    <cellStyle name="Millares 168 4 2 3" xfId="12555" xr:uid="{00000000-0005-0000-0000-000016030000}"/>
    <cellStyle name="Millares 168 4 3" xfId="5967" xr:uid="{00000000-0005-0000-0000-000016030000}"/>
    <cellStyle name="Millares 168 4 3 2" xfId="14781" xr:uid="{00000000-0005-0000-0000-000016030000}"/>
    <cellStyle name="Millares 168 4 4" xfId="10378" xr:uid="{00000000-0005-0000-0000-000084000000}"/>
    <cellStyle name="Millares 168 5" xfId="2669" xr:uid="{00000000-0005-0000-0000-000083000000}"/>
    <cellStyle name="Millares 168 5 2" xfId="7080" xr:uid="{00000000-0005-0000-0000-00002A060000}"/>
    <cellStyle name="Millares 168 5 2 2" xfId="15894" xr:uid="{00000000-0005-0000-0000-00002A060000}"/>
    <cellStyle name="Millares 168 5 3" xfId="11487" xr:uid="{00000000-0005-0000-0000-000083000000}"/>
    <cellStyle name="Millares 168 6" xfId="4903" xr:uid="{00000000-0005-0000-0000-000011030000}"/>
    <cellStyle name="Millares 168 6 2" xfId="13717" xr:uid="{00000000-0005-0000-0000-000011030000}"/>
    <cellStyle name="Millares 168 7" xfId="9314" xr:uid="{00000000-0005-0000-0000-000084000000}"/>
    <cellStyle name="Millares 169" xfId="527" xr:uid="{00000000-0005-0000-0000-000085000000}"/>
    <cellStyle name="Millares 169 2" xfId="1240" xr:uid="{00000000-0005-0000-0000-000086000000}"/>
    <cellStyle name="Millares 169 2 2" xfId="2318" xr:uid="{00000000-0005-0000-0000-000086000000}"/>
    <cellStyle name="Millares 169 2 2 2" xfId="4497" xr:uid="{00000000-0005-0000-0000-000019030000}"/>
    <cellStyle name="Millares 169 2 2 2 2" xfId="8907" xr:uid="{00000000-0005-0000-0000-00002E060000}"/>
    <cellStyle name="Millares 169 2 2 2 2 2" xfId="17721" xr:uid="{00000000-0005-0000-0000-00002E060000}"/>
    <cellStyle name="Millares 169 2 2 2 3" xfId="13314" xr:uid="{00000000-0005-0000-0000-000019030000}"/>
    <cellStyle name="Millares 169 2 2 3" xfId="6726" xr:uid="{00000000-0005-0000-0000-000019030000}"/>
    <cellStyle name="Millares 169 2 2 3 2" xfId="15540" xr:uid="{00000000-0005-0000-0000-000019030000}"/>
    <cellStyle name="Millares 169 2 2 4" xfId="11137" xr:uid="{00000000-0005-0000-0000-000086000000}"/>
    <cellStyle name="Millares 169 2 3" xfId="3420" xr:uid="{00000000-0005-0000-0000-000018030000}"/>
    <cellStyle name="Millares 169 2 3 2" xfId="7830" xr:uid="{00000000-0005-0000-0000-00002F060000}"/>
    <cellStyle name="Millares 169 2 3 2 2" xfId="16644" xr:uid="{00000000-0005-0000-0000-00002F060000}"/>
    <cellStyle name="Millares 169 2 3 3" xfId="12237" xr:uid="{00000000-0005-0000-0000-000018030000}"/>
    <cellStyle name="Millares 169 2 4" xfId="5649" xr:uid="{00000000-0005-0000-0000-000018030000}"/>
    <cellStyle name="Millares 169 2 4 2" xfId="14463" xr:uid="{00000000-0005-0000-0000-000018030000}"/>
    <cellStyle name="Millares 169 2 5" xfId="10060" xr:uid="{00000000-0005-0000-0000-000086000000}"/>
    <cellStyle name="Millares 169 3" xfId="887" xr:uid="{00000000-0005-0000-0000-000086000000}"/>
    <cellStyle name="Millares 169 3 2" xfId="1966" xr:uid="{00000000-0005-0000-0000-000086000000}"/>
    <cellStyle name="Millares 169 3 2 2" xfId="4145" xr:uid="{00000000-0005-0000-0000-00001B030000}"/>
    <cellStyle name="Millares 169 3 2 2 2" xfId="8555" xr:uid="{00000000-0005-0000-0000-000032060000}"/>
    <cellStyle name="Millares 169 3 2 2 2 2" xfId="17369" xr:uid="{00000000-0005-0000-0000-000032060000}"/>
    <cellStyle name="Millares 169 3 2 2 3" xfId="12962" xr:uid="{00000000-0005-0000-0000-00001B030000}"/>
    <cellStyle name="Millares 169 3 2 3" xfId="6374" xr:uid="{00000000-0005-0000-0000-00001B030000}"/>
    <cellStyle name="Millares 169 3 2 3 2" xfId="15188" xr:uid="{00000000-0005-0000-0000-00001B030000}"/>
    <cellStyle name="Millares 169 3 2 4" xfId="10785" xr:uid="{00000000-0005-0000-0000-000086000000}"/>
    <cellStyle name="Millares 169 3 3" xfId="3068" xr:uid="{00000000-0005-0000-0000-00001A030000}"/>
    <cellStyle name="Millares 169 3 3 2" xfId="7478" xr:uid="{00000000-0005-0000-0000-000033060000}"/>
    <cellStyle name="Millares 169 3 3 2 2" xfId="16292" xr:uid="{00000000-0005-0000-0000-000033060000}"/>
    <cellStyle name="Millares 169 3 3 3" xfId="11885" xr:uid="{00000000-0005-0000-0000-00001A030000}"/>
    <cellStyle name="Millares 169 3 4" xfId="5297" xr:uid="{00000000-0005-0000-0000-00001A030000}"/>
    <cellStyle name="Millares 169 3 4 2" xfId="14111" xr:uid="{00000000-0005-0000-0000-00001A030000}"/>
    <cellStyle name="Millares 169 3 5" xfId="9708" xr:uid="{00000000-0005-0000-0000-000086000000}"/>
    <cellStyle name="Millares 169 4" xfId="1601" xr:uid="{00000000-0005-0000-0000-000085000000}"/>
    <cellStyle name="Millares 169 4 2" xfId="3780" xr:uid="{00000000-0005-0000-0000-00001C030000}"/>
    <cellStyle name="Millares 169 4 2 2" xfId="8190" xr:uid="{00000000-0005-0000-0000-000035060000}"/>
    <cellStyle name="Millares 169 4 2 2 2" xfId="17004" xr:uid="{00000000-0005-0000-0000-000035060000}"/>
    <cellStyle name="Millares 169 4 2 3" xfId="12597" xr:uid="{00000000-0005-0000-0000-00001C030000}"/>
    <cellStyle name="Millares 169 4 3" xfId="6009" xr:uid="{00000000-0005-0000-0000-00001C030000}"/>
    <cellStyle name="Millares 169 4 3 2" xfId="14823" xr:uid="{00000000-0005-0000-0000-00001C030000}"/>
    <cellStyle name="Millares 169 4 4" xfId="10420" xr:uid="{00000000-0005-0000-0000-000085000000}"/>
    <cellStyle name="Millares 169 5" xfId="2711" xr:uid="{00000000-0005-0000-0000-000084000000}"/>
    <cellStyle name="Millares 169 5 2" xfId="7122" xr:uid="{00000000-0005-0000-0000-000036060000}"/>
    <cellStyle name="Millares 169 5 2 2" xfId="15936" xr:uid="{00000000-0005-0000-0000-000036060000}"/>
    <cellStyle name="Millares 169 5 3" xfId="11529" xr:uid="{00000000-0005-0000-0000-000084000000}"/>
    <cellStyle name="Millares 169 6" xfId="4945" xr:uid="{00000000-0005-0000-0000-000017030000}"/>
    <cellStyle name="Millares 169 6 2" xfId="13759" xr:uid="{00000000-0005-0000-0000-000017030000}"/>
    <cellStyle name="Millares 169 7" xfId="9356" xr:uid="{00000000-0005-0000-0000-000085000000}"/>
    <cellStyle name="Millares 17" xfId="21" xr:uid="{00000000-0005-0000-0000-000086000000}"/>
    <cellStyle name="Millares 17 2" xfId="376" xr:uid="{00000000-0005-0000-0000-000087000000}"/>
    <cellStyle name="Millares 17 2 2" xfId="1093" xr:uid="{00000000-0005-0000-0000-000088000000}"/>
    <cellStyle name="Millares 17 2 2 2" xfId="2171" xr:uid="{00000000-0005-0000-0000-000088000000}"/>
    <cellStyle name="Millares 17 2 2 2 2" xfId="4350" xr:uid="{00000000-0005-0000-0000-000020030000}"/>
    <cellStyle name="Millares 17 2 2 2 2 2" xfId="8760" xr:uid="{00000000-0005-0000-0000-00003B060000}"/>
    <cellStyle name="Millares 17 2 2 2 2 2 2" xfId="17574" xr:uid="{00000000-0005-0000-0000-00003B060000}"/>
    <cellStyle name="Millares 17 2 2 2 2 3" xfId="13167" xr:uid="{00000000-0005-0000-0000-000020030000}"/>
    <cellStyle name="Millares 17 2 2 2 3" xfId="6579" xr:uid="{00000000-0005-0000-0000-000020030000}"/>
    <cellStyle name="Millares 17 2 2 2 3 2" xfId="15393" xr:uid="{00000000-0005-0000-0000-000020030000}"/>
    <cellStyle name="Millares 17 2 2 2 4" xfId="10990" xr:uid="{00000000-0005-0000-0000-000088000000}"/>
    <cellStyle name="Millares 17 2 2 3" xfId="3273" xr:uid="{00000000-0005-0000-0000-00001F030000}"/>
    <cellStyle name="Millares 17 2 2 3 2" xfId="7683" xr:uid="{00000000-0005-0000-0000-00003C060000}"/>
    <cellStyle name="Millares 17 2 2 3 2 2" xfId="16497" xr:uid="{00000000-0005-0000-0000-00003C060000}"/>
    <cellStyle name="Millares 17 2 2 3 3" xfId="12090" xr:uid="{00000000-0005-0000-0000-00001F030000}"/>
    <cellStyle name="Millares 17 2 2 4" xfId="5502" xr:uid="{00000000-0005-0000-0000-00001F030000}"/>
    <cellStyle name="Millares 17 2 2 4 2" xfId="14316" xr:uid="{00000000-0005-0000-0000-00001F030000}"/>
    <cellStyle name="Millares 17 2 2 5" xfId="9913" xr:uid="{00000000-0005-0000-0000-000088000000}"/>
    <cellStyle name="Millares 17 2 3" xfId="740" xr:uid="{00000000-0005-0000-0000-000088000000}"/>
    <cellStyle name="Millares 17 2 3 2" xfId="1819" xr:uid="{00000000-0005-0000-0000-000088000000}"/>
    <cellStyle name="Millares 17 2 3 2 2" xfId="3998" xr:uid="{00000000-0005-0000-0000-000022030000}"/>
    <cellStyle name="Millares 17 2 3 2 2 2" xfId="8408" xr:uid="{00000000-0005-0000-0000-00003F060000}"/>
    <cellStyle name="Millares 17 2 3 2 2 2 2" xfId="17222" xr:uid="{00000000-0005-0000-0000-00003F060000}"/>
    <cellStyle name="Millares 17 2 3 2 2 3" xfId="12815" xr:uid="{00000000-0005-0000-0000-000022030000}"/>
    <cellStyle name="Millares 17 2 3 2 3" xfId="6227" xr:uid="{00000000-0005-0000-0000-000022030000}"/>
    <cellStyle name="Millares 17 2 3 2 3 2" xfId="15041" xr:uid="{00000000-0005-0000-0000-000022030000}"/>
    <cellStyle name="Millares 17 2 3 2 4" xfId="10638" xr:uid="{00000000-0005-0000-0000-000088000000}"/>
    <cellStyle name="Millares 17 2 3 3" xfId="2921" xr:uid="{00000000-0005-0000-0000-000021030000}"/>
    <cellStyle name="Millares 17 2 3 3 2" xfId="7331" xr:uid="{00000000-0005-0000-0000-000040060000}"/>
    <cellStyle name="Millares 17 2 3 3 2 2" xfId="16145" xr:uid="{00000000-0005-0000-0000-000040060000}"/>
    <cellStyle name="Millares 17 2 3 3 3" xfId="11738" xr:uid="{00000000-0005-0000-0000-000021030000}"/>
    <cellStyle name="Millares 17 2 3 4" xfId="5150" xr:uid="{00000000-0005-0000-0000-000021030000}"/>
    <cellStyle name="Millares 17 2 3 4 2" xfId="13964" xr:uid="{00000000-0005-0000-0000-000021030000}"/>
    <cellStyle name="Millares 17 2 3 5" xfId="9561" xr:uid="{00000000-0005-0000-0000-000088000000}"/>
    <cellStyle name="Millares 17 2 4" xfId="1454" xr:uid="{00000000-0005-0000-0000-000087000000}"/>
    <cellStyle name="Millares 17 2 4 2" xfId="3633" xr:uid="{00000000-0005-0000-0000-000023030000}"/>
    <cellStyle name="Millares 17 2 4 2 2" xfId="8043" xr:uid="{00000000-0005-0000-0000-000042060000}"/>
    <cellStyle name="Millares 17 2 4 2 2 2" xfId="16857" xr:uid="{00000000-0005-0000-0000-000042060000}"/>
    <cellStyle name="Millares 17 2 4 2 3" xfId="12450" xr:uid="{00000000-0005-0000-0000-000023030000}"/>
    <cellStyle name="Millares 17 2 4 3" xfId="5862" xr:uid="{00000000-0005-0000-0000-000023030000}"/>
    <cellStyle name="Millares 17 2 4 3 2" xfId="14676" xr:uid="{00000000-0005-0000-0000-000023030000}"/>
    <cellStyle name="Millares 17 2 4 4" xfId="10273" xr:uid="{00000000-0005-0000-0000-000087000000}"/>
    <cellStyle name="Millares 17 2 5" xfId="2564" xr:uid="{00000000-0005-0000-0000-000086000000}"/>
    <cellStyle name="Millares 17 2 5 2" xfId="6975" xr:uid="{00000000-0005-0000-0000-000043060000}"/>
    <cellStyle name="Millares 17 2 5 2 2" xfId="15789" xr:uid="{00000000-0005-0000-0000-000043060000}"/>
    <cellStyle name="Millares 17 2 5 3" xfId="11382" xr:uid="{00000000-0005-0000-0000-000086000000}"/>
    <cellStyle name="Millares 17 2 6" xfId="4798" xr:uid="{00000000-0005-0000-0000-00001E030000}"/>
    <cellStyle name="Millares 17 2 6 2" xfId="13612" xr:uid="{00000000-0005-0000-0000-00001E030000}"/>
    <cellStyle name="Millares 17 2 7" xfId="9209" xr:uid="{00000000-0005-0000-0000-000087000000}"/>
    <cellStyle name="Millares 17 3" xfId="911" xr:uid="{00000000-0005-0000-0000-000087000000}"/>
    <cellStyle name="Millares 17 3 2" xfId="1989" xr:uid="{00000000-0005-0000-0000-000087000000}"/>
    <cellStyle name="Millares 17 3 2 2" xfId="4168" xr:uid="{00000000-0005-0000-0000-000025030000}"/>
    <cellStyle name="Millares 17 3 2 2 2" xfId="8578" xr:uid="{00000000-0005-0000-0000-000046060000}"/>
    <cellStyle name="Millares 17 3 2 2 2 2" xfId="17392" xr:uid="{00000000-0005-0000-0000-000046060000}"/>
    <cellStyle name="Millares 17 3 2 2 3" xfId="12985" xr:uid="{00000000-0005-0000-0000-000025030000}"/>
    <cellStyle name="Millares 17 3 2 3" xfId="6397" xr:uid="{00000000-0005-0000-0000-000025030000}"/>
    <cellStyle name="Millares 17 3 2 3 2" xfId="15211" xr:uid="{00000000-0005-0000-0000-000025030000}"/>
    <cellStyle name="Millares 17 3 2 4" xfId="10808" xr:uid="{00000000-0005-0000-0000-000087000000}"/>
    <cellStyle name="Millares 17 3 3" xfId="3091" xr:uid="{00000000-0005-0000-0000-000024030000}"/>
    <cellStyle name="Millares 17 3 3 2" xfId="7501" xr:uid="{00000000-0005-0000-0000-000047060000}"/>
    <cellStyle name="Millares 17 3 3 2 2" xfId="16315" xr:uid="{00000000-0005-0000-0000-000047060000}"/>
    <cellStyle name="Millares 17 3 3 3" xfId="11908" xr:uid="{00000000-0005-0000-0000-000024030000}"/>
    <cellStyle name="Millares 17 3 4" xfId="5320" xr:uid="{00000000-0005-0000-0000-000024030000}"/>
    <cellStyle name="Millares 17 3 4 2" xfId="14134" xr:uid="{00000000-0005-0000-0000-000024030000}"/>
    <cellStyle name="Millares 17 3 5" xfId="9731" xr:uid="{00000000-0005-0000-0000-000087000000}"/>
    <cellStyle name="Millares 17 4" xfId="558" xr:uid="{00000000-0005-0000-0000-000087000000}"/>
    <cellStyle name="Millares 17 4 2" xfId="1637" xr:uid="{00000000-0005-0000-0000-000087000000}"/>
    <cellStyle name="Millares 17 4 2 2" xfId="3816" xr:uid="{00000000-0005-0000-0000-000027030000}"/>
    <cellStyle name="Millares 17 4 2 2 2" xfId="8226" xr:uid="{00000000-0005-0000-0000-00004A060000}"/>
    <cellStyle name="Millares 17 4 2 2 2 2" xfId="17040" xr:uid="{00000000-0005-0000-0000-00004A060000}"/>
    <cellStyle name="Millares 17 4 2 2 3" xfId="12633" xr:uid="{00000000-0005-0000-0000-000027030000}"/>
    <cellStyle name="Millares 17 4 2 3" xfId="6045" xr:uid="{00000000-0005-0000-0000-000027030000}"/>
    <cellStyle name="Millares 17 4 2 3 2" xfId="14859" xr:uid="{00000000-0005-0000-0000-000027030000}"/>
    <cellStyle name="Millares 17 4 2 4" xfId="10456" xr:uid="{00000000-0005-0000-0000-000087000000}"/>
    <cellStyle name="Millares 17 4 3" xfId="2739" xr:uid="{00000000-0005-0000-0000-000026030000}"/>
    <cellStyle name="Millares 17 4 3 2" xfId="7149" xr:uid="{00000000-0005-0000-0000-00004B060000}"/>
    <cellStyle name="Millares 17 4 3 2 2" xfId="15963" xr:uid="{00000000-0005-0000-0000-00004B060000}"/>
    <cellStyle name="Millares 17 4 3 3" xfId="11556" xr:uid="{00000000-0005-0000-0000-000026030000}"/>
    <cellStyle name="Millares 17 4 4" xfId="4968" xr:uid="{00000000-0005-0000-0000-000026030000}"/>
    <cellStyle name="Millares 17 4 4 2" xfId="13782" xr:uid="{00000000-0005-0000-0000-000026030000}"/>
    <cellStyle name="Millares 17 4 5" xfId="9379" xr:uid="{00000000-0005-0000-0000-000087000000}"/>
    <cellStyle name="Millares 17 5" xfId="1265" xr:uid="{00000000-0005-0000-0000-000086000000}"/>
    <cellStyle name="Millares 17 5 2" xfId="3445" xr:uid="{00000000-0005-0000-0000-000028030000}"/>
    <cellStyle name="Millares 17 5 2 2" xfId="7855" xr:uid="{00000000-0005-0000-0000-00004D060000}"/>
    <cellStyle name="Millares 17 5 2 2 2" xfId="16669" xr:uid="{00000000-0005-0000-0000-00004D060000}"/>
    <cellStyle name="Millares 17 5 2 3" xfId="12262" xr:uid="{00000000-0005-0000-0000-000028030000}"/>
    <cellStyle name="Millares 17 5 3" xfId="5674" xr:uid="{00000000-0005-0000-0000-000028030000}"/>
    <cellStyle name="Millares 17 5 3 2" xfId="14488" xr:uid="{00000000-0005-0000-0000-000028030000}"/>
    <cellStyle name="Millares 17 5 4" xfId="10085" xr:uid="{00000000-0005-0000-0000-000086000000}"/>
    <cellStyle name="Millares 17 6" xfId="2381" xr:uid="{00000000-0005-0000-0000-000085000000}"/>
    <cellStyle name="Millares 17 6 2" xfId="6793" xr:uid="{00000000-0005-0000-0000-00004E060000}"/>
    <cellStyle name="Millares 17 6 2 2" xfId="15607" xr:uid="{00000000-0005-0000-0000-00004E060000}"/>
    <cellStyle name="Millares 17 6 3" xfId="11200" xr:uid="{00000000-0005-0000-0000-000085000000}"/>
    <cellStyle name="Millares 17 7" xfId="4615" xr:uid="{00000000-0005-0000-0000-00001D030000}"/>
    <cellStyle name="Millares 17 7 2" xfId="13429" xr:uid="{00000000-0005-0000-0000-00001D030000}"/>
    <cellStyle name="Millares 17 8" xfId="9027" xr:uid="{00000000-0005-0000-0000-000086000000}"/>
    <cellStyle name="Millares 170" xfId="468" xr:uid="{00000000-0005-0000-0000-000088000000}"/>
    <cellStyle name="Millares 170 2" xfId="1184" xr:uid="{00000000-0005-0000-0000-000089000000}"/>
    <cellStyle name="Millares 170 2 2" xfId="2262" xr:uid="{00000000-0005-0000-0000-000089000000}"/>
    <cellStyle name="Millares 170 2 2 2" xfId="4441" xr:uid="{00000000-0005-0000-0000-00002B030000}"/>
    <cellStyle name="Millares 170 2 2 2 2" xfId="8851" xr:uid="{00000000-0005-0000-0000-000052060000}"/>
    <cellStyle name="Millares 170 2 2 2 2 2" xfId="17665" xr:uid="{00000000-0005-0000-0000-000052060000}"/>
    <cellStyle name="Millares 170 2 2 2 3" xfId="13258" xr:uid="{00000000-0005-0000-0000-00002B030000}"/>
    <cellStyle name="Millares 170 2 2 3" xfId="6670" xr:uid="{00000000-0005-0000-0000-00002B030000}"/>
    <cellStyle name="Millares 170 2 2 3 2" xfId="15484" xr:uid="{00000000-0005-0000-0000-00002B030000}"/>
    <cellStyle name="Millares 170 2 2 4" xfId="11081" xr:uid="{00000000-0005-0000-0000-000089000000}"/>
    <cellStyle name="Millares 170 2 3" xfId="3364" xr:uid="{00000000-0005-0000-0000-00002A030000}"/>
    <cellStyle name="Millares 170 2 3 2" xfId="7774" xr:uid="{00000000-0005-0000-0000-000053060000}"/>
    <cellStyle name="Millares 170 2 3 2 2" xfId="16588" xr:uid="{00000000-0005-0000-0000-000053060000}"/>
    <cellStyle name="Millares 170 2 3 3" xfId="12181" xr:uid="{00000000-0005-0000-0000-00002A030000}"/>
    <cellStyle name="Millares 170 2 4" xfId="5593" xr:uid="{00000000-0005-0000-0000-00002A030000}"/>
    <cellStyle name="Millares 170 2 4 2" xfId="14407" xr:uid="{00000000-0005-0000-0000-00002A030000}"/>
    <cellStyle name="Millares 170 2 5" xfId="10004" xr:uid="{00000000-0005-0000-0000-000089000000}"/>
    <cellStyle name="Millares 170 3" xfId="831" xr:uid="{00000000-0005-0000-0000-000089000000}"/>
    <cellStyle name="Millares 170 3 2" xfId="1910" xr:uid="{00000000-0005-0000-0000-000089000000}"/>
    <cellStyle name="Millares 170 3 2 2" xfId="4089" xr:uid="{00000000-0005-0000-0000-00002D030000}"/>
    <cellStyle name="Millares 170 3 2 2 2" xfId="8499" xr:uid="{00000000-0005-0000-0000-000056060000}"/>
    <cellStyle name="Millares 170 3 2 2 2 2" xfId="17313" xr:uid="{00000000-0005-0000-0000-000056060000}"/>
    <cellStyle name="Millares 170 3 2 2 3" xfId="12906" xr:uid="{00000000-0005-0000-0000-00002D030000}"/>
    <cellStyle name="Millares 170 3 2 3" xfId="6318" xr:uid="{00000000-0005-0000-0000-00002D030000}"/>
    <cellStyle name="Millares 170 3 2 3 2" xfId="15132" xr:uid="{00000000-0005-0000-0000-00002D030000}"/>
    <cellStyle name="Millares 170 3 2 4" xfId="10729" xr:uid="{00000000-0005-0000-0000-000089000000}"/>
    <cellStyle name="Millares 170 3 3" xfId="3012" xr:uid="{00000000-0005-0000-0000-00002C030000}"/>
    <cellStyle name="Millares 170 3 3 2" xfId="7422" xr:uid="{00000000-0005-0000-0000-000057060000}"/>
    <cellStyle name="Millares 170 3 3 2 2" xfId="16236" xr:uid="{00000000-0005-0000-0000-000057060000}"/>
    <cellStyle name="Millares 170 3 3 3" xfId="11829" xr:uid="{00000000-0005-0000-0000-00002C030000}"/>
    <cellStyle name="Millares 170 3 4" xfId="5241" xr:uid="{00000000-0005-0000-0000-00002C030000}"/>
    <cellStyle name="Millares 170 3 4 2" xfId="14055" xr:uid="{00000000-0005-0000-0000-00002C030000}"/>
    <cellStyle name="Millares 170 3 5" xfId="9652" xr:uid="{00000000-0005-0000-0000-000089000000}"/>
    <cellStyle name="Millares 170 4" xfId="1545" xr:uid="{00000000-0005-0000-0000-000088000000}"/>
    <cellStyle name="Millares 170 4 2" xfId="3724" xr:uid="{00000000-0005-0000-0000-00002E030000}"/>
    <cellStyle name="Millares 170 4 2 2" xfId="8134" xr:uid="{00000000-0005-0000-0000-000059060000}"/>
    <cellStyle name="Millares 170 4 2 2 2" xfId="16948" xr:uid="{00000000-0005-0000-0000-000059060000}"/>
    <cellStyle name="Millares 170 4 2 3" xfId="12541" xr:uid="{00000000-0005-0000-0000-00002E030000}"/>
    <cellStyle name="Millares 170 4 3" xfId="5953" xr:uid="{00000000-0005-0000-0000-00002E030000}"/>
    <cellStyle name="Millares 170 4 3 2" xfId="14767" xr:uid="{00000000-0005-0000-0000-00002E030000}"/>
    <cellStyle name="Millares 170 4 4" xfId="10364" xr:uid="{00000000-0005-0000-0000-000088000000}"/>
    <cellStyle name="Millares 170 5" xfId="2655" xr:uid="{00000000-0005-0000-0000-000087000000}"/>
    <cellStyle name="Millares 170 5 2" xfId="7066" xr:uid="{00000000-0005-0000-0000-00005A060000}"/>
    <cellStyle name="Millares 170 5 2 2" xfId="15880" xr:uid="{00000000-0005-0000-0000-00005A060000}"/>
    <cellStyle name="Millares 170 5 3" xfId="11473" xr:uid="{00000000-0005-0000-0000-000087000000}"/>
    <cellStyle name="Millares 170 6" xfId="4889" xr:uid="{00000000-0005-0000-0000-000029030000}"/>
    <cellStyle name="Millares 170 6 2" xfId="13703" xr:uid="{00000000-0005-0000-0000-000029030000}"/>
    <cellStyle name="Millares 170 7" xfId="9300" xr:uid="{00000000-0005-0000-0000-000088000000}"/>
    <cellStyle name="Millares 171" xfId="361" xr:uid="{00000000-0005-0000-0000-000089000000}"/>
    <cellStyle name="Millares 171 2" xfId="1083" xr:uid="{00000000-0005-0000-0000-00008A000000}"/>
    <cellStyle name="Millares 171 2 2" xfId="2161" xr:uid="{00000000-0005-0000-0000-00008A000000}"/>
    <cellStyle name="Millares 171 2 2 2" xfId="4340" xr:uid="{00000000-0005-0000-0000-000031030000}"/>
    <cellStyle name="Millares 171 2 2 2 2" xfId="8750" xr:uid="{00000000-0005-0000-0000-00005E060000}"/>
    <cellStyle name="Millares 171 2 2 2 2 2" xfId="17564" xr:uid="{00000000-0005-0000-0000-00005E060000}"/>
    <cellStyle name="Millares 171 2 2 2 3" xfId="13157" xr:uid="{00000000-0005-0000-0000-000031030000}"/>
    <cellStyle name="Millares 171 2 2 3" xfId="6569" xr:uid="{00000000-0005-0000-0000-000031030000}"/>
    <cellStyle name="Millares 171 2 2 3 2" xfId="15383" xr:uid="{00000000-0005-0000-0000-000031030000}"/>
    <cellStyle name="Millares 171 2 2 4" xfId="10980" xr:uid="{00000000-0005-0000-0000-00008A000000}"/>
    <cellStyle name="Millares 171 2 3" xfId="3263" xr:uid="{00000000-0005-0000-0000-000030030000}"/>
    <cellStyle name="Millares 171 2 3 2" xfId="7673" xr:uid="{00000000-0005-0000-0000-00005F060000}"/>
    <cellStyle name="Millares 171 2 3 2 2" xfId="16487" xr:uid="{00000000-0005-0000-0000-00005F060000}"/>
    <cellStyle name="Millares 171 2 3 3" xfId="12080" xr:uid="{00000000-0005-0000-0000-000030030000}"/>
    <cellStyle name="Millares 171 2 4" xfId="5492" xr:uid="{00000000-0005-0000-0000-000030030000}"/>
    <cellStyle name="Millares 171 2 4 2" xfId="14306" xr:uid="{00000000-0005-0000-0000-000030030000}"/>
    <cellStyle name="Millares 171 2 5" xfId="9903" xr:uid="{00000000-0005-0000-0000-00008A000000}"/>
    <cellStyle name="Millares 171 3" xfId="730" xr:uid="{00000000-0005-0000-0000-00008A000000}"/>
    <cellStyle name="Millares 171 3 2" xfId="1809" xr:uid="{00000000-0005-0000-0000-00008A000000}"/>
    <cellStyle name="Millares 171 3 2 2" xfId="3988" xr:uid="{00000000-0005-0000-0000-000033030000}"/>
    <cellStyle name="Millares 171 3 2 2 2" xfId="8398" xr:uid="{00000000-0005-0000-0000-000062060000}"/>
    <cellStyle name="Millares 171 3 2 2 2 2" xfId="17212" xr:uid="{00000000-0005-0000-0000-000062060000}"/>
    <cellStyle name="Millares 171 3 2 2 3" xfId="12805" xr:uid="{00000000-0005-0000-0000-000033030000}"/>
    <cellStyle name="Millares 171 3 2 3" xfId="6217" xr:uid="{00000000-0005-0000-0000-000033030000}"/>
    <cellStyle name="Millares 171 3 2 3 2" xfId="15031" xr:uid="{00000000-0005-0000-0000-000033030000}"/>
    <cellStyle name="Millares 171 3 2 4" xfId="10628" xr:uid="{00000000-0005-0000-0000-00008A000000}"/>
    <cellStyle name="Millares 171 3 3" xfId="2911" xr:uid="{00000000-0005-0000-0000-000032030000}"/>
    <cellStyle name="Millares 171 3 3 2" xfId="7321" xr:uid="{00000000-0005-0000-0000-000063060000}"/>
    <cellStyle name="Millares 171 3 3 2 2" xfId="16135" xr:uid="{00000000-0005-0000-0000-000063060000}"/>
    <cellStyle name="Millares 171 3 3 3" xfId="11728" xr:uid="{00000000-0005-0000-0000-000032030000}"/>
    <cellStyle name="Millares 171 3 4" xfId="5140" xr:uid="{00000000-0005-0000-0000-000032030000}"/>
    <cellStyle name="Millares 171 3 4 2" xfId="13954" xr:uid="{00000000-0005-0000-0000-000032030000}"/>
    <cellStyle name="Millares 171 3 5" xfId="9551" xr:uid="{00000000-0005-0000-0000-00008A000000}"/>
    <cellStyle name="Millares 171 4" xfId="1444" xr:uid="{00000000-0005-0000-0000-000089000000}"/>
    <cellStyle name="Millares 171 4 2" xfId="3623" xr:uid="{00000000-0005-0000-0000-000034030000}"/>
    <cellStyle name="Millares 171 4 2 2" xfId="8033" xr:uid="{00000000-0005-0000-0000-000065060000}"/>
    <cellStyle name="Millares 171 4 2 2 2" xfId="16847" xr:uid="{00000000-0005-0000-0000-000065060000}"/>
    <cellStyle name="Millares 171 4 2 3" xfId="12440" xr:uid="{00000000-0005-0000-0000-000034030000}"/>
    <cellStyle name="Millares 171 4 3" xfId="5852" xr:uid="{00000000-0005-0000-0000-000034030000}"/>
    <cellStyle name="Millares 171 4 3 2" xfId="14666" xr:uid="{00000000-0005-0000-0000-000034030000}"/>
    <cellStyle name="Millares 171 4 4" xfId="10263" xr:uid="{00000000-0005-0000-0000-000089000000}"/>
    <cellStyle name="Millares 171 5" xfId="2554" xr:uid="{00000000-0005-0000-0000-000088000000}"/>
    <cellStyle name="Millares 171 5 2" xfId="6965" xr:uid="{00000000-0005-0000-0000-000066060000}"/>
    <cellStyle name="Millares 171 5 2 2" xfId="15779" xr:uid="{00000000-0005-0000-0000-000066060000}"/>
    <cellStyle name="Millares 171 5 3" xfId="11372" xr:uid="{00000000-0005-0000-0000-000088000000}"/>
    <cellStyle name="Millares 171 6" xfId="4788" xr:uid="{00000000-0005-0000-0000-00002F030000}"/>
    <cellStyle name="Millares 171 6 2" xfId="13602" xr:uid="{00000000-0005-0000-0000-00002F030000}"/>
    <cellStyle name="Millares 171 7" xfId="9199" xr:uid="{00000000-0005-0000-0000-000089000000}"/>
    <cellStyle name="Millares 172" xfId="525" xr:uid="{00000000-0005-0000-0000-00008A000000}"/>
    <cellStyle name="Millares 172 2" xfId="1239" xr:uid="{00000000-0005-0000-0000-00008B000000}"/>
    <cellStyle name="Millares 172 2 2" xfId="2317" xr:uid="{00000000-0005-0000-0000-00008B000000}"/>
    <cellStyle name="Millares 172 2 2 2" xfId="4496" xr:uid="{00000000-0005-0000-0000-000037030000}"/>
    <cellStyle name="Millares 172 2 2 2 2" xfId="8906" xr:uid="{00000000-0005-0000-0000-00006A060000}"/>
    <cellStyle name="Millares 172 2 2 2 2 2" xfId="17720" xr:uid="{00000000-0005-0000-0000-00006A060000}"/>
    <cellStyle name="Millares 172 2 2 2 3" xfId="13313" xr:uid="{00000000-0005-0000-0000-000037030000}"/>
    <cellStyle name="Millares 172 2 2 3" xfId="6725" xr:uid="{00000000-0005-0000-0000-000037030000}"/>
    <cellStyle name="Millares 172 2 2 3 2" xfId="15539" xr:uid="{00000000-0005-0000-0000-000037030000}"/>
    <cellStyle name="Millares 172 2 2 4" xfId="11136" xr:uid="{00000000-0005-0000-0000-00008B000000}"/>
    <cellStyle name="Millares 172 2 3" xfId="3419" xr:uid="{00000000-0005-0000-0000-000036030000}"/>
    <cellStyle name="Millares 172 2 3 2" xfId="7829" xr:uid="{00000000-0005-0000-0000-00006B060000}"/>
    <cellStyle name="Millares 172 2 3 2 2" xfId="16643" xr:uid="{00000000-0005-0000-0000-00006B060000}"/>
    <cellStyle name="Millares 172 2 3 3" xfId="12236" xr:uid="{00000000-0005-0000-0000-000036030000}"/>
    <cellStyle name="Millares 172 2 4" xfId="5648" xr:uid="{00000000-0005-0000-0000-000036030000}"/>
    <cellStyle name="Millares 172 2 4 2" xfId="14462" xr:uid="{00000000-0005-0000-0000-000036030000}"/>
    <cellStyle name="Millares 172 2 5" xfId="10059" xr:uid="{00000000-0005-0000-0000-00008B000000}"/>
    <cellStyle name="Millares 172 3" xfId="886" xr:uid="{00000000-0005-0000-0000-00008B000000}"/>
    <cellStyle name="Millares 172 3 2" xfId="1965" xr:uid="{00000000-0005-0000-0000-00008B000000}"/>
    <cellStyle name="Millares 172 3 2 2" xfId="4144" xr:uid="{00000000-0005-0000-0000-000039030000}"/>
    <cellStyle name="Millares 172 3 2 2 2" xfId="8554" xr:uid="{00000000-0005-0000-0000-00006E060000}"/>
    <cellStyle name="Millares 172 3 2 2 2 2" xfId="17368" xr:uid="{00000000-0005-0000-0000-00006E060000}"/>
    <cellStyle name="Millares 172 3 2 2 3" xfId="12961" xr:uid="{00000000-0005-0000-0000-000039030000}"/>
    <cellStyle name="Millares 172 3 2 3" xfId="6373" xr:uid="{00000000-0005-0000-0000-000039030000}"/>
    <cellStyle name="Millares 172 3 2 3 2" xfId="15187" xr:uid="{00000000-0005-0000-0000-000039030000}"/>
    <cellStyle name="Millares 172 3 2 4" xfId="10784" xr:uid="{00000000-0005-0000-0000-00008B000000}"/>
    <cellStyle name="Millares 172 3 3" xfId="3067" xr:uid="{00000000-0005-0000-0000-000038030000}"/>
    <cellStyle name="Millares 172 3 3 2" xfId="7477" xr:uid="{00000000-0005-0000-0000-00006F060000}"/>
    <cellStyle name="Millares 172 3 3 2 2" xfId="16291" xr:uid="{00000000-0005-0000-0000-00006F060000}"/>
    <cellStyle name="Millares 172 3 3 3" xfId="11884" xr:uid="{00000000-0005-0000-0000-000038030000}"/>
    <cellStyle name="Millares 172 3 4" xfId="5296" xr:uid="{00000000-0005-0000-0000-000038030000}"/>
    <cellStyle name="Millares 172 3 4 2" xfId="14110" xr:uid="{00000000-0005-0000-0000-000038030000}"/>
    <cellStyle name="Millares 172 3 5" xfId="9707" xr:uid="{00000000-0005-0000-0000-00008B000000}"/>
    <cellStyle name="Millares 172 4" xfId="1600" xr:uid="{00000000-0005-0000-0000-00008A000000}"/>
    <cellStyle name="Millares 172 4 2" xfId="3779" xr:uid="{00000000-0005-0000-0000-00003A030000}"/>
    <cellStyle name="Millares 172 4 2 2" xfId="8189" xr:uid="{00000000-0005-0000-0000-000071060000}"/>
    <cellStyle name="Millares 172 4 2 2 2" xfId="17003" xr:uid="{00000000-0005-0000-0000-000071060000}"/>
    <cellStyle name="Millares 172 4 2 3" xfId="12596" xr:uid="{00000000-0005-0000-0000-00003A030000}"/>
    <cellStyle name="Millares 172 4 3" xfId="6008" xr:uid="{00000000-0005-0000-0000-00003A030000}"/>
    <cellStyle name="Millares 172 4 3 2" xfId="14822" xr:uid="{00000000-0005-0000-0000-00003A030000}"/>
    <cellStyle name="Millares 172 4 4" xfId="10419" xr:uid="{00000000-0005-0000-0000-00008A000000}"/>
    <cellStyle name="Millares 172 5" xfId="2710" xr:uid="{00000000-0005-0000-0000-000089000000}"/>
    <cellStyle name="Millares 172 5 2" xfId="7121" xr:uid="{00000000-0005-0000-0000-000072060000}"/>
    <cellStyle name="Millares 172 5 2 2" xfId="15935" xr:uid="{00000000-0005-0000-0000-000072060000}"/>
    <cellStyle name="Millares 172 5 3" xfId="11528" xr:uid="{00000000-0005-0000-0000-000089000000}"/>
    <cellStyle name="Millares 172 6" xfId="4944" xr:uid="{00000000-0005-0000-0000-000035030000}"/>
    <cellStyle name="Millares 172 6 2" xfId="13758" xr:uid="{00000000-0005-0000-0000-000035030000}"/>
    <cellStyle name="Millares 172 7" xfId="9355" xr:uid="{00000000-0005-0000-0000-00008A000000}"/>
    <cellStyle name="Millares 173" xfId="451" xr:uid="{00000000-0005-0000-0000-00008B000000}"/>
    <cellStyle name="Millares 173 2" xfId="1167" xr:uid="{00000000-0005-0000-0000-00008C000000}"/>
    <cellStyle name="Millares 173 2 2" xfId="2245" xr:uid="{00000000-0005-0000-0000-00008C000000}"/>
    <cellStyle name="Millares 173 2 2 2" xfId="4424" xr:uid="{00000000-0005-0000-0000-00003D030000}"/>
    <cellStyle name="Millares 173 2 2 2 2" xfId="8834" xr:uid="{00000000-0005-0000-0000-000076060000}"/>
    <cellStyle name="Millares 173 2 2 2 2 2" xfId="17648" xr:uid="{00000000-0005-0000-0000-000076060000}"/>
    <cellStyle name="Millares 173 2 2 2 3" xfId="13241" xr:uid="{00000000-0005-0000-0000-00003D030000}"/>
    <cellStyle name="Millares 173 2 2 3" xfId="6653" xr:uid="{00000000-0005-0000-0000-00003D030000}"/>
    <cellStyle name="Millares 173 2 2 3 2" xfId="15467" xr:uid="{00000000-0005-0000-0000-00003D030000}"/>
    <cellStyle name="Millares 173 2 2 4" xfId="11064" xr:uid="{00000000-0005-0000-0000-00008C000000}"/>
    <cellStyle name="Millares 173 2 3" xfId="3347" xr:uid="{00000000-0005-0000-0000-00003C030000}"/>
    <cellStyle name="Millares 173 2 3 2" xfId="7757" xr:uid="{00000000-0005-0000-0000-000077060000}"/>
    <cellStyle name="Millares 173 2 3 2 2" xfId="16571" xr:uid="{00000000-0005-0000-0000-000077060000}"/>
    <cellStyle name="Millares 173 2 3 3" xfId="12164" xr:uid="{00000000-0005-0000-0000-00003C030000}"/>
    <cellStyle name="Millares 173 2 4" xfId="5576" xr:uid="{00000000-0005-0000-0000-00003C030000}"/>
    <cellStyle name="Millares 173 2 4 2" xfId="14390" xr:uid="{00000000-0005-0000-0000-00003C030000}"/>
    <cellStyle name="Millares 173 2 5" xfId="9987" xr:uid="{00000000-0005-0000-0000-00008C000000}"/>
    <cellStyle name="Millares 173 3" xfId="814" xr:uid="{00000000-0005-0000-0000-00008C000000}"/>
    <cellStyle name="Millares 173 3 2" xfId="1893" xr:uid="{00000000-0005-0000-0000-00008C000000}"/>
    <cellStyle name="Millares 173 3 2 2" xfId="4072" xr:uid="{00000000-0005-0000-0000-00003F030000}"/>
    <cellStyle name="Millares 173 3 2 2 2" xfId="8482" xr:uid="{00000000-0005-0000-0000-00007A060000}"/>
    <cellStyle name="Millares 173 3 2 2 2 2" xfId="17296" xr:uid="{00000000-0005-0000-0000-00007A060000}"/>
    <cellStyle name="Millares 173 3 2 2 3" xfId="12889" xr:uid="{00000000-0005-0000-0000-00003F030000}"/>
    <cellStyle name="Millares 173 3 2 3" xfId="6301" xr:uid="{00000000-0005-0000-0000-00003F030000}"/>
    <cellStyle name="Millares 173 3 2 3 2" xfId="15115" xr:uid="{00000000-0005-0000-0000-00003F030000}"/>
    <cellStyle name="Millares 173 3 2 4" xfId="10712" xr:uid="{00000000-0005-0000-0000-00008C000000}"/>
    <cellStyle name="Millares 173 3 3" xfId="2995" xr:uid="{00000000-0005-0000-0000-00003E030000}"/>
    <cellStyle name="Millares 173 3 3 2" xfId="7405" xr:uid="{00000000-0005-0000-0000-00007B060000}"/>
    <cellStyle name="Millares 173 3 3 2 2" xfId="16219" xr:uid="{00000000-0005-0000-0000-00007B060000}"/>
    <cellStyle name="Millares 173 3 3 3" xfId="11812" xr:uid="{00000000-0005-0000-0000-00003E030000}"/>
    <cellStyle name="Millares 173 3 4" xfId="5224" xr:uid="{00000000-0005-0000-0000-00003E030000}"/>
    <cellStyle name="Millares 173 3 4 2" xfId="14038" xr:uid="{00000000-0005-0000-0000-00003E030000}"/>
    <cellStyle name="Millares 173 3 5" xfId="9635" xr:uid="{00000000-0005-0000-0000-00008C000000}"/>
    <cellStyle name="Millares 173 4" xfId="1528" xr:uid="{00000000-0005-0000-0000-00008B000000}"/>
    <cellStyle name="Millares 173 4 2" xfId="3707" xr:uid="{00000000-0005-0000-0000-000040030000}"/>
    <cellStyle name="Millares 173 4 2 2" xfId="8117" xr:uid="{00000000-0005-0000-0000-00007D060000}"/>
    <cellStyle name="Millares 173 4 2 2 2" xfId="16931" xr:uid="{00000000-0005-0000-0000-00007D060000}"/>
    <cellStyle name="Millares 173 4 2 3" xfId="12524" xr:uid="{00000000-0005-0000-0000-000040030000}"/>
    <cellStyle name="Millares 173 4 3" xfId="5936" xr:uid="{00000000-0005-0000-0000-000040030000}"/>
    <cellStyle name="Millares 173 4 3 2" xfId="14750" xr:uid="{00000000-0005-0000-0000-000040030000}"/>
    <cellStyle name="Millares 173 4 4" xfId="10347" xr:uid="{00000000-0005-0000-0000-00008B000000}"/>
    <cellStyle name="Millares 173 5" xfId="2638" xr:uid="{00000000-0005-0000-0000-00008A000000}"/>
    <cellStyle name="Millares 173 5 2" xfId="7049" xr:uid="{00000000-0005-0000-0000-00007E060000}"/>
    <cellStyle name="Millares 173 5 2 2" xfId="15863" xr:uid="{00000000-0005-0000-0000-00007E060000}"/>
    <cellStyle name="Millares 173 5 3" xfId="11456" xr:uid="{00000000-0005-0000-0000-00008A000000}"/>
    <cellStyle name="Millares 173 6" xfId="4872" xr:uid="{00000000-0005-0000-0000-00003B030000}"/>
    <cellStyle name="Millares 173 6 2" xfId="13686" xr:uid="{00000000-0005-0000-0000-00003B030000}"/>
    <cellStyle name="Millares 173 7" xfId="9283" xr:uid="{00000000-0005-0000-0000-00008B000000}"/>
    <cellStyle name="Millares 174" xfId="360" xr:uid="{00000000-0005-0000-0000-00008C000000}"/>
    <cellStyle name="Millares 174 2" xfId="1082" xr:uid="{00000000-0005-0000-0000-00008D000000}"/>
    <cellStyle name="Millares 174 2 2" xfId="2160" xr:uid="{00000000-0005-0000-0000-00008D000000}"/>
    <cellStyle name="Millares 174 2 2 2" xfId="4339" xr:uid="{00000000-0005-0000-0000-000043030000}"/>
    <cellStyle name="Millares 174 2 2 2 2" xfId="8749" xr:uid="{00000000-0005-0000-0000-000082060000}"/>
    <cellStyle name="Millares 174 2 2 2 2 2" xfId="17563" xr:uid="{00000000-0005-0000-0000-000082060000}"/>
    <cellStyle name="Millares 174 2 2 2 3" xfId="13156" xr:uid="{00000000-0005-0000-0000-000043030000}"/>
    <cellStyle name="Millares 174 2 2 3" xfId="6568" xr:uid="{00000000-0005-0000-0000-000043030000}"/>
    <cellStyle name="Millares 174 2 2 3 2" xfId="15382" xr:uid="{00000000-0005-0000-0000-000043030000}"/>
    <cellStyle name="Millares 174 2 2 4" xfId="10979" xr:uid="{00000000-0005-0000-0000-00008D000000}"/>
    <cellStyle name="Millares 174 2 3" xfId="3262" xr:uid="{00000000-0005-0000-0000-000042030000}"/>
    <cellStyle name="Millares 174 2 3 2" xfId="7672" xr:uid="{00000000-0005-0000-0000-000083060000}"/>
    <cellStyle name="Millares 174 2 3 2 2" xfId="16486" xr:uid="{00000000-0005-0000-0000-000083060000}"/>
    <cellStyle name="Millares 174 2 3 3" xfId="12079" xr:uid="{00000000-0005-0000-0000-000042030000}"/>
    <cellStyle name="Millares 174 2 4" xfId="5491" xr:uid="{00000000-0005-0000-0000-000042030000}"/>
    <cellStyle name="Millares 174 2 4 2" xfId="14305" xr:uid="{00000000-0005-0000-0000-000042030000}"/>
    <cellStyle name="Millares 174 2 5" xfId="9902" xr:uid="{00000000-0005-0000-0000-00008D000000}"/>
    <cellStyle name="Millares 174 3" xfId="729" xr:uid="{00000000-0005-0000-0000-00008D000000}"/>
    <cellStyle name="Millares 174 3 2" xfId="1808" xr:uid="{00000000-0005-0000-0000-00008D000000}"/>
    <cellStyle name="Millares 174 3 2 2" xfId="3987" xr:uid="{00000000-0005-0000-0000-000045030000}"/>
    <cellStyle name="Millares 174 3 2 2 2" xfId="8397" xr:uid="{00000000-0005-0000-0000-000086060000}"/>
    <cellStyle name="Millares 174 3 2 2 2 2" xfId="17211" xr:uid="{00000000-0005-0000-0000-000086060000}"/>
    <cellStyle name="Millares 174 3 2 2 3" xfId="12804" xr:uid="{00000000-0005-0000-0000-000045030000}"/>
    <cellStyle name="Millares 174 3 2 3" xfId="6216" xr:uid="{00000000-0005-0000-0000-000045030000}"/>
    <cellStyle name="Millares 174 3 2 3 2" xfId="15030" xr:uid="{00000000-0005-0000-0000-000045030000}"/>
    <cellStyle name="Millares 174 3 2 4" xfId="10627" xr:uid="{00000000-0005-0000-0000-00008D000000}"/>
    <cellStyle name="Millares 174 3 3" xfId="2910" xr:uid="{00000000-0005-0000-0000-000044030000}"/>
    <cellStyle name="Millares 174 3 3 2" xfId="7320" xr:uid="{00000000-0005-0000-0000-000087060000}"/>
    <cellStyle name="Millares 174 3 3 2 2" xfId="16134" xr:uid="{00000000-0005-0000-0000-000087060000}"/>
    <cellStyle name="Millares 174 3 3 3" xfId="11727" xr:uid="{00000000-0005-0000-0000-000044030000}"/>
    <cellStyle name="Millares 174 3 4" xfId="5139" xr:uid="{00000000-0005-0000-0000-000044030000}"/>
    <cellStyle name="Millares 174 3 4 2" xfId="13953" xr:uid="{00000000-0005-0000-0000-000044030000}"/>
    <cellStyle name="Millares 174 3 5" xfId="9550" xr:uid="{00000000-0005-0000-0000-00008D000000}"/>
    <cellStyle name="Millares 174 4" xfId="1443" xr:uid="{00000000-0005-0000-0000-00008C000000}"/>
    <cellStyle name="Millares 174 4 2" xfId="3622" xr:uid="{00000000-0005-0000-0000-000046030000}"/>
    <cellStyle name="Millares 174 4 2 2" xfId="8032" xr:uid="{00000000-0005-0000-0000-000089060000}"/>
    <cellStyle name="Millares 174 4 2 2 2" xfId="16846" xr:uid="{00000000-0005-0000-0000-000089060000}"/>
    <cellStyle name="Millares 174 4 2 3" xfId="12439" xr:uid="{00000000-0005-0000-0000-000046030000}"/>
    <cellStyle name="Millares 174 4 3" xfId="5851" xr:uid="{00000000-0005-0000-0000-000046030000}"/>
    <cellStyle name="Millares 174 4 3 2" xfId="14665" xr:uid="{00000000-0005-0000-0000-000046030000}"/>
    <cellStyle name="Millares 174 4 4" xfId="10262" xr:uid="{00000000-0005-0000-0000-00008C000000}"/>
    <cellStyle name="Millares 174 5" xfId="2553" xr:uid="{00000000-0005-0000-0000-00008B000000}"/>
    <cellStyle name="Millares 174 5 2" xfId="6964" xr:uid="{00000000-0005-0000-0000-00008A060000}"/>
    <cellStyle name="Millares 174 5 2 2" xfId="15778" xr:uid="{00000000-0005-0000-0000-00008A060000}"/>
    <cellStyle name="Millares 174 5 3" xfId="11371" xr:uid="{00000000-0005-0000-0000-00008B000000}"/>
    <cellStyle name="Millares 174 6" xfId="4787" xr:uid="{00000000-0005-0000-0000-000041030000}"/>
    <cellStyle name="Millares 174 6 2" xfId="13601" xr:uid="{00000000-0005-0000-0000-000041030000}"/>
    <cellStyle name="Millares 174 7" xfId="9198" xr:uid="{00000000-0005-0000-0000-00008C000000}"/>
    <cellStyle name="Millares 175" xfId="528" xr:uid="{00000000-0005-0000-0000-00008D000000}"/>
    <cellStyle name="Millares 175 2" xfId="1241" xr:uid="{00000000-0005-0000-0000-00008E000000}"/>
    <cellStyle name="Millares 175 2 2" xfId="2319" xr:uid="{00000000-0005-0000-0000-00008E000000}"/>
    <cellStyle name="Millares 175 2 2 2" xfId="4498" xr:uid="{00000000-0005-0000-0000-000049030000}"/>
    <cellStyle name="Millares 175 2 2 2 2" xfId="8908" xr:uid="{00000000-0005-0000-0000-00008E060000}"/>
    <cellStyle name="Millares 175 2 2 2 2 2" xfId="17722" xr:uid="{00000000-0005-0000-0000-00008E060000}"/>
    <cellStyle name="Millares 175 2 2 2 3" xfId="13315" xr:uid="{00000000-0005-0000-0000-000049030000}"/>
    <cellStyle name="Millares 175 2 2 3" xfId="6727" xr:uid="{00000000-0005-0000-0000-000049030000}"/>
    <cellStyle name="Millares 175 2 2 3 2" xfId="15541" xr:uid="{00000000-0005-0000-0000-000049030000}"/>
    <cellStyle name="Millares 175 2 2 4" xfId="11138" xr:uid="{00000000-0005-0000-0000-00008E000000}"/>
    <cellStyle name="Millares 175 2 3" xfId="3421" xr:uid="{00000000-0005-0000-0000-000048030000}"/>
    <cellStyle name="Millares 175 2 3 2" xfId="7831" xr:uid="{00000000-0005-0000-0000-00008F060000}"/>
    <cellStyle name="Millares 175 2 3 2 2" xfId="16645" xr:uid="{00000000-0005-0000-0000-00008F060000}"/>
    <cellStyle name="Millares 175 2 3 3" xfId="12238" xr:uid="{00000000-0005-0000-0000-000048030000}"/>
    <cellStyle name="Millares 175 2 4" xfId="5650" xr:uid="{00000000-0005-0000-0000-000048030000}"/>
    <cellStyle name="Millares 175 2 4 2" xfId="14464" xr:uid="{00000000-0005-0000-0000-000048030000}"/>
    <cellStyle name="Millares 175 2 5" xfId="10061" xr:uid="{00000000-0005-0000-0000-00008E000000}"/>
    <cellStyle name="Millares 175 3" xfId="888" xr:uid="{00000000-0005-0000-0000-00008E000000}"/>
    <cellStyle name="Millares 175 3 2" xfId="1967" xr:uid="{00000000-0005-0000-0000-00008E000000}"/>
    <cellStyle name="Millares 175 3 2 2" xfId="4146" xr:uid="{00000000-0005-0000-0000-00004B030000}"/>
    <cellStyle name="Millares 175 3 2 2 2" xfId="8556" xr:uid="{00000000-0005-0000-0000-000092060000}"/>
    <cellStyle name="Millares 175 3 2 2 2 2" xfId="17370" xr:uid="{00000000-0005-0000-0000-000092060000}"/>
    <cellStyle name="Millares 175 3 2 2 3" xfId="12963" xr:uid="{00000000-0005-0000-0000-00004B030000}"/>
    <cellStyle name="Millares 175 3 2 3" xfId="6375" xr:uid="{00000000-0005-0000-0000-00004B030000}"/>
    <cellStyle name="Millares 175 3 2 3 2" xfId="15189" xr:uid="{00000000-0005-0000-0000-00004B030000}"/>
    <cellStyle name="Millares 175 3 2 4" xfId="10786" xr:uid="{00000000-0005-0000-0000-00008E000000}"/>
    <cellStyle name="Millares 175 3 3" xfId="3069" xr:uid="{00000000-0005-0000-0000-00004A030000}"/>
    <cellStyle name="Millares 175 3 3 2" xfId="7479" xr:uid="{00000000-0005-0000-0000-000093060000}"/>
    <cellStyle name="Millares 175 3 3 2 2" xfId="16293" xr:uid="{00000000-0005-0000-0000-000093060000}"/>
    <cellStyle name="Millares 175 3 3 3" xfId="11886" xr:uid="{00000000-0005-0000-0000-00004A030000}"/>
    <cellStyle name="Millares 175 3 4" xfId="5298" xr:uid="{00000000-0005-0000-0000-00004A030000}"/>
    <cellStyle name="Millares 175 3 4 2" xfId="14112" xr:uid="{00000000-0005-0000-0000-00004A030000}"/>
    <cellStyle name="Millares 175 3 5" xfId="9709" xr:uid="{00000000-0005-0000-0000-00008E000000}"/>
    <cellStyle name="Millares 175 4" xfId="1602" xr:uid="{00000000-0005-0000-0000-00008D000000}"/>
    <cellStyle name="Millares 175 4 2" xfId="3781" xr:uid="{00000000-0005-0000-0000-00004C030000}"/>
    <cellStyle name="Millares 175 4 2 2" xfId="8191" xr:uid="{00000000-0005-0000-0000-000095060000}"/>
    <cellStyle name="Millares 175 4 2 2 2" xfId="17005" xr:uid="{00000000-0005-0000-0000-000095060000}"/>
    <cellStyle name="Millares 175 4 2 3" xfId="12598" xr:uid="{00000000-0005-0000-0000-00004C030000}"/>
    <cellStyle name="Millares 175 4 3" xfId="6010" xr:uid="{00000000-0005-0000-0000-00004C030000}"/>
    <cellStyle name="Millares 175 4 3 2" xfId="14824" xr:uid="{00000000-0005-0000-0000-00004C030000}"/>
    <cellStyle name="Millares 175 4 4" xfId="10421" xr:uid="{00000000-0005-0000-0000-00008D000000}"/>
    <cellStyle name="Millares 175 5" xfId="2712" xr:uid="{00000000-0005-0000-0000-00008C000000}"/>
    <cellStyle name="Millares 175 5 2" xfId="7123" xr:uid="{00000000-0005-0000-0000-000096060000}"/>
    <cellStyle name="Millares 175 5 2 2" xfId="15937" xr:uid="{00000000-0005-0000-0000-000096060000}"/>
    <cellStyle name="Millares 175 5 3" xfId="11530" xr:uid="{00000000-0005-0000-0000-00008C000000}"/>
    <cellStyle name="Millares 175 6" xfId="4946" xr:uid="{00000000-0005-0000-0000-000047030000}"/>
    <cellStyle name="Millares 175 6 2" xfId="13760" xr:uid="{00000000-0005-0000-0000-000047030000}"/>
    <cellStyle name="Millares 175 7" xfId="9357" xr:uid="{00000000-0005-0000-0000-00008D000000}"/>
    <cellStyle name="Millares 176" xfId="524" xr:uid="{00000000-0005-0000-0000-00008E000000}"/>
    <cellStyle name="Millares 176 2" xfId="1238" xr:uid="{00000000-0005-0000-0000-00008F000000}"/>
    <cellStyle name="Millares 176 2 2" xfId="2316" xr:uid="{00000000-0005-0000-0000-00008F000000}"/>
    <cellStyle name="Millares 176 2 2 2" xfId="4495" xr:uid="{00000000-0005-0000-0000-00004F030000}"/>
    <cellStyle name="Millares 176 2 2 2 2" xfId="8905" xr:uid="{00000000-0005-0000-0000-00009A060000}"/>
    <cellStyle name="Millares 176 2 2 2 2 2" xfId="17719" xr:uid="{00000000-0005-0000-0000-00009A060000}"/>
    <cellStyle name="Millares 176 2 2 2 3" xfId="13312" xr:uid="{00000000-0005-0000-0000-00004F030000}"/>
    <cellStyle name="Millares 176 2 2 3" xfId="6724" xr:uid="{00000000-0005-0000-0000-00004F030000}"/>
    <cellStyle name="Millares 176 2 2 3 2" xfId="15538" xr:uid="{00000000-0005-0000-0000-00004F030000}"/>
    <cellStyle name="Millares 176 2 2 4" xfId="11135" xr:uid="{00000000-0005-0000-0000-00008F000000}"/>
    <cellStyle name="Millares 176 2 3" xfId="3418" xr:uid="{00000000-0005-0000-0000-00004E030000}"/>
    <cellStyle name="Millares 176 2 3 2" xfId="7828" xr:uid="{00000000-0005-0000-0000-00009B060000}"/>
    <cellStyle name="Millares 176 2 3 2 2" xfId="16642" xr:uid="{00000000-0005-0000-0000-00009B060000}"/>
    <cellStyle name="Millares 176 2 3 3" xfId="12235" xr:uid="{00000000-0005-0000-0000-00004E030000}"/>
    <cellStyle name="Millares 176 2 4" xfId="5647" xr:uid="{00000000-0005-0000-0000-00004E030000}"/>
    <cellStyle name="Millares 176 2 4 2" xfId="14461" xr:uid="{00000000-0005-0000-0000-00004E030000}"/>
    <cellStyle name="Millares 176 2 5" xfId="10058" xr:uid="{00000000-0005-0000-0000-00008F000000}"/>
    <cellStyle name="Millares 176 3" xfId="885" xr:uid="{00000000-0005-0000-0000-00008F000000}"/>
    <cellStyle name="Millares 176 3 2" xfId="1964" xr:uid="{00000000-0005-0000-0000-00008F000000}"/>
    <cellStyle name="Millares 176 3 2 2" xfId="4143" xr:uid="{00000000-0005-0000-0000-000051030000}"/>
    <cellStyle name="Millares 176 3 2 2 2" xfId="8553" xr:uid="{00000000-0005-0000-0000-00009E060000}"/>
    <cellStyle name="Millares 176 3 2 2 2 2" xfId="17367" xr:uid="{00000000-0005-0000-0000-00009E060000}"/>
    <cellStyle name="Millares 176 3 2 2 3" xfId="12960" xr:uid="{00000000-0005-0000-0000-000051030000}"/>
    <cellStyle name="Millares 176 3 2 3" xfId="6372" xr:uid="{00000000-0005-0000-0000-000051030000}"/>
    <cellStyle name="Millares 176 3 2 3 2" xfId="15186" xr:uid="{00000000-0005-0000-0000-000051030000}"/>
    <cellStyle name="Millares 176 3 2 4" xfId="10783" xr:uid="{00000000-0005-0000-0000-00008F000000}"/>
    <cellStyle name="Millares 176 3 3" xfId="3066" xr:uid="{00000000-0005-0000-0000-000050030000}"/>
    <cellStyle name="Millares 176 3 3 2" xfId="7476" xr:uid="{00000000-0005-0000-0000-00009F060000}"/>
    <cellStyle name="Millares 176 3 3 2 2" xfId="16290" xr:uid="{00000000-0005-0000-0000-00009F060000}"/>
    <cellStyle name="Millares 176 3 3 3" xfId="11883" xr:uid="{00000000-0005-0000-0000-000050030000}"/>
    <cellStyle name="Millares 176 3 4" xfId="5295" xr:uid="{00000000-0005-0000-0000-000050030000}"/>
    <cellStyle name="Millares 176 3 4 2" xfId="14109" xr:uid="{00000000-0005-0000-0000-000050030000}"/>
    <cellStyle name="Millares 176 3 5" xfId="9706" xr:uid="{00000000-0005-0000-0000-00008F000000}"/>
    <cellStyle name="Millares 176 4" xfId="1599" xr:uid="{00000000-0005-0000-0000-00008E000000}"/>
    <cellStyle name="Millares 176 4 2" xfId="3778" xr:uid="{00000000-0005-0000-0000-000052030000}"/>
    <cellStyle name="Millares 176 4 2 2" xfId="8188" xr:uid="{00000000-0005-0000-0000-0000A1060000}"/>
    <cellStyle name="Millares 176 4 2 2 2" xfId="17002" xr:uid="{00000000-0005-0000-0000-0000A1060000}"/>
    <cellStyle name="Millares 176 4 2 3" xfId="12595" xr:uid="{00000000-0005-0000-0000-000052030000}"/>
    <cellStyle name="Millares 176 4 3" xfId="6007" xr:uid="{00000000-0005-0000-0000-000052030000}"/>
    <cellStyle name="Millares 176 4 3 2" xfId="14821" xr:uid="{00000000-0005-0000-0000-000052030000}"/>
    <cellStyle name="Millares 176 4 4" xfId="10418" xr:uid="{00000000-0005-0000-0000-00008E000000}"/>
    <cellStyle name="Millares 176 5" xfId="2709" xr:uid="{00000000-0005-0000-0000-00008D000000}"/>
    <cellStyle name="Millares 176 5 2" xfId="7120" xr:uid="{00000000-0005-0000-0000-0000A2060000}"/>
    <cellStyle name="Millares 176 5 2 2" xfId="15934" xr:uid="{00000000-0005-0000-0000-0000A2060000}"/>
    <cellStyle name="Millares 176 5 3" xfId="11527" xr:uid="{00000000-0005-0000-0000-00008D000000}"/>
    <cellStyle name="Millares 176 6" xfId="4943" xr:uid="{00000000-0005-0000-0000-00004D030000}"/>
    <cellStyle name="Millares 176 6 2" xfId="13757" xr:uid="{00000000-0005-0000-0000-00004D030000}"/>
    <cellStyle name="Millares 176 7" xfId="9354" xr:uid="{00000000-0005-0000-0000-00008E000000}"/>
    <cellStyle name="Millares 177" xfId="531" xr:uid="{00000000-0005-0000-0000-00008F000000}"/>
    <cellStyle name="Millares 177 2" xfId="1242" xr:uid="{00000000-0005-0000-0000-000090000000}"/>
    <cellStyle name="Millares 177 2 2" xfId="2320" xr:uid="{00000000-0005-0000-0000-000090000000}"/>
    <cellStyle name="Millares 177 2 2 2" xfId="4499" xr:uid="{00000000-0005-0000-0000-000055030000}"/>
    <cellStyle name="Millares 177 2 2 2 2" xfId="8909" xr:uid="{00000000-0005-0000-0000-0000A6060000}"/>
    <cellStyle name="Millares 177 2 2 2 2 2" xfId="17723" xr:uid="{00000000-0005-0000-0000-0000A6060000}"/>
    <cellStyle name="Millares 177 2 2 2 3" xfId="13316" xr:uid="{00000000-0005-0000-0000-000055030000}"/>
    <cellStyle name="Millares 177 2 2 3" xfId="6728" xr:uid="{00000000-0005-0000-0000-000055030000}"/>
    <cellStyle name="Millares 177 2 2 3 2" xfId="15542" xr:uid="{00000000-0005-0000-0000-000055030000}"/>
    <cellStyle name="Millares 177 2 2 4" xfId="11139" xr:uid="{00000000-0005-0000-0000-000090000000}"/>
    <cellStyle name="Millares 177 2 3" xfId="3422" xr:uid="{00000000-0005-0000-0000-000054030000}"/>
    <cellStyle name="Millares 177 2 3 2" xfId="7832" xr:uid="{00000000-0005-0000-0000-0000A7060000}"/>
    <cellStyle name="Millares 177 2 3 2 2" xfId="16646" xr:uid="{00000000-0005-0000-0000-0000A7060000}"/>
    <cellStyle name="Millares 177 2 3 3" xfId="12239" xr:uid="{00000000-0005-0000-0000-000054030000}"/>
    <cellStyle name="Millares 177 2 4" xfId="5651" xr:uid="{00000000-0005-0000-0000-000054030000}"/>
    <cellStyle name="Millares 177 2 4 2" xfId="14465" xr:uid="{00000000-0005-0000-0000-000054030000}"/>
    <cellStyle name="Millares 177 2 5" xfId="10062" xr:uid="{00000000-0005-0000-0000-000090000000}"/>
    <cellStyle name="Millares 177 3" xfId="889" xr:uid="{00000000-0005-0000-0000-000090000000}"/>
    <cellStyle name="Millares 177 3 2" xfId="1968" xr:uid="{00000000-0005-0000-0000-000090000000}"/>
    <cellStyle name="Millares 177 3 2 2" xfId="4147" xr:uid="{00000000-0005-0000-0000-000057030000}"/>
    <cellStyle name="Millares 177 3 2 2 2" xfId="8557" xr:uid="{00000000-0005-0000-0000-0000AA060000}"/>
    <cellStyle name="Millares 177 3 2 2 2 2" xfId="17371" xr:uid="{00000000-0005-0000-0000-0000AA060000}"/>
    <cellStyle name="Millares 177 3 2 2 3" xfId="12964" xr:uid="{00000000-0005-0000-0000-000057030000}"/>
    <cellStyle name="Millares 177 3 2 3" xfId="6376" xr:uid="{00000000-0005-0000-0000-000057030000}"/>
    <cellStyle name="Millares 177 3 2 3 2" xfId="15190" xr:uid="{00000000-0005-0000-0000-000057030000}"/>
    <cellStyle name="Millares 177 3 2 4" xfId="10787" xr:uid="{00000000-0005-0000-0000-000090000000}"/>
    <cellStyle name="Millares 177 3 3" xfId="3070" xr:uid="{00000000-0005-0000-0000-000056030000}"/>
    <cellStyle name="Millares 177 3 3 2" xfId="7480" xr:uid="{00000000-0005-0000-0000-0000AB060000}"/>
    <cellStyle name="Millares 177 3 3 2 2" xfId="16294" xr:uid="{00000000-0005-0000-0000-0000AB060000}"/>
    <cellStyle name="Millares 177 3 3 3" xfId="11887" xr:uid="{00000000-0005-0000-0000-000056030000}"/>
    <cellStyle name="Millares 177 3 4" xfId="5299" xr:uid="{00000000-0005-0000-0000-000056030000}"/>
    <cellStyle name="Millares 177 3 4 2" xfId="14113" xr:uid="{00000000-0005-0000-0000-000056030000}"/>
    <cellStyle name="Millares 177 3 5" xfId="9710" xr:uid="{00000000-0005-0000-0000-000090000000}"/>
    <cellStyle name="Millares 177 4" xfId="1603" xr:uid="{00000000-0005-0000-0000-00008F000000}"/>
    <cellStyle name="Millares 177 4 2" xfId="3782" xr:uid="{00000000-0005-0000-0000-000058030000}"/>
    <cellStyle name="Millares 177 4 2 2" xfId="8192" xr:uid="{00000000-0005-0000-0000-0000AD060000}"/>
    <cellStyle name="Millares 177 4 2 2 2" xfId="17006" xr:uid="{00000000-0005-0000-0000-0000AD060000}"/>
    <cellStyle name="Millares 177 4 2 3" xfId="12599" xr:uid="{00000000-0005-0000-0000-000058030000}"/>
    <cellStyle name="Millares 177 4 3" xfId="6011" xr:uid="{00000000-0005-0000-0000-000058030000}"/>
    <cellStyle name="Millares 177 4 3 2" xfId="14825" xr:uid="{00000000-0005-0000-0000-000058030000}"/>
    <cellStyle name="Millares 177 4 4" xfId="10422" xr:uid="{00000000-0005-0000-0000-00008F000000}"/>
    <cellStyle name="Millares 177 5" xfId="2713" xr:uid="{00000000-0005-0000-0000-00008E000000}"/>
    <cellStyle name="Millares 177 5 2" xfId="7124" xr:uid="{00000000-0005-0000-0000-0000AE060000}"/>
    <cellStyle name="Millares 177 5 2 2" xfId="15938" xr:uid="{00000000-0005-0000-0000-0000AE060000}"/>
    <cellStyle name="Millares 177 5 3" xfId="11531" xr:uid="{00000000-0005-0000-0000-00008E000000}"/>
    <cellStyle name="Millares 177 6" xfId="4947" xr:uid="{00000000-0005-0000-0000-000053030000}"/>
    <cellStyle name="Millares 177 6 2" xfId="13761" xr:uid="{00000000-0005-0000-0000-000053030000}"/>
    <cellStyle name="Millares 177 7" xfId="9358" xr:uid="{00000000-0005-0000-0000-00008F000000}"/>
    <cellStyle name="Millares 178" xfId="537" xr:uid="{00000000-0005-0000-0000-000090000000}"/>
    <cellStyle name="Millares 178 2" xfId="1247" xr:uid="{00000000-0005-0000-0000-000091000000}"/>
    <cellStyle name="Millares 178 2 2" xfId="2325" xr:uid="{00000000-0005-0000-0000-000091000000}"/>
    <cellStyle name="Millares 178 2 2 2" xfId="4504" xr:uid="{00000000-0005-0000-0000-00005B030000}"/>
    <cellStyle name="Millares 178 2 2 2 2" xfId="8914" xr:uid="{00000000-0005-0000-0000-0000B2060000}"/>
    <cellStyle name="Millares 178 2 2 2 2 2" xfId="17728" xr:uid="{00000000-0005-0000-0000-0000B2060000}"/>
    <cellStyle name="Millares 178 2 2 2 3" xfId="13321" xr:uid="{00000000-0005-0000-0000-00005B030000}"/>
    <cellStyle name="Millares 178 2 2 3" xfId="6733" xr:uid="{00000000-0005-0000-0000-00005B030000}"/>
    <cellStyle name="Millares 178 2 2 3 2" xfId="15547" xr:uid="{00000000-0005-0000-0000-00005B030000}"/>
    <cellStyle name="Millares 178 2 2 4" xfId="11144" xr:uid="{00000000-0005-0000-0000-000091000000}"/>
    <cellStyle name="Millares 178 2 3" xfId="3427" xr:uid="{00000000-0005-0000-0000-00005A030000}"/>
    <cellStyle name="Millares 178 2 3 2" xfId="7837" xr:uid="{00000000-0005-0000-0000-0000B3060000}"/>
    <cellStyle name="Millares 178 2 3 2 2" xfId="16651" xr:uid="{00000000-0005-0000-0000-0000B3060000}"/>
    <cellStyle name="Millares 178 2 3 3" xfId="12244" xr:uid="{00000000-0005-0000-0000-00005A030000}"/>
    <cellStyle name="Millares 178 2 4" xfId="5656" xr:uid="{00000000-0005-0000-0000-00005A030000}"/>
    <cellStyle name="Millares 178 2 4 2" xfId="14470" xr:uid="{00000000-0005-0000-0000-00005A030000}"/>
    <cellStyle name="Millares 178 2 5" xfId="10067" xr:uid="{00000000-0005-0000-0000-000091000000}"/>
    <cellStyle name="Millares 178 3" xfId="894" xr:uid="{00000000-0005-0000-0000-000091000000}"/>
    <cellStyle name="Millares 178 3 2" xfId="1973" xr:uid="{00000000-0005-0000-0000-000091000000}"/>
    <cellStyle name="Millares 178 3 2 2" xfId="4152" xr:uid="{00000000-0005-0000-0000-00005D030000}"/>
    <cellStyle name="Millares 178 3 2 2 2" xfId="8562" xr:uid="{00000000-0005-0000-0000-0000B6060000}"/>
    <cellStyle name="Millares 178 3 2 2 2 2" xfId="17376" xr:uid="{00000000-0005-0000-0000-0000B6060000}"/>
    <cellStyle name="Millares 178 3 2 2 3" xfId="12969" xr:uid="{00000000-0005-0000-0000-00005D030000}"/>
    <cellStyle name="Millares 178 3 2 3" xfId="6381" xr:uid="{00000000-0005-0000-0000-00005D030000}"/>
    <cellStyle name="Millares 178 3 2 3 2" xfId="15195" xr:uid="{00000000-0005-0000-0000-00005D030000}"/>
    <cellStyle name="Millares 178 3 2 4" xfId="10792" xr:uid="{00000000-0005-0000-0000-000091000000}"/>
    <cellStyle name="Millares 178 3 3" xfId="3075" xr:uid="{00000000-0005-0000-0000-00005C030000}"/>
    <cellStyle name="Millares 178 3 3 2" xfId="7485" xr:uid="{00000000-0005-0000-0000-0000B7060000}"/>
    <cellStyle name="Millares 178 3 3 2 2" xfId="16299" xr:uid="{00000000-0005-0000-0000-0000B7060000}"/>
    <cellStyle name="Millares 178 3 3 3" xfId="11892" xr:uid="{00000000-0005-0000-0000-00005C030000}"/>
    <cellStyle name="Millares 178 3 4" xfId="5304" xr:uid="{00000000-0005-0000-0000-00005C030000}"/>
    <cellStyle name="Millares 178 3 4 2" xfId="14118" xr:uid="{00000000-0005-0000-0000-00005C030000}"/>
    <cellStyle name="Millares 178 3 5" xfId="9715" xr:uid="{00000000-0005-0000-0000-000091000000}"/>
    <cellStyle name="Millares 178 4" xfId="1608" xr:uid="{00000000-0005-0000-0000-000090000000}"/>
    <cellStyle name="Millares 178 4 2" xfId="3787" xr:uid="{00000000-0005-0000-0000-00005E030000}"/>
    <cellStyle name="Millares 178 4 2 2" xfId="8197" xr:uid="{00000000-0005-0000-0000-0000B9060000}"/>
    <cellStyle name="Millares 178 4 2 2 2" xfId="17011" xr:uid="{00000000-0005-0000-0000-0000B9060000}"/>
    <cellStyle name="Millares 178 4 2 3" xfId="12604" xr:uid="{00000000-0005-0000-0000-00005E030000}"/>
    <cellStyle name="Millares 178 4 3" xfId="6016" xr:uid="{00000000-0005-0000-0000-00005E030000}"/>
    <cellStyle name="Millares 178 4 3 2" xfId="14830" xr:uid="{00000000-0005-0000-0000-00005E030000}"/>
    <cellStyle name="Millares 178 4 4" xfId="10427" xr:uid="{00000000-0005-0000-0000-000090000000}"/>
    <cellStyle name="Millares 178 5" xfId="2718" xr:uid="{00000000-0005-0000-0000-00008F000000}"/>
    <cellStyle name="Millares 178 5 2" xfId="7129" xr:uid="{00000000-0005-0000-0000-0000BA060000}"/>
    <cellStyle name="Millares 178 5 2 2" xfId="15943" xr:uid="{00000000-0005-0000-0000-0000BA060000}"/>
    <cellStyle name="Millares 178 5 3" xfId="11536" xr:uid="{00000000-0005-0000-0000-00008F000000}"/>
    <cellStyle name="Millares 178 6" xfId="4952" xr:uid="{00000000-0005-0000-0000-000059030000}"/>
    <cellStyle name="Millares 178 6 2" xfId="13766" xr:uid="{00000000-0005-0000-0000-000059030000}"/>
    <cellStyle name="Millares 178 7" xfId="9363" xr:uid="{00000000-0005-0000-0000-000090000000}"/>
    <cellStyle name="Millares 179" xfId="533" xr:uid="{00000000-0005-0000-0000-000091000000}"/>
    <cellStyle name="Millares 179 2" xfId="1244" xr:uid="{00000000-0005-0000-0000-000092000000}"/>
    <cellStyle name="Millares 179 2 2" xfId="2322" xr:uid="{00000000-0005-0000-0000-000092000000}"/>
    <cellStyle name="Millares 179 2 2 2" xfId="4501" xr:uid="{00000000-0005-0000-0000-000061030000}"/>
    <cellStyle name="Millares 179 2 2 2 2" xfId="8911" xr:uid="{00000000-0005-0000-0000-0000BE060000}"/>
    <cellStyle name="Millares 179 2 2 2 2 2" xfId="17725" xr:uid="{00000000-0005-0000-0000-0000BE060000}"/>
    <cellStyle name="Millares 179 2 2 2 3" xfId="13318" xr:uid="{00000000-0005-0000-0000-000061030000}"/>
    <cellStyle name="Millares 179 2 2 3" xfId="6730" xr:uid="{00000000-0005-0000-0000-000061030000}"/>
    <cellStyle name="Millares 179 2 2 3 2" xfId="15544" xr:uid="{00000000-0005-0000-0000-000061030000}"/>
    <cellStyle name="Millares 179 2 2 4" xfId="11141" xr:uid="{00000000-0005-0000-0000-000092000000}"/>
    <cellStyle name="Millares 179 2 3" xfId="3424" xr:uid="{00000000-0005-0000-0000-000060030000}"/>
    <cellStyle name="Millares 179 2 3 2" xfId="7834" xr:uid="{00000000-0005-0000-0000-0000BF060000}"/>
    <cellStyle name="Millares 179 2 3 2 2" xfId="16648" xr:uid="{00000000-0005-0000-0000-0000BF060000}"/>
    <cellStyle name="Millares 179 2 3 3" xfId="12241" xr:uid="{00000000-0005-0000-0000-000060030000}"/>
    <cellStyle name="Millares 179 2 4" xfId="5653" xr:uid="{00000000-0005-0000-0000-000060030000}"/>
    <cellStyle name="Millares 179 2 4 2" xfId="14467" xr:uid="{00000000-0005-0000-0000-000060030000}"/>
    <cellStyle name="Millares 179 2 5" xfId="10064" xr:uid="{00000000-0005-0000-0000-000092000000}"/>
    <cellStyle name="Millares 179 3" xfId="891" xr:uid="{00000000-0005-0000-0000-000092000000}"/>
    <cellStyle name="Millares 179 3 2" xfId="1970" xr:uid="{00000000-0005-0000-0000-000092000000}"/>
    <cellStyle name="Millares 179 3 2 2" xfId="4149" xr:uid="{00000000-0005-0000-0000-000063030000}"/>
    <cellStyle name="Millares 179 3 2 2 2" xfId="8559" xr:uid="{00000000-0005-0000-0000-0000C2060000}"/>
    <cellStyle name="Millares 179 3 2 2 2 2" xfId="17373" xr:uid="{00000000-0005-0000-0000-0000C2060000}"/>
    <cellStyle name="Millares 179 3 2 2 3" xfId="12966" xr:uid="{00000000-0005-0000-0000-000063030000}"/>
    <cellStyle name="Millares 179 3 2 3" xfId="6378" xr:uid="{00000000-0005-0000-0000-000063030000}"/>
    <cellStyle name="Millares 179 3 2 3 2" xfId="15192" xr:uid="{00000000-0005-0000-0000-000063030000}"/>
    <cellStyle name="Millares 179 3 2 4" xfId="10789" xr:uid="{00000000-0005-0000-0000-000092000000}"/>
    <cellStyle name="Millares 179 3 3" xfId="3072" xr:uid="{00000000-0005-0000-0000-000062030000}"/>
    <cellStyle name="Millares 179 3 3 2" xfId="7482" xr:uid="{00000000-0005-0000-0000-0000C3060000}"/>
    <cellStyle name="Millares 179 3 3 2 2" xfId="16296" xr:uid="{00000000-0005-0000-0000-0000C3060000}"/>
    <cellStyle name="Millares 179 3 3 3" xfId="11889" xr:uid="{00000000-0005-0000-0000-000062030000}"/>
    <cellStyle name="Millares 179 3 4" xfId="5301" xr:uid="{00000000-0005-0000-0000-000062030000}"/>
    <cellStyle name="Millares 179 3 4 2" xfId="14115" xr:uid="{00000000-0005-0000-0000-000062030000}"/>
    <cellStyle name="Millares 179 3 5" xfId="9712" xr:uid="{00000000-0005-0000-0000-000092000000}"/>
    <cellStyle name="Millares 179 4" xfId="1605" xr:uid="{00000000-0005-0000-0000-000091000000}"/>
    <cellStyle name="Millares 179 4 2" xfId="3784" xr:uid="{00000000-0005-0000-0000-000064030000}"/>
    <cellStyle name="Millares 179 4 2 2" xfId="8194" xr:uid="{00000000-0005-0000-0000-0000C5060000}"/>
    <cellStyle name="Millares 179 4 2 2 2" xfId="17008" xr:uid="{00000000-0005-0000-0000-0000C5060000}"/>
    <cellStyle name="Millares 179 4 2 3" xfId="12601" xr:uid="{00000000-0005-0000-0000-000064030000}"/>
    <cellStyle name="Millares 179 4 3" xfId="6013" xr:uid="{00000000-0005-0000-0000-000064030000}"/>
    <cellStyle name="Millares 179 4 3 2" xfId="14827" xr:uid="{00000000-0005-0000-0000-000064030000}"/>
    <cellStyle name="Millares 179 4 4" xfId="10424" xr:uid="{00000000-0005-0000-0000-000091000000}"/>
    <cellStyle name="Millares 179 5" xfId="2715" xr:uid="{00000000-0005-0000-0000-000090000000}"/>
    <cellStyle name="Millares 179 5 2" xfId="7126" xr:uid="{00000000-0005-0000-0000-0000C6060000}"/>
    <cellStyle name="Millares 179 5 2 2" xfId="15940" xr:uid="{00000000-0005-0000-0000-0000C6060000}"/>
    <cellStyle name="Millares 179 5 3" xfId="11533" xr:uid="{00000000-0005-0000-0000-000090000000}"/>
    <cellStyle name="Millares 179 6" xfId="4949" xr:uid="{00000000-0005-0000-0000-00005F030000}"/>
    <cellStyle name="Millares 179 6 2" xfId="13763" xr:uid="{00000000-0005-0000-0000-00005F030000}"/>
    <cellStyle name="Millares 179 7" xfId="9360" xr:uid="{00000000-0005-0000-0000-000091000000}"/>
    <cellStyle name="Millares 18" xfId="45" xr:uid="{00000000-0005-0000-0000-000092000000}"/>
    <cellStyle name="Millares 18 2" xfId="392" xr:uid="{00000000-0005-0000-0000-000093000000}"/>
    <cellStyle name="Millares 18 2 2" xfId="1109" xr:uid="{00000000-0005-0000-0000-000094000000}"/>
    <cellStyle name="Millares 18 2 2 2" xfId="2187" xr:uid="{00000000-0005-0000-0000-000094000000}"/>
    <cellStyle name="Millares 18 2 2 2 2" xfId="4366" xr:uid="{00000000-0005-0000-0000-000068030000}"/>
    <cellStyle name="Millares 18 2 2 2 2 2" xfId="8776" xr:uid="{00000000-0005-0000-0000-0000CB060000}"/>
    <cellStyle name="Millares 18 2 2 2 2 2 2" xfId="17590" xr:uid="{00000000-0005-0000-0000-0000CB060000}"/>
    <cellStyle name="Millares 18 2 2 2 2 3" xfId="13183" xr:uid="{00000000-0005-0000-0000-000068030000}"/>
    <cellStyle name="Millares 18 2 2 2 3" xfId="6595" xr:uid="{00000000-0005-0000-0000-000068030000}"/>
    <cellStyle name="Millares 18 2 2 2 3 2" xfId="15409" xr:uid="{00000000-0005-0000-0000-000068030000}"/>
    <cellStyle name="Millares 18 2 2 2 4" xfId="11006" xr:uid="{00000000-0005-0000-0000-000094000000}"/>
    <cellStyle name="Millares 18 2 2 3" xfId="3289" xr:uid="{00000000-0005-0000-0000-000067030000}"/>
    <cellStyle name="Millares 18 2 2 3 2" xfId="7699" xr:uid="{00000000-0005-0000-0000-0000CC060000}"/>
    <cellStyle name="Millares 18 2 2 3 2 2" xfId="16513" xr:uid="{00000000-0005-0000-0000-0000CC060000}"/>
    <cellStyle name="Millares 18 2 2 3 3" xfId="12106" xr:uid="{00000000-0005-0000-0000-000067030000}"/>
    <cellStyle name="Millares 18 2 2 4" xfId="5518" xr:uid="{00000000-0005-0000-0000-000067030000}"/>
    <cellStyle name="Millares 18 2 2 4 2" xfId="14332" xr:uid="{00000000-0005-0000-0000-000067030000}"/>
    <cellStyle name="Millares 18 2 2 5" xfId="9929" xr:uid="{00000000-0005-0000-0000-000094000000}"/>
    <cellStyle name="Millares 18 2 3" xfId="756" xr:uid="{00000000-0005-0000-0000-000094000000}"/>
    <cellStyle name="Millares 18 2 3 2" xfId="1835" xr:uid="{00000000-0005-0000-0000-000094000000}"/>
    <cellStyle name="Millares 18 2 3 2 2" xfId="4014" xr:uid="{00000000-0005-0000-0000-00006A030000}"/>
    <cellStyle name="Millares 18 2 3 2 2 2" xfId="8424" xr:uid="{00000000-0005-0000-0000-0000CF060000}"/>
    <cellStyle name="Millares 18 2 3 2 2 2 2" xfId="17238" xr:uid="{00000000-0005-0000-0000-0000CF060000}"/>
    <cellStyle name="Millares 18 2 3 2 2 3" xfId="12831" xr:uid="{00000000-0005-0000-0000-00006A030000}"/>
    <cellStyle name="Millares 18 2 3 2 3" xfId="6243" xr:uid="{00000000-0005-0000-0000-00006A030000}"/>
    <cellStyle name="Millares 18 2 3 2 3 2" xfId="15057" xr:uid="{00000000-0005-0000-0000-00006A030000}"/>
    <cellStyle name="Millares 18 2 3 2 4" xfId="10654" xr:uid="{00000000-0005-0000-0000-000094000000}"/>
    <cellStyle name="Millares 18 2 3 3" xfId="2937" xr:uid="{00000000-0005-0000-0000-000069030000}"/>
    <cellStyle name="Millares 18 2 3 3 2" xfId="7347" xr:uid="{00000000-0005-0000-0000-0000D0060000}"/>
    <cellStyle name="Millares 18 2 3 3 2 2" xfId="16161" xr:uid="{00000000-0005-0000-0000-0000D0060000}"/>
    <cellStyle name="Millares 18 2 3 3 3" xfId="11754" xr:uid="{00000000-0005-0000-0000-000069030000}"/>
    <cellStyle name="Millares 18 2 3 4" xfId="5166" xr:uid="{00000000-0005-0000-0000-000069030000}"/>
    <cellStyle name="Millares 18 2 3 4 2" xfId="13980" xr:uid="{00000000-0005-0000-0000-000069030000}"/>
    <cellStyle name="Millares 18 2 3 5" xfId="9577" xr:uid="{00000000-0005-0000-0000-000094000000}"/>
    <cellStyle name="Millares 18 2 4" xfId="1470" xr:uid="{00000000-0005-0000-0000-000093000000}"/>
    <cellStyle name="Millares 18 2 4 2" xfId="3649" xr:uid="{00000000-0005-0000-0000-00006B030000}"/>
    <cellStyle name="Millares 18 2 4 2 2" xfId="8059" xr:uid="{00000000-0005-0000-0000-0000D2060000}"/>
    <cellStyle name="Millares 18 2 4 2 2 2" xfId="16873" xr:uid="{00000000-0005-0000-0000-0000D2060000}"/>
    <cellStyle name="Millares 18 2 4 2 3" xfId="12466" xr:uid="{00000000-0005-0000-0000-00006B030000}"/>
    <cellStyle name="Millares 18 2 4 3" xfId="5878" xr:uid="{00000000-0005-0000-0000-00006B030000}"/>
    <cellStyle name="Millares 18 2 4 3 2" xfId="14692" xr:uid="{00000000-0005-0000-0000-00006B030000}"/>
    <cellStyle name="Millares 18 2 4 4" xfId="10289" xr:uid="{00000000-0005-0000-0000-000093000000}"/>
    <cellStyle name="Millares 18 2 5" xfId="2580" xr:uid="{00000000-0005-0000-0000-000092000000}"/>
    <cellStyle name="Millares 18 2 5 2" xfId="6991" xr:uid="{00000000-0005-0000-0000-0000D3060000}"/>
    <cellStyle name="Millares 18 2 5 2 2" xfId="15805" xr:uid="{00000000-0005-0000-0000-0000D3060000}"/>
    <cellStyle name="Millares 18 2 5 3" xfId="11398" xr:uid="{00000000-0005-0000-0000-000092000000}"/>
    <cellStyle name="Millares 18 2 6" xfId="4814" xr:uid="{00000000-0005-0000-0000-000066030000}"/>
    <cellStyle name="Millares 18 2 6 2" xfId="13628" xr:uid="{00000000-0005-0000-0000-000066030000}"/>
    <cellStyle name="Millares 18 2 7" xfId="9225" xr:uid="{00000000-0005-0000-0000-000093000000}"/>
    <cellStyle name="Millares 18 3" xfId="927" xr:uid="{00000000-0005-0000-0000-000093000000}"/>
    <cellStyle name="Millares 18 3 2" xfId="2005" xr:uid="{00000000-0005-0000-0000-000093000000}"/>
    <cellStyle name="Millares 18 3 2 2" xfId="4184" xr:uid="{00000000-0005-0000-0000-00006D030000}"/>
    <cellStyle name="Millares 18 3 2 2 2" xfId="8594" xr:uid="{00000000-0005-0000-0000-0000D6060000}"/>
    <cellStyle name="Millares 18 3 2 2 2 2" xfId="17408" xr:uid="{00000000-0005-0000-0000-0000D6060000}"/>
    <cellStyle name="Millares 18 3 2 2 3" xfId="13001" xr:uid="{00000000-0005-0000-0000-00006D030000}"/>
    <cellStyle name="Millares 18 3 2 3" xfId="6413" xr:uid="{00000000-0005-0000-0000-00006D030000}"/>
    <cellStyle name="Millares 18 3 2 3 2" xfId="15227" xr:uid="{00000000-0005-0000-0000-00006D030000}"/>
    <cellStyle name="Millares 18 3 2 4" xfId="10824" xr:uid="{00000000-0005-0000-0000-000093000000}"/>
    <cellStyle name="Millares 18 3 3" xfId="3107" xr:uid="{00000000-0005-0000-0000-00006C030000}"/>
    <cellStyle name="Millares 18 3 3 2" xfId="7517" xr:uid="{00000000-0005-0000-0000-0000D7060000}"/>
    <cellStyle name="Millares 18 3 3 2 2" xfId="16331" xr:uid="{00000000-0005-0000-0000-0000D7060000}"/>
    <cellStyle name="Millares 18 3 3 3" xfId="11924" xr:uid="{00000000-0005-0000-0000-00006C030000}"/>
    <cellStyle name="Millares 18 3 4" xfId="5336" xr:uid="{00000000-0005-0000-0000-00006C030000}"/>
    <cellStyle name="Millares 18 3 4 2" xfId="14150" xr:uid="{00000000-0005-0000-0000-00006C030000}"/>
    <cellStyle name="Millares 18 3 5" xfId="9747" xr:uid="{00000000-0005-0000-0000-000093000000}"/>
    <cellStyle name="Millares 18 4" xfId="574" xr:uid="{00000000-0005-0000-0000-000093000000}"/>
    <cellStyle name="Millares 18 4 2" xfId="1653" xr:uid="{00000000-0005-0000-0000-000093000000}"/>
    <cellStyle name="Millares 18 4 2 2" xfId="3832" xr:uid="{00000000-0005-0000-0000-00006F030000}"/>
    <cellStyle name="Millares 18 4 2 2 2" xfId="8242" xr:uid="{00000000-0005-0000-0000-0000DA060000}"/>
    <cellStyle name="Millares 18 4 2 2 2 2" xfId="17056" xr:uid="{00000000-0005-0000-0000-0000DA060000}"/>
    <cellStyle name="Millares 18 4 2 2 3" xfId="12649" xr:uid="{00000000-0005-0000-0000-00006F030000}"/>
    <cellStyle name="Millares 18 4 2 3" xfId="6061" xr:uid="{00000000-0005-0000-0000-00006F030000}"/>
    <cellStyle name="Millares 18 4 2 3 2" xfId="14875" xr:uid="{00000000-0005-0000-0000-00006F030000}"/>
    <cellStyle name="Millares 18 4 2 4" xfId="10472" xr:uid="{00000000-0005-0000-0000-000093000000}"/>
    <cellStyle name="Millares 18 4 3" xfId="2755" xr:uid="{00000000-0005-0000-0000-00006E030000}"/>
    <cellStyle name="Millares 18 4 3 2" xfId="7165" xr:uid="{00000000-0005-0000-0000-0000DB060000}"/>
    <cellStyle name="Millares 18 4 3 2 2" xfId="15979" xr:uid="{00000000-0005-0000-0000-0000DB060000}"/>
    <cellStyle name="Millares 18 4 3 3" xfId="11572" xr:uid="{00000000-0005-0000-0000-00006E030000}"/>
    <cellStyle name="Millares 18 4 4" xfId="4984" xr:uid="{00000000-0005-0000-0000-00006E030000}"/>
    <cellStyle name="Millares 18 4 4 2" xfId="13798" xr:uid="{00000000-0005-0000-0000-00006E030000}"/>
    <cellStyle name="Millares 18 4 5" xfId="9395" xr:uid="{00000000-0005-0000-0000-000093000000}"/>
    <cellStyle name="Millares 18 5" xfId="1281" xr:uid="{00000000-0005-0000-0000-000092000000}"/>
    <cellStyle name="Millares 18 5 2" xfId="3461" xr:uid="{00000000-0005-0000-0000-000070030000}"/>
    <cellStyle name="Millares 18 5 2 2" xfId="7871" xr:uid="{00000000-0005-0000-0000-0000DD060000}"/>
    <cellStyle name="Millares 18 5 2 2 2" xfId="16685" xr:uid="{00000000-0005-0000-0000-0000DD060000}"/>
    <cellStyle name="Millares 18 5 2 3" xfId="12278" xr:uid="{00000000-0005-0000-0000-000070030000}"/>
    <cellStyle name="Millares 18 5 3" xfId="5690" xr:uid="{00000000-0005-0000-0000-000070030000}"/>
    <cellStyle name="Millares 18 5 3 2" xfId="14504" xr:uid="{00000000-0005-0000-0000-000070030000}"/>
    <cellStyle name="Millares 18 5 4" xfId="10101" xr:uid="{00000000-0005-0000-0000-000092000000}"/>
    <cellStyle name="Millares 18 6" xfId="2397" xr:uid="{00000000-0005-0000-0000-000091000000}"/>
    <cellStyle name="Millares 18 6 2" xfId="6809" xr:uid="{00000000-0005-0000-0000-0000DE060000}"/>
    <cellStyle name="Millares 18 6 2 2" xfId="15623" xr:uid="{00000000-0005-0000-0000-0000DE060000}"/>
    <cellStyle name="Millares 18 6 3" xfId="11216" xr:uid="{00000000-0005-0000-0000-000091000000}"/>
    <cellStyle name="Millares 18 7" xfId="4631" xr:uid="{00000000-0005-0000-0000-000065030000}"/>
    <cellStyle name="Millares 18 7 2" xfId="13445" xr:uid="{00000000-0005-0000-0000-000065030000}"/>
    <cellStyle name="Millares 18 8" xfId="9043" xr:uid="{00000000-0005-0000-0000-000092000000}"/>
    <cellStyle name="Millares 180" xfId="534" xr:uid="{00000000-0005-0000-0000-000094000000}"/>
    <cellStyle name="Millares 180 2" xfId="1245" xr:uid="{00000000-0005-0000-0000-000095000000}"/>
    <cellStyle name="Millares 180 2 2" xfId="2323" xr:uid="{00000000-0005-0000-0000-000095000000}"/>
    <cellStyle name="Millares 180 2 2 2" xfId="4502" xr:uid="{00000000-0005-0000-0000-000073030000}"/>
    <cellStyle name="Millares 180 2 2 2 2" xfId="8912" xr:uid="{00000000-0005-0000-0000-0000E2060000}"/>
    <cellStyle name="Millares 180 2 2 2 2 2" xfId="17726" xr:uid="{00000000-0005-0000-0000-0000E2060000}"/>
    <cellStyle name="Millares 180 2 2 2 3" xfId="13319" xr:uid="{00000000-0005-0000-0000-000073030000}"/>
    <cellStyle name="Millares 180 2 2 3" xfId="6731" xr:uid="{00000000-0005-0000-0000-000073030000}"/>
    <cellStyle name="Millares 180 2 2 3 2" xfId="15545" xr:uid="{00000000-0005-0000-0000-000073030000}"/>
    <cellStyle name="Millares 180 2 2 4" xfId="11142" xr:uid="{00000000-0005-0000-0000-000095000000}"/>
    <cellStyle name="Millares 180 2 3" xfId="3425" xr:uid="{00000000-0005-0000-0000-000072030000}"/>
    <cellStyle name="Millares 180 2 3 2" xfId="7835" xr:uid="{00000000-0005-0000-0000-0000E3060000}"/>
    <cellStyle name="Millares 180 2 3 2 2" xfId="16649" xr:uid="{00000000-0005-0000-0000-0000E3060000}"/>
    <cellStyle name="Millares 180 2 3 3" xfId="12242" xr:uid="{00000000-0005-0000-0000-000072030000}"/>
    <cellStyle name="Millares 180 2 4" xfId="5654" xr:uid="{00000000-0005-0000-0000-000072030000}"/>
    <cellStyle name="Millares 180 2 4 2" xfId="14468" xr:uid="{00000000-0005-0000-0000-000072030000}"/>
    <cellStyle name="Millares 180 2 5" xfId="10065" xr:uid="{00000000-0005-0000-0000-000095000000}"/>
    <cellStyle name="Millares 180 3" xfId="892" xr:uid="{00000000-0005-0000-0000-000095000000}"/>
    <cellStyle name="Millares 180 3 2" xfId="1971" xr:uid="{00000000-0005-0000-0000-000095000000}"/>
    <cellStyle name="Millares 180 3 2 2" xfId="4150" xr:uid="{00000000-0005-0000-0000-000075030000}"/>
    <cellStyle name="Millares 180 3 2 2 2" xfId="8560" xr:uid="{00000000-0005-0000-0000-0000E6060000}"/>
    <cellStyle name="Millares 180 3 2 2 2 2" xfId="17374" xr:uid="{00000000-0005-0000-0000-0000E6060000}"/>
    <cellStyle name="Millares 180 3 2 2 3" xfId="12967" xr:uid="{00000000-0005-0000-0000-000075030000}"/>
    <cellStyle name="Millares 180 3 2 3" xfId="6379" xr:uid="{00000000-0005-0000-0000-000075030000}"/>
    <cellStyle name="Millares 180 3 2 3 2" xfId="15193" xr:uid="{00000000-0005-0000-0000-000075030000}"/>
    <cellStyle name="Millares 180 3 2 4" xfId="10790" xr:uid="{00000000-0005-0000-0000-000095000000}"/>
    <cellStyle name="Millares 180 3 3" xfId="3073" xr:uid="{00000000-0005-0000-0000-000074030000}"/>
    <cellStyle name="Millares 180 3 3 2" xfId="7483" xr:uid="{00000000-0005-0000-0000-0000E7060000}"/>
    <cellStyle name="Millares 180 3 3 2 2" xfId="16297" xr:uid="{00000000-0005-0000-0000-0000E7060000}"/>
    <cellStyle name="Millares 180 3 3 3" xfId="11890" xr:uid="{00000000-0005-0000-0000-000074030000}"/>
    <cellStyle name="Millares 180 3 4" xfId="5302" xr:uid="{00000000-0005-0000-0000-000074030000}"/>
    <cellStyle name="Millares 180 3 4 2" xfId="14116" xr:uid="{00000000-0005-0000-0000-000074030000}"/>
    <cellStyle name="Millares 180 3 5" xfId="9713" xr:uid="{00000000-0005-0000-0000-000095000000}"/>
    <cellStyle name="Millares 180 4" xfId="1606" xr:uid="{00000000-0005-0000-0000-000094000000}"/>
    <cellStyle name="Millares 180 4 2" xfId="3785" xr:uid="{00000000-0005-0000-0000-000076030000}"/>
    <cellStyle name="Millares 180 4 2 2" xfId="8195" xr:uid="{00000000-0005-0000-0000-0000E9060000}"/>
    <cellStyle name="Millares 180 4 2 2 2" xfId="17009" xr:uid="{00000000-0005-0000-0000-0000E9060000}"/>
    <cellStyle name="Millares 180 4 2 3" xfId="12602" xr:uid="{00000000-0005-0000-0000-000076030000}"/>
    <cellStyle name="Millares 180 4 3" xfId="6014" xr:uid="{00000000-0005-0000-0000-000076030000}"/>
    <cellStyle name="Millares 180 4 3 2" xfId="14828" xr:uid="{00000000-0005-0000-0000-000076030000}"/>
    <cellStyle name="Millares 180 4 4" xfId="10425" xr:uid="{00000000-0005-0000-0000-000094000000}"/>
    <cellStyle name="Millares 180 5" xfId="2716" xr:uid="{00000000-0005-0000-0000-000093000000}"/>
    <cellStyle name="Millares 180 5 2" xfId="7127" xr:uid="{00000000-0005-0000-0000-0000EA060000}"/>
    <cellStyle name="Millares 180 5 2 2" xfId="15941" xr:uid="{00000000-0005-0000-0000-0000EA060000}"/>
    <cellStyle name="Millares 180 5 3" xfId="11534" xr:uid="{00000000-0005-0000-0000-000093000000}"/>
    <cellStyle name="Millares 180 6" xfId="4950" xr:uid="{00000000-0005-0000-0000-000071030000}"/>
    <cellStyle name="Millares 180 6 2" xfId="13764" xr:uid="{00000000-0005-0000-0000-000071030000}"/>
    <cellStyle name="Millares 180 7" xfId="9361" xr:uid="{00000000-0005-0000-0000-000094000000}"/>
    <cellStyle name="Millares 181" xfId="535" xr:uid="{00000000-0005-0000-0000-000095000000}"/>
    <cellStyle name="Millares 181 2" xfId="1246" xr:uid="{00000000-0005-0000-0000-000096000000}"/>
    <cellStyle name="Millares 181 2 2" xfId="2324" xr:uid="{00000000-0005-0000-0000-000096000000}"/>
    <cellStyle name="Millares 181 2 2 2" xfId="4503" xr:uid="{00000000-0005-0000-0000-000079030000}"/>
    <cellStyle name="Millares 181 2 2 2 2" xfId="8913" xr:uid="{00000000-0005-0000-0000-0000EE060000}"/>
    <cellStyle name="Millares 181 2 2 2 2 2" xfId="17727" xr:uid="{00000000-0005-0000-0000-0000EE060000}"/>
    <cellStyle name="Millares 181 2 2 2 3" xfId="13320" xr:uid="{00000000-0005-0000-0000-000079030000}"/>
    <cellStyle name="Millares 181 2 2 3" xfId="6732" xr:uid="{00000000-0005-0000-0000-000079030000}"/>
    <cellStyle name="Millares 181 2 2 3 2" xfId="15546" xr:uid="{00000000-0005-0000-0000-000079030000}"/>
    <cellStyle name="Millares 181 2 2 4" xfId="11143" xr:uid="{00000000-0005-0000-0000-000096000000}"/>
    <cellStyle name="Millares 181 2 3" xfId="3426" xr:uid="{00000000-0005-0000-0000-000078030000}"/>
    <cellStyle name="Millares 181 2 3 2" xfId="7836" xr:uid="{00000000-0005-0000-0000-0000EF060000}"/>
    <cellStyle name="Millares 181 2 3 2 2" xfId="16650" xr:uid="{00000000-0005-0000-0000-0000EF060000}"/>
    <cellStyle name="Millares 181 2 3 3" xfId="12243" xr:uid="{00000000-0005-0000-0000-000078030000}"/>
    <cellStyle name="Millares 181 2 4" xfId="5655" xr:uid="{00000000-0005-0000-0000-000078030000}"/>
    <cellStyle name="Millares 181 2 4 2" xfId="14469" xr:uid="{00000000-0005-0000-0000-000078030000}"/>
    <cellStyle name="Millares 181 2 5" xfId="10066" xr:uid="{00000000-0005-0000-0000-000096000000}"/>
    <cellStyle name="Millares 181 3" xfId="893" xr:uid="{00000000-0005-0000-0000-000096000000}"/>
    <cellStyle name="Millares 181 3 2" xfId="1972" xr:uid="{00000000-0005-0000-0000-000096000000}"/>
    <cellStyle name="Millares 181 3 2 2" xfId="4151" xr:uid="{00000000-0005-0000-0000-00007B030000}"/>
    <cellStyle name="Millares 181 3 2 2 2" xfId="8561" xr:uid="{00000000-0005-0000-0000-0000F2060000}"/>
    <cellStyle name="Millares 181 3 2 2 2 2" xfId="17375" xr:uid="{00000000-0005-0000-0000-0000F2060000}"/>
    <cellStyle name="Millares 181 3 2 2 3" xfId="12968" xr:uid="{00000000-0005-0000-0000-00007B030000}"/>
    <cellStyle name="Millares 181 3 2 3" xfId="6380" xr:uid="{00000000-0005-0000-0000-00007B030000}"/>
    <cellStyle name="Millares 181 3 2 3 2" xfId="15194" xr:uid="{00000000-0005-0000-0000-00007B030000}"/>
    <cellStyle name="Millares 181 3 2 4" xfId="10791" xr:uid="{00000000-0005-0000-0000-000096000000}"/>
    <cellStyle name="Millares 181 3 3" xfId="3074" xr:uid="{00000000-0005-0000-0000-00007A030000}"/>
    <cellStyle name="Millares 181 3 3 2" xfId="7484" xr:uid="{00000000-0005-0000-0000-0000F3060000}"/>
    <cellStyle name="Millares 181 3 3 2 2" xfId="16298" xr:uid="{00000000-0005-0000-0000-0000F3060000}"/>
    <cellStyle name="Millares 181 3 3 3" xfId="11891" xr:uid="{00000000-0005-0000-0000-00007A030000}"/>
    <cellStyle name="Millares 181 3 4" xfId="5303" xr:uid="{00000000-0005-0000-0000-00007A030000}"/>
    <cellStyle name="Millares 181 3 4 2" xfId="14117" xr:uid="{00000000-0005-0000-0000-00007A030000}"/>
    <cellStyle name="Millares 181 3 5" xfId="9714" xr:uid="{00000000-0005-0000-0000-000096000000}"/>
    <cellStyle name="Millares 181 4" xfId="1607" xr:uid="{00000000-0005-0000-0000-000095000000}"/>
    <cellStyle name="Millares 181 4 2" xfId="3786" xr:uid="{00000000-0005-0000-0000-00007C030000}"/>
    <cellStyle name="Millares 181 4 2 2" xfId="8196" xr:uid="{00000000-0005-0000-0000-0000F5060000}"/>
    <cellStyle name="Millares 181 4 2 2 2" xfId="17010" xr:uid="{00000000-0005-0000-0000-0000F5060000}"/>
    <cellStyle name="Millares 181 4 2 3" xfId="12603" xr:uid="{00000000-0005-0000-0000-00007C030000}"/>
    <cellStyle name="Millares 181 4 3" xfId="6015" xr:uid="{00000000-0005-0000-0000-00007C030000}"/>
    <cellStyle name="Millares 181 4 3 2" xfId="14829" xr:uid="{00000000-0005-0000-0000-00007C030000}"/>
    <cellStyle name="Millares 181 4 4" xfId="10426" xr:uid="{00000000-0005-0000-0000-000095000000}"/>
    <cellStyle name="Millares 181 5" xfId="2717" xr:uid="{00000000-0005-0000-0000-000094000000}"/>
    <cellStyle name="Millares 181 5 2" xfId="7128" xr:uid="{00000000-0005-0000-0000-0000F6060000}"/>
    <cellStyle name="Millares 181 5 2 2" xfId="15942" xr:uid="{00000000-0005-0000-0000-0000F6060000}"/>
    <cellStyle name="Millares 181 5 3" xfId="11535" xr:uid="{00000000-0005-0000-0000-000094000000}"/>
    <cellStyle name="Millares 181 6" xfId="4951" xr:uid="{00000000-0005-0000-0000-000077030000}"/>
    <cellStyle name="Millares 181 6 2" xfId="13765" xr:uid="{00000000-0005-0000-0000-000077030000}"/>
    <cellStyle name="Millares 181 7" xfId="9362" xr:uid="{00000000-0005-0000-0000-000095000000}"/>
    <cellStyle name="Millares 182" xfId="543" xr:uid="{00000000-0005-0000-0000-000096000000}"/>
    <cellStyle name="Millares 182 2" xfId="1250" xr:uid="{00000000-0005-0000-0000-000097000000}"/>
    <cellStyle name="Millares 182 2 2" xfId="2328" xr:uid="{00000000-0005-0000-0000-000097000000}"/>
    <cellStyle name="Millares 182 2 2 2" xfId="4507" xr:uid="{00000000-0005-0000-0000-00007F030000}"/>
    <cellStyle name="Millares 182 2 2 2 2" xfId="8917" xr:uid="{00000000-0005-0000-0000-0000FA060000}"/>
    <cellStyle name="Millares 182 2 2 2 2 2" xfId="17731" xr:uid="{00000000-0005-0000-0000-0000FA060000}"/>
    <cellStyle name="Millares 182 2 2 2 3" xfId="13324" xr:uid="{00000000-0005-0000-0000-00007F030000}"/>
    <cellStyle name="Millares 182 2 2 3" xfId="6736" xr:uid="{00000000-0005-0000-0000-00007F030000}"/>
    <cellStyle name="Millares 182 2 2 3 2" xfId="15550" xr:uid="{00000000-0005-0000-0000-00007F030000}"/>
    <cellStyle name="Millares 182 2 2 4" xfId="11147" xr:uid="{00000000-0005-0000-0000-000097000000}"/>
    <cellStyle name="Millares 182 2 3" xfId="3430" xr:uid="{00000000-0005-0000-0000-00007E030000}"/>
    <cellStyle name="Millares 182 2 3 2" xfId="7840" xr:uid="{00000000-0005-0000-0000-0000FB060000}"/>
    <cellStyle name="Millares 182 2 3 2 2" xfId="16654" xr:uid="{00000000-0005-0000-0000-0000FB060000}"/>
    <cellStyle name="Millares 182 2 3 3" xfId="12247" xr:uid="{00000000-0005-0000-0000-00007E030000}"/>
    <cellStyle name="Millares 182 2 4" xfId="5659" xr:uid="{00000000-0005-0000-0000-00007E030000}"/>
    <cellStyle name="Millares 182 2 4 2" xfId="14473" xr:uid="{00000000-0005-0000-0000-00007E030000}"/>
    <cellStyle name="Millares 182 2 5" xfId="10070" xr:uid="{00000000-0005-0000-0000-000097000000}"/>
    <cellStyle name="Millares 182 3" xfId="897" xr:uid="{00000000-0005-0000-0000-000097000000}"/>
    <cellStyle name="Millares 182 3 2" xfId="1976" xr:uid="{00000000-0005-0000-0000-000097000000}"/>
    <cellStyle name="Millares 182 3 2 2" xfId="4155" xr:uid="{00000000-0005-0000-0000-000081030000}"/>
    <cellStyle name="Millares 182 3 2 2 2" xfId="8565" xr:uid="{00000000-0005-0000-0000-0000FE060000}"/>
    <cellStyle name="Millares 182 3 2 2 2 2" xfId="17379" xr:uid="{00000000-0005-0000-0000-0000FE060000}"/>
    <cellStyle name="Millares 182 3 2 2 3" xfId="12972" xr:uid="{00000000-0005-0000-0000-000081030000}"/>
    <cellStyle name="Millares 182 3 2 3" xfId="6384" xr:uid="{00000000-0005-0000-0000-000081030000}"/>
    <cellStyle name="Millares 182 3 2 3 2" xfId="15198" xr:uid="{00000000-0005-0000-0000-000081030000}"/>
    <cellStyle name="Millares 182 3 2 4" xfId="10795" xr:uid="{00000000-0005-0000-0000-000097000000}"/>
    <cellStyle name="Millares 182 3 3" xfId="3078" xr:uid="{00000000-0005-0000-0000-000080030000}"/>
    <cellStyle name="Millares 182 3 3 2" xfId="7488" xr:uid="{00000000-0005-0000-0000-0000FF060000}"/>
    <cellStyle name="Millares 182 3 3 2 2" xfId="16302" xr:uid="{00000000-0005-0000-0000-0000FF060000}"/>
    <cellStyle name="Millares 182 3 3 3" xfId="11895" xr:uid="{00000000-0005-0000-0000-000080030000}"/>
    <cellStyle name="Millares 182 3 4" xfId="5307" xr:uid="{00000000-0005-0000-0000-000080030000}"/>
    <cellStyle name="Millares 182 3 4 2" xfId="14121" xr:uid="{00000000-0005-0000-0000-000080030000}"/>
    <cellStyle name="Millares 182 3 5" xfId="9718" xr:uid="{00000000-0005-0000-0000-000097000000}"/>
    <cellStyle name="Millares 182 4" xfId="1611" xr:uid="{00000000-0005-0000-0000-000096000000}"/>
    <cellStyle name="Millares 182 4 2" xfId="3790" xr:uid="{00000000-0005-0000-0000-000082030000}"/>
    <cellStyle name="Millares 182 4 2 2" xfId="8200" xr:uid="{00000000-0005-0000-0000-000001070000}"/>
    <cellStyle name="Millares 182 4 2 2 2" xfId="17014" xr:uid="{00000000-0005-0000-0000-000001070000}"/>
    <cellStyle name="Millares 182 4 2 3" xfId="12607" xr:uid="{00000000-0005-0000-0000-000082030000}"/>
    <cellStyle name="Millares 182 4 3" xfId="6019" xr:uid="{00000000-0005-0000-0000-000082030000}"/>
    <cellStyle name="Millares 182 4 3 2" xfId="14833" xr:uid="{00000000-0005-0000-0000-000082030000}"/>
    <cellStyle name="Millares 182 4 4" xfId="10430" xr:uid="{00000000-0005-0000-0000-000096000000}"/>
    <cellStyle name="Millares 182 5" xfId="2721" xr:uid="{00000000-0005-0000-0000-000095000000}"/>
    <cellStyle name="Millares 182 5 2" xfId="7132" xr:uid="{00000000-0005-0000-0000-000002070000}"/>
    <cellStyle name="Millares 182 5 2 2" xfId="15946" xr:uid="{00000000-0005-0000-0000-000002070000}"/>
    <cellStyle name="Millares 182 5 3" xfId="11539" xr:uid="{00000000-0005-0000-0000-000095000000}"/>
    <cellStyle name="Millares 182 6" xfId="4955" xr:uid="{00000000-0005-0000-0000-00007D030000}"/>
    <cellStyle name="Millares 182 6 2" xfId="13769" xr:uid="{00000000-0005-0000-0000-00007D030000}"/>
    <cellStyle name="Millares 182 7" xfId="9366" xr:uid="{00000000-0005-0000-0000-000096000000}"/>
    <cellStyle name="Millares 183" xfId="548" xr:uid="{00000000-0005-0000-0000-000097000000}"/>
    <cellStyle name="Millares 183 2" xfId="1254" xr:uid="{00000000-0005-0000-0000-000098000000}"/>
    <cellStyle name="Millares 183 2 2" xfId="2332" xr:uid="{00000000-0005-0000-0000-000098000000}"/>
    <cellStyle name="Millares 183 2 2 2" xfId="4511" xr:uid="{00000000-0005-0000-0000-000085030000}"/>
    <cellStyle name="Millares 183 2 2 2 2" xfId="8921" xr:uid="{00000000-0005-0000-0000-000006070000}"/>
    <cellStyle name="Millares 183 2 2 2 2 2" xfId="17735" xr:uid="{00000000-0005-0000-0000-000006070000}"/>
    <cellStyle name="Millares 183 2 2 2 3" xfId="13328" xr:uid="{00000000-0005-0000-0000-000085030000}"/>
    <cellStyle name="Millares 183 2 2 3" xfId="6740" xr:uid="{00000000-0005-0000-0000-000085030000}"/>
    <cellStyle name="Millares 183 2 2 3 2" xfId="15554" xr:uid="{00000000-0005-0000-0000-000085030000}"/>
    <cellStyle name="Millares 183 2 2 4" xfId="11151" xr:uid="{00000000-0005-0000-0000-000098000000}"/>
    <cellStyle name="Millares 183 2 3" xfId="3434" xr:uid="{00000000-0005-0000-0000-000084030000}"/>
    <cellStyle name="Millares 183 2 3 2" xfId="7844" xr:uid="{00000000-0005-0000-0000-000007070000}"/>
    <cellStyle name="Millares 183 2 3 2 2" xfId="16658" xr:uid="{00000000-0005-0000-0000-000007070000}"/>
    <cellStyle name="Millares 183 2 3 3" xfId="12251" xr:uid="{00000000-0005-0000-0000-000084030000}"/>
    <cellStyle name="Millares 183 2 4" xfId="5663" xr:uid="{00000000-0005-0000-0000-000084030000}"/>
    <cellStyle name="Millares 183 2 4 2" xfId="14477" xr:uid="{00000000-0005-0000-0000-000084030000}"/>
    <cellStyle name="Millares 183 2 5" xfId="10074" xr:uid="{00000000-0005-0000-0000-000098000000}"/>
    <cellStyle name="Millares 183 3" xfId="901" xr:uid="{00000000-0005-0000-0000-000098000000}"/>
    <cellStyle name="Millares 183 3 2" xfId="1980" xr:uid="{00000000-0005-0000-0000-000098000000}"/>
    <cellStyle name="Millares 183 3 2 2" xfId="4159" xr:uid="{00000000-0005-0000-0000-000087030000}"/>
    <cellStyle name="Millares 183 3 2 2 2" xfId="8569" xr:uid="{00000000-0005-0000-0000-00000A070000}"/>
    <cellStyle name="Millares 183 3 2 2 2 2" xfId="17383" xr:uid="{00000000-0005-0000-0000-00000A070000}"/>
    <cellStyle name="Millares 183 3 2 2 3" xfId="12976" xr:uid="{00000000-0005-0000-0000-000087030000}"/>
    <cellStyle name="Millares 183 3 2 3" xfId="6388" xr:uid="{00000000-0005-0000-0000-000087030000}"/>
    <cellStyle name="Millares 183 3 2 3 2" xfId="15202" xr:uid="{00000000-0005-0000-0000-000087030000}"/>
    <cellStyle name="Millares 183 3 2 4" xfId="10799" xr:uid="{00000000-0005-0000-0000-000098000000}"/>
    <cellStyle name="Millares 183 3 3" xfId="3082" xr:uid="{00000000-0005-0000-0000-000086030000}"/>
    <cellStyle name="Millares 183 3 3 2" xfId="7492" xr:uid="{00000000-0005-0000-0000-00000B070000}"/>
    <cellStyle name="Millares 183 3 3 2 2" xfId="16306" xr:uid="{00000000-0005-0000-0000-00000B070000}"/>
    <cellStyle name="Millares 183 3 3 3" xfId="11899" xr:uid="{00000000-0005-0000-0000-000086030000}"/>
    <cellStyle name="Millares 183 3 4" xfId="5311" xr:uid="{00000000-0005-0000-0000-000086030000}"/>
    <cellStyle name="Millares 183 3 4 2" xfId="14125" xr:uid="{00000000-0005-0000-0000-000086030000}"/>
    <cellStyle name="Millares 183 3 5" xfId="9722" xr:uid="{00000000-0005-0000-0000-000098000000}"/>
    <cellStyle name="Millares 183 4" xfId="1615" xr:uid="{00000000-0005-0000-0000-000097000000}"/>
    <cellStyle name="Millares 183 4 2" xfId="3794" xr:uid="{00000000-0005-0000-0000-000088030000}"/>
    <cellStyle name="Millares 183 4 2 2" xfId="8204" xr:uid="{00000000-0005-0000-0000-00000D070000}"/>
    <cellStyle name="Millares 183 4 2 2 2" xfId="17018" xr:uid="{00000000-0005-0000-0000-00000D070000}"/>
    <cellStyle name="Millares 183 4 2 3" xfId="12611" xr:uid="{00000000-0005-0000-0000-000088030000}"/>
    <cellStyle name="Millares 183 4 3" xfId="6023" xr:uid="{00000000-0005-0000-0000-000088030000}"/>
    <cellStyle name="Millares 183 4 3 2" xfId="14837" xr:uid="{00000000-0005-0000-0000-000088030000}"/>
    <cellStyle name="Millares 183 4 4" xfId="10434" xr:uid="{00000000-0005-0000-0000-000097000000}"/>
    <cellStyle name="Millares 183 5" xfId="2725" xr:uid="{00000000-0005-0000-0000-000096000000}"/>
    <cellStyle name="Millares 183 5 2" xfId="7136" xr:uid="{00000000-0005-0000-0000-00000E070000}"/>
    <cellStyle name="Millares 183 5 2 2" xfId="15950" xr:uid="{00000000-0005-0000-0000-00000E070000}"/>
    <cellStyle name="Millares 183 5 3" xfId="11543" xr:uid="{00000000-0005-0000-0000-000096000000}"/>
    <cellStyle name="Millares 183 6" xfId="4959" xr:uid="{00000000-0005-0000-0000-000083030000}"/>
    <cellStyle name="Millares 183 6 2" xfId="13773" xr:uid="{00000000-0005-0000-0000-000083030000}"/>
    <cellStyle name="Millares 183 7" xfId="9370" xr:uid="{00000000-0005-0000-0000-000097000000}"/>
    <cellStyle name="Millares 184" xfId="904" xr:uid="{00000000-0005-0000-0000-000055020000}"/>
    <cellStyle name="Millares 184 2" xfId="1982" xr:uid="{00000000-0005-0000-0000-000055020000}"/>
    <cellStyle name="Millares 184 2 2" xfId="4161" xr:uid="{00000000-0005-0000-0000-00008A030000}"/>
    <cellStyle name="Millares 184 2 2 2" xfId="8571" xr:uid="{00000000-0005-0000-0000-000011070000}"/>
    <cellStyle name="Millares 184 2 2 2 2" xfId="17385" xr:uid="{00000000-0005-0000-0000-000011070000}"/>
    <cellStyle name="Millares 184 2 2 3" xfId="12978" xr:uid="{00000000-0005-0000-0000-00008A030000}"/>
    <cellStyle name="Millares 184 2 3" xfId="6390" xr:uid="{00000000-0005-0000-0000-00008A030000}"/>
    <cellStyle name="Millares 184 2 3 2" xfId="15204" xr:uid="{00000000-0005-0000-0000-00008A030000}"/>
    <cellStyle name="Millares 184 2 4" xfId="10801" xr:uid="{00000000-0005-0000-0000-000055020000}"/>
    <cellStyle name="Millares 184 3" xfId="3084" xr:uid="{00000000-0005-0000-0000-000089030000}"/>
    <cellStyle name="Millares 184 3 2" xfId="7494" xr:uid="{00000000-0005-0000-0000-000012070000}"/>
    <cellStyle name="Millares 184 3 2 2" xfId="16308" xr:uid="{00000000-0005-0000-0000-000012070000}"/>
    <cellStyle name="Millares 184 3 3" xfId="11901" xr:uid="{00000000-0005-0000-0000-000089030000}"/>
    <cellStyle name="Millares 184 4" xfId="5313" xr:uid="{00000000-0005-0000-0000-000089030000}"/>
    <cellStyle name="Millares 184 4 2" xfId="14127" xr:uid="{00000000-0005-0000-0000-000089030000}"/>
    <cellStyle name="Millares 184 5" xfId="9724" xr:uid="{00000000-0005-0000-0000-000055020000}"/>
    <cellStyle name="Millares 185" xfId="551" xr:uid="{00000000-0005-0000-0000-000055020000}"/>
    <cellStyle name="Millares 185 2" xfId="1630" xr:uid="{00000000-0005-0000-0000-000055020000}"/>
    <cellStyle name="Millares 185 2 2" xfId="3809" xr:uid="{00000000-0005-0000-0000-00008C030000}"/>
    <cellStyle name="Millares 185 2 2 2" xfId="8219" xr:uid="{00000000-0005-0000-0000-000015070000}"/>
    <cellStyle name="Millares 185 2 2 2 2" xfId="17033" xr:uid="{00000000-0005-0000-0000-000015070000}"/>
    <cellStyle name="Millares 185 2 2 3" xfId="12626" xr:uid="{00000000-0005-0000-0000-00008C030000}"/>
    <cellStyle name="Millares 185 2 3" xfId="6038" xr:uid="{00000000-0005-0000-0000-00008C030000}"/>
    <cellStyle name="Millares 185 2 3 2" xfId="14852" xr:uid="{00000000-0005-0000-0000-00008C030000}"/>
    <cellStyle name="Millares 185 2 4" xfId="10449" xr:uid="{00000000-0005-0000-0000-000055020000}"/>
    <cellStyle name="Millares 185 3" xfId="2732" xr:uid="{00000000-0005-0000-0000-00008B030000}"/>
    <cellStyle name="Millares 185 3 2" xfId="7142" xr:uid="{00000000-0005-0000-0000-000016070000}"/>
    <cellStyle name="Millares 185 3 2 2" xfId="15956" xr:uid="{00000000-0005-0000-0000-000016070000}"/>
    <cellStyle name="Millares 185 3 3" xfId="11549" xr:uid="{00000000-0005-0000-0000-00008B030000}"/>
    <cellStyle name="Millares 185 4" xfId="4961" xr:uid="{00000000-0005-0000-0000-00008B030000}"/>
    <cellStyle name="Millares 185 4 2" xfId="13775" xr:uid="{00000000-0005-0000-0000-00008B030000}"/>
    <cellStyle name="Millares 185 5" xfId="9372" xr:uid="{00000000-0005-0000-0000-000055020000}"/>
    <cellStyle name="Millares 186" xfId="554" xr:uid="{00000000-0005-0000-0000-000014050000}"/>
    <cellStyle name="Millares 186 2" xfId="1633" xr:uid="{00000000-0005-0000-0000-000014050000}"/>
    <cellStyle name="Millares 186 2 2" xfId="3812" xr:uid="{00000000-0005-0000-0000-00008E030000}"/>
    <cellStyle name="Millares 186 2 2 2" xfId="8222" xr:uid="{00000000-0005-0000-0000-000019070000}"/>
    <cellStyle name="Millares 186 2 2 2 2" xfId="17036" xr:uid="{00000000-0005-0000-0000-000019070000}"/>
    <cellStyle name="Millares 186 2 2 3" xfId="12629" xr:uid="{00000000-0005-0000-0000-00008E030000}"/>
    <cellStyle name="Millares 186 2 3" xfId="6041" xr:uid="{00000000-0005-0000-0000-00008E030000}"/>
    <cellStyle name="Millares 186 2 3 2" xfId="14855" xr:uid="{00000000-0005-0000-0000-00008E030000}"/>
    <cellStyle name="Millares 186 2 4" xfId="10452" xr:uid="{00000000-0005-0000-0000-000014050000}"/>
    <cellStyle name="Millares 186 3" xfId="2735" xr:uid="{00000000-0005-0000-0000-00008D030000}"/>
    <cellStyle name="Millares 186 3 2" xfId="7145" xr:uid="{00000000-0005-0000-0000-00001A070000}"/>
    <cellStyle name="Millares 186 3 2 2" xfId="15959" xr:uid="{00000000-0005-0000-0000-00001A070000}"/>
    <cellStyle name="Millares 186 3 3" xfId="11552" xr:uid="{00000000-0005-0000-0000-00008D030000}"/>
    <cellStyle name="Millares 186 4" xfId="4964" xr:uid="{00000000-0005-0000-0000-00008D030000}"/>
    <cellStyle name="Millares 186 4 2" xfId="13778" xr:uid="{00000000-0005-0000-0000-00008D030000}"/>
    <cellStyle name="Millares 186 5" xfId="9375" xr:uid="{00000000-0005-0000-0000-000014050000}"/>
    <cellStyle name="Millares 187" xfId="1255" xr:uid="{00000000-0005-0000-0000-000015050000}"/>
    <cellStyle name="Millares 187 2" xfId="2333" xr:uid="{00000000-0005-0000-0000-000015050000}"/>
    <cellStyle name="Millares 187 2 2" xfId="4512" xr:uid="{00000000-0005-0000-0000-000090030000}"/>
    <cellStyle name="Millares 187 2 2 2" xfId="8922" xr:uid="{00000000-0005-0000-0000-00001D070000}"/>
    <cellStyle name="Millares 187 2 2 2 2" xfId="17736" xr:uid="{00000000-0005-0000-0000-00001D070000}"/>
    <cellStyle name="Millares 187 2 2 3" xfId="13329" xr:uid="{00000000-0005-0000-0000-000090030000}"/>
    <cellStyle name="Millares 187 2 3" xfId="6741" xr:uid="{00000000-0005-0000-0000-000090030000}"/>
    <cellStyle name="Millares 187 2 3 2" xfId="15555" xr:uid="{00000000-0005-0000-0000-000090030000}"/>
    <cellStyle name="Millares 187 2 4" xfId="11152" xr:uid="{00000000-0005-0000-0000-000015050000}"/>
    <cellStyle name="Millares 187 3" xfId="3435" xr:uid="{00000000-0005-0000-0000-00008F030000}"/>
    <cellStyle name="Millares 187 3 2" xfId="7845" xr:uid="{00000000-0005-0000-0000-00001E070000}"/>
    <cellStyle name="Millares 187 3 2 2" xfId="16659" xr:uid="{00000000-0005-0000-0000-00001E070000}"/>
    <cellStyle name="Millares 187 3 3" xfId="12252" xr:uid="{00000000-0005-0000-0000-00008F030000}"/>
    <cellStyle name="Millares 187 4" xfId="5664" xr:uid="{00000000-0005-0000-0000-00008F030000}"/>
    <cellStyle name="Millares 187 4 2" xfId="14478" xr:uid="{00000000-0005-0000-0000-00008F030000}"/>
    <cellStyle name="Millares 187 5" xfId="10075" xr:uid="{00000000-0005-0000-0000-000015050000}"/>
    <cellStyle name="Millares 188" xfId="1257" xr:uid="{00000000-0005-0000-0000-000017050000}"/>
    <cellStyle name="Millares 188 2" xfId="3437" xr:uid="{00000000-0005-0000-0000-000091030000}"/>
    <cellStyle name="Millares 188 2 2" xfId="7847" xr:uid="{00000000-0005-0000-0000-000020070000}"/>
    <cellStyle name="Millares 188 2 2 2" xfId="16661" xr:uid="{00000000-0005-0000-0000-000020070000}"/>
    <cellStyle name="Millares 188 2 3" xfId="12254" xr:uid="{00000000-0005-0000-0000-000091030000}"/>
    <cellStyle name="Millares 188 3" xfId="5666" xr:uid="{00000000-0005-0000-0000-000091030000}"/>
    <cellStyle name="Millares 188 3 2" xfId="14480" xr:uid="{00000000-0005-0000-0000-000091030000}"/>
    <cellStyle name="Millares 188 4" xfId="10077" xr:uid="{00000000-0005-0000-0000-000017050000}"/>
    <cellStyle name="Millares 189" xfId="1261" xr:uid="{00000000-0005-0000-0000-000076060000}"/>
    <cellStyle name="Millares 189 2" xfId="3441" xr:uid="{00000000-0005-0000-0000-000092030000}"/>
    <cellStyle name="Millares 189 2 2" xfId="7851" xr:uid="{00000000-0005-0000-0000-000022070000}"/>
    <cellStyle name="Millares 189 2 2 2" xfId="16665" xr:uid="{00000000-0005-0000-0000-000022070000}"/>
    <cellStyle name="Millares 189 2 3" xfId="12258" xr:uid="{00000000-0005-0000-0000-000092030000}"/>
    <cellStyle name="Millares 189 3" xfId="5670" xr:uid="{00000000-0005-0000-0000-000092030000}"/>
    <cellStyle name="Millares 189 3 2" xfId="14484" xr:uid="{00000000-0005-0000-0000-000092030000}"/>
    <cellStyle name="Millares 189 4" xfId="10081" xr:uid="{00000000-0005-0000-0000-000076060000}"/>
    <cellStyle name="Millares 19" xfId="51" xr:uid="{00000000-0005-0000-0000-000098000000}"/>
    <cellStyle name="Millares 19 2" xfId="396" xr:uid="{00000000-0005-0000-0000-000099000000}"/>
    <cellStyle name="Millares 19 2 2" xfId="1113" xr:uid="{00000000-0005-0000-0000-00009A000000}"/>
    <cellStyle name="Millares 19 2 2 2" xfId="2191" xr:uid="{00000000-0005-0000-0000-00009A000000}"/>
    <cellStyle name="Millares 19 2 2 2 2" xfId="4370" xr:uid="{00000000-0005-0000-0000-000096030000}"/>
    <cellStyle name="Millares 19 2 2 2 2 2" xfId="8780" xr:uid="{00000000-0005-0000-0000-000027070000}"/>
    <cellStyle name="Millares 19 2 2 2 2 2 2" xfId="17594" xr:uid="{00000000-0005-0000-0000-000027070000}"/>
    <cellStyle name="Millares 19 2 2 2 2 3" xfId="13187" xr:uid="{00000000-0005-0000-0000-000096030000}"/>
    <cellStyle name="Millares 19 2 2 2 3" xfId="6599" xr:uid="{00000000-0005-0000-0000-000096030000}"/>
    <cellStyle name="Millares 19 2 2 2 3 2" xfId="15413" xr:uid="{00000000-0005-0000-0000-000096030000}"/>
    <cellStyle name="Millares 19 2 2 2 4" xfId="11010" xr:uid="{00000000-0005-0000-0000-00009A000000}"/>
    <cellStyle name="Millares 19 2 2 3" xfId="3293" xr:uid="{00000000-0005-0000-0000-000095030000}"/>
    <cellStyle name="Millares 19 2 2 3 2" xfId="7703" xr:uid="{00000000-0005-0000-0000-000028070000}"/>
    <cellStyle name="Millares 19 2 2 3 2 2" xfId="16517" xr:uid="{00000000-0005-0000-0000-000028070000}"/>
    <cellStyle name="Millares 19 2 2 3 3" xfId="12110" xr:uid="{00000000-0005-0000-0000-000095030000}"/>
    <cellStyle name="Millares 19 2 2 4" xfId="5522" xr:uid="{00000000-0005-0000-0000-000095030000}"/>
    <cellStyle name="Millares 19 2 2 4 2" xfId="14336" xr:uid="{00000000-0005-0000-0000-000095030000}"/>
    <cellStyle name="Millares 19 2 2 5" xfId="9933" xr:uid="{00000000-0005-0000-0000-00009A000000}"/>
    <cellStyle name="Millares 19 2 3" xfId="760" xr:uid="{00000000-0005-0000-0000-00009A000000}"/>
    <cellStyle name="Millares 19 2 3 2" xfId="1839" xr:uid="{00000000-0005-0000-0000-00009A000000}"/>
    <cellStyle name="Millares 19 2 3 2 2" xfId="4018" xr:uid="{00000000-0005-0000-0000-000098030000}"/>
    <cellStyle name="Millares 19 2 3 2 2 2" xfId="8428" xr:uid="{00000000-0005-0000-0000-00002B070000}"/>
    <cellStyle name="Millares 19 2 3 2 2 2 2" xfId="17242" xr:uid="{00000000-0005-0000-0000-00002B070000}"/>
    <cellStyle name="Millares 19 2 3 2 2 3" xfId="12835" xr:uid="{00000000-0005-0000-0000-000098030000}"/>
    <cellStyle name="Millares 19 2 3 2 3" xfId="6247" xr:uid="{00000000-0005-0000-0000-000098030000}"/>
    <cellStyle name="Millares 19 2 3 2 3 2" xfId="15061" xr:uid="{00000000-0005-0000-0000-000098030000}"/>
    <cellStyle name="Millares 19 2 3 2 4" xfId="10658" xr:uid="{00000000-0005-0000-0000-00009A000000}"/>
    <cellStyle name="Millares 19 2 3 3" xfId="2941" xr:uid="{00000000-0005-0000-0000-000097030000}"/>
    <cellStyle name="Millares 19 2 3 3 2" xfId="7351" xr:uid="{00000000-0005-0000-0000-00002C070000}"/>
    <cellStyle name="Millares 19 2 3 3 2 2" xfId="16165" xr:uid="{00000000-0005-0000-0000-00002C070000}"/>
    <cellStyle name="Millares 19 2 3 3 3" xfId="11758" xr:uid="{00000000-0005-0000-0000-000097030000}"/>
    <cellStyle name="Millares 19 2 3 4" xfId="5170" xr:uid="{00000000-0005-0000-0000-000097030000}"/>
    <cellStyle name="Millares 19 2 3 4 2" xfId="13984" xr:uid="{00000000-0005-0000-0000-000097030000}"/>
    <cellStyle name="Millares 19 2 3 5" xfId="9581" xr:uid="{00000000-0005-0000-0000-00009A000000}"/>
    <cellStyle name="Millares 19 2 4" xfId="1474" xr:uid="{00000000-0005-0000-0000-000099000000}"/>
    <cellStyle name="Millares 19 2 4 2" xfId="3653" xr:uid="{00000000-0005-0000-0000-000099030000}"/>
    <cellStyle name="Millares 19 2 4 2 2" xfId="8063" xr:uid="{00000000-0005-0000-0000-00002E070000}"/>
    <cellStyle name="Millares 19 2 4 2 2 2" xfId="16877" xr:uid="{00000000-0005-0000-0000-00002E070000}"/>
    <cellStyle name="Millares 19 2 4 2 3" xfId="12470" xr:uid="{00000000-0005-0000-0000-000099030000}"/>
    <cellStyle name="Millares 19 2 4 3" xfId="5882" xr:uid="{00000000-0005-0000-0000-000099030000}"/>
    <cellStyle name="Millares 19 2 4 3 2" xfId="14696" xr:uid="{00000000-0005-0000-0000-000099030000}"/>
    <cellStyle name="Millares 19 2 4 4" xfId="10293" xr:uid="{00000000-0005-0000-0000-000099000000}"/>
    <cellStyle name="Millares 19 2 5" xfId="2584" xr:uid="{00000000-0005-0000-0000-000098000000}"/>
    <cellStyle name="Millares 19 2 5 2" xfId="6995" xr:uid="{00000000-0005-0000-0000-00002F070000}"/>
    <cellStyle name="Millares 19 2 5 2 2" xfId="15809" xr:uid="{00000000-0005-0000-0000-00002F070000}"/>
    <cellStyle name="Millares 19 2 5 3" xfId="11402" xr:uid="{00000000-0005-0000-0000-000098000000}"/>
    <cellStyle name="Millares 19 2 6" xfId="4818" xr:uid="{00000000-0005-0000-0000-000094030000}"/>
    <cellStyle name="Millares 19 2 6 2" xfId="13632" xr:uid="{00000000-0005-0000-0000-000094030000}"/>
    <cellStyle name="Millares 19 2 7" xfId="9229" xr:uid="{00000000-0005-0000-0000-000099000000}"/>
    <cellStyle name="Millares 19 3" xfId="931" xr:uid="{00000000-0005-0000-0000-000099000000}"/>
    <cellStyle name="Millares 19 3 2" xfId="2009" xr:uid="{00000000-0005-0000-0000-000099000000}"/>
    <cellStyle name="Millares 19 3 2 2" xfId="4188" xr:uid="{00000000-0005-0000-0000-00009B030000}"/>
    <cellStyle name="Millares 19 3 2 2 2" xfId="8598" xr:uid="{00000000-0005-0000-0000-000032070000}"/>
    <cellStyle name="Millares 19 3 2 2 2 2" xfId="17412" xr:uid="{00000000-0005-0000-0000-000032070000}"/>
    <cellStyle name="Millares 19 3 2 2 3" xfId="13005" xr:uid="{00000000-0005-0000-0000-00009B030000}"/>
    <cellStyle name="Millares 19 3 2 3" xfId="6417" xr:uid="{00000000-0005-0000-0000-00009B030000}"/>
    <cellStyle name="Millares 19 3 2 3 2" xfId="15231" xr:uid="{00000000-0005-0000-0000-00009B030000}"/>
    <cellStyle name="Millares 19 3 2 4" xfId="10828" xr:uid="{00000000-0005-0000-0000-000099000000}"/>
    <cellStyle name="Millares 19 3 3" xfId="3111" xr:uid="{00000000-0005-0000-0000-00009A030000}"/>
    <cellStyle name="Millares 19 3 3 2" xfId="7521" xr:uid="{00000000-0005-0000-0000-000033070000}"/>
    <cellStyle name="Millares 19 3 3 2 2" xfId="16335" xr:uid="{00000000-0005-0000-0000-000033070000}"/>
    <cellStyle name="Millares 19 3 3 3" xfId="11928" xr:uid="{00000000-0005-0000-0000-00009A030000}"/>
    <cellStyle name="Millares 19 3 4" xfId="5340" xr:uid="{00000000-0005-0000-0000-00009A030000}"/>
    <cellStyle name="Millares 19 3 4 2" xfId="14154" xr:uid="{00000000-0005-0000-0000-00009A030000}"/>
    <cellStyle name="Millares 19 3 5" xfId="9751" xr:uid="{00000000-0005-0000-0000-000099000000}"/>
    <cellStyle name="Millares 19 4" xfId="578" xr:uid="{00000000-0005-0000-0000-000099000000}"/>
    <cellStyle name="Millares 19 4 2" xfId="1657" xr:uid="{00000000-0005-0000-0000-000099000000}"/>
    <cellStyle name="Millares 19 4 2 2" xfId="3836" xr:uid="{00000000-0005-0000-0000-00009D030000}"/>
    <cellStyle name="Millares 19 4 2 2 2" xfId="8246" xr:uid="{00000000-0005-0000-0000-000036070000}"/>
    <cellStyle name="Millares 19 4 2 2 2 2" xfId="17060" xr:uid="{00000000-0005-0000-0000-000036070000}"/>
    <cellStyle name="Millares 19 4 2 2 3" xfId="12653" xr:uid="{00000000-0005-0000-0000-00009D030000}"/>
    <cellStyle name="Millares 19 4 2 3" xfId="6065" xr:uid="{00000000-0005-0000-0000-00009D030000}"/>
    <cellStyle name="Millares 19 4 2 3 2" xfId="14879" xr:uid="{00000000-0005-0000-0000-00009D030000}"/>
    <cellStyle name="Millares 19 4 2 4" xfId="10476" xr:uid="{00000000-0005-0000-0000-000099000000}"/>
    <cellStyle name="Millares 19 4 3" xfId="2759" xr:uid="{00000000-0005-0000-0000-00009C030000}"/>
    <cellStyle name="Millares 19 4 3 2" xfId="7169" xr:uid="{00000000-0005-0000-0000-000037070000}"/>
    <cellStyle name="Millares 19 4 3 2 2" xfId="15983" xr:uid="{00000000-0005-0000-0000-000037070000}"/>
    <cellStyle name="Millares 19 4 3 3" xfId="11576" xr:uid="{00000000-0005-0000-0000-00009C030000}"/>
    <cellStyle name="Millares 19 4 4" xfId="4988" xr:uid="{00000000-0005-0000-0000-00009C030000}"/>
    <cellStyle name="Millares 19 4 4 2" xfId="13802" xr:uid="{00000000-0005-0000-0000-00009C030000}"/>
    <cellStyle name="Millares 19 4 5" xfId="9399" xr:uid="{00000000-0005-0000-0000-000099000000}"/>
    <cellStyle name="Millares 19 5" xfId="1285" xr:uid="{00000000-0005-0000-0000-000098000000}"/>
    <cellStyle name="Millares 19 5 2" xfId="3465" xr:uid="{00000000-0005-0000-0000-00009E030000}"/>
    <cellStyle name="Millares 19 5 2 2" xfId="7875" xr:uid="{00000000-0005-0000-0000-000039070000}"/>
    <cellStyle name="Millares 19 5 2 2 2" xfId="16689" xr:uid="{00000000-0005-0000-0000-000039070000}"/>
    <cellStyle name="Millares 19 5 2 3" xfId="12282" xr:uid="{00000000-0005-0000-0000-00009E030000}"/>
    <cellStyle name="Millares 19 5 3" xfId="5694" xr:uid="{00000000-0005-0000-0000-00009E030000}"/>
    <cellStyle name="Millares 19 5 3 2" xfId="14508" xr:uid="{00000000-0005-0000-0000-00009E030000}"/>
    <cellStyle name="Millares 19 5 4" xfId="10105" xr:uid="{00000000-0005-0000-0000-000098000000}"/>
    <cellStyle name="Millares 19 6" xfId="2401" xr:uid="{00000000-0005-0000-0000-000097000000}"/>
    <cellStyle name="Millares 19 6 2" xfId="6813" xr:uid="{00000000-0005-0000-0000-00003A070000}"/>
    <cellStyle name="Millares 19 6 2 2" xfId="15627" xr:uid="{00000000-0005-0000-0000-00003A070000}"/>
    <cellStyle name="Millares 19 6 3" xfId="11220" xr:uid="{00000000-0005-0000-0000-000097000000}"/>
    <cellStyle name="Millares 19 7" xfId="4635" xr:uid="{00000000-0005-0000-0000-000093030000}"/>
    <cellStyle name="Millares 19 7 2" xfId="13449" xr:uid="{00000000-0005-0000-0000-000093030000}"/>
    <cellStyle name="Millares 19 8" xfId="9047" xr:uid="{00000000-0005-0000-0000-000098000000}"/>
    <cellStyle name="Millares 190" xfId="1258" xr:uid="{00000000-0005-0000-0000-000077060000}"/>
    <cellStyle name="Millares 190 2" xfId="3438" xr:uid="{00000000-0005-0000-0000-00009F030000}"/>
    <cellStyle name="Millares 190 2 2" xfId="7848" xr:uid="{00000000-0005-0000-0000-00003C070000}"/>
    <cellStyle name="Millares 190 2 2 2" xfId="16662" xr:uid="{00000000-0005-0000-0000-00003C070000}"/>
    <cellStyle name="Millares 190 2 3" xfId="12255" xr:uid="{00000000-0005-0000-0000-00009F030000}"/>
    <cellStyle name="Millares 190 3" xfId="5667" xr:uid="{00000000-0005-0000-0000-00009F030000}"/>
    <cellStyle name="Millares 190 3 2" xfId="14481" xr:uid="{00000000-0005-0000-0000-00009F030000}"/>
    <cellStyle name="Millares 190 4" xfId="10078" xr:uid="{00000000-0005-0000-0000-000077060000}"/>
    <cellStyle name="Millares 191" xfId="1629" xr:uid="{00000000-0005-0000-0000-000078060000}"/>
    <cellStyle name="Millares 191 2" xfId="3808" xr:uid="{00000000-0005-0000-0000-0000A0030000}"/>
    <cellStyle name="Millares 191 2 2" xfId="8218" xr:uid="{00000000-0005-0000-0000-00003E070000}"/>
    <cellStyle name="Millares 191 2 2 2" xfId="17032" xr:uid="{00000000-0005-0000-0000-00003E070000}"/>
    <cellStyle name="Millares 191 2 3" xfId="12625" xr:uid="{00000000-0005-0000-0000-0000A0030000}"/>
    <cellStyle name="Millares 191 3" xfId="6037" xr:uid="{00000000-0005-0000-0000-0000A0030000}"/>
    <cellStyle name="Millares 191 3 2" xfId="14851" xr:uid="{00000000-0005-0000-0000-0000A0030000}"/>
    <cellStyle name="Millares 191 4" xfId="10448" xr:uid="{00000000-0005-0000-0000-000078060000}"/>
    <cellStyle name="Millares 192" xfId="1626" xr:uid="{00000000-0005-0000-0000-000079060000}"/>
    <cellStyle name="Millares 192 2" xfId="3805" xr:uid="{00000000-0005-0000-0000-0000A1030000}"/>
    <cellStyle name="Millares 192 2 2" xfId="8215" xr:uid="{00000000-0005-0000-0000-000040070000}"/>
    <cellStyle name="Millares 192 2 2 2" xfId="17029" xr:uid="{00000000-0005-0000-0000-000040070000}"/>
    <cellStyle name="Millares 192 2 3" xfId="12622" xr:uid="{00000000-0005-0000-0000-0000A1030000}"/>
    <cellStyle name="Millares 192 3" xfId="6034" xr:uid="{00000000-0005-0000-0000-0000A1030000}"/>
    <cellStyle name="Millares 192 3 2" xfId="14848" xr:uid="{00000000-0005-0000-0000-0000A1030000}"/>
    <cellStyle name="Millares 192 4" xfId="10445" xr:uid="{00000000-0005-0000-0000-000079060000}"/>
    <cellStyle name="Millares 193" xfId="1627" xr:uid="{00000000-0005-0000-0000-00003A090000}"/>
    <cellStyle name="Millares 193 2" xfId="3806" xr:uid="{00000000-0005-0000-0000-0000A2030000}"/>
    <cellStyle name="Millares 193 2 2" xfId="8216" xr:uid="{00000000-0005-0000-0000-000042070000}"/>
    <cellStyle name="Millares 193 2 2 2" xfId="17030" xr:uid="{00000000-0005-0000-0000-000042070000}"/>
    <cellStyle name="Millares 193 2 3" xfId="12623" xr:uid="{00000000-0005-0000-0000-0000A2030000}"/>
    <cellStyle name="Millares 193 3" xfId="6035" xr:uid="{00000000-0005-0000-0000-0000A2030000}"/>
    <cellStyle name="Millares 193 3 2" xfId="14849" xr:uid="{00000000-0005-0000-0000-0000A2030000}"/>
    <cellStyle name="Millares 193 4" xfId="10446" xr:uid="{00000000-0005-0000-0000-00003A090000}"/>
    <cellStyle name="Millares 194" xfId="1621" xr:uid="{00000000-0005-0000-0000-00003B090000}"/>
    <cellStyle name="Millares 194 2" xfId="3800" xr:uid="{00000000-0005-0000-0000-0000A3030000}"/>
    <cellStyle name="Millares 194 2 2" xfId="8210" xr:uid="{00000000-0005-0000-0000-000044070000}"/>
    <cellStyle name="Millares 194 2 2 2" xfId="17024" xr:uid="{00000000-0005-0000-0000-000044070000}"/>
    <cellStyle name="Millares 194 2 3" xfId="12617" xr:uid="{00000000-0005-0000-0000-0000A3030000}"/>
    <cellStyle name="Millares 194 3" xfId="6029" xr:uid="{00000000-0005-0000-0000-0000A3030000}"/>
    <cellStyle name="Millares 194 3 2" xfId="14843" xr:uid="{00000000-0005-0000-0000-0000A3030000}"/>
    <cellStyle name="Millares 194 4" xfId="10440" xr:uid="{00000000-0005-0000-0000-00003B090000}"/>
    <cellStyle name="Millares 195" xfId="2349" xr:uid="{00000000-0005-0000-0000-00003C090000}"/>
    <cellStyle name="Millares 195 2" xfId="4528" xr:uid="{00000000-0005-0000-0000-0000A4030000}"/>
    <cellStyle name="Millares 195 2 2" xfId="8938" xr:uid="{00000000-0005-0000-0000-000046070000}"/>
    <cellStyle name="Millares 195 2 2 2" xfId="17752" xr:uid="{00000000-0005-0000-0000-000046070000}"/>
    <cellStyle name="Millares 195 2 3" xfId="13345" xr:uid="{00000000-0005-0000-0000-0000A4030000}"/>
    <cellStyle name="Millares 195 3" xfId="6757" xr:uid="{00000000-0005-0000-0000-0000A4030000}"/>
    <cellStyle name="Millares 195 3 2" xfId="15571" xr:uid="{00000000-0005-0000-0000-0000A4030000}"/>
    <cellStyle name="Millares 195 4" xfId="11168" xr:uid="{00000000-0005-0000-0000-00003C090000}"/>
    <cellStyle name="Millares 196" xfId="2347" xr:uid="{00000000-0005-0000-0000-00003D090000}"/>
    <cellStyle name="Millares 196 2" xfId="4526" xr:uid="{00000000-0005-0000-0000-0000A5030000}"/>
    <cellStyle name="Millares 196 2 2" xfId="8936" xr:uid="{00000000-0005-0000-0000-000048070000}"/>
    <cellStyle name="Millares 196 2 2 2" xfId="17750" xr:uid="{00000000-0005-0000-0000-000048070000}"/>
    <cellStyle name="Millares 196 2 3" xfId="13343" xr:uid="{00000000-0005-0000-0000-0000A5030000}"/>
    <cellStyle name="Millares 196 3" xfId="6755" xr:uid="{00000000-0005-0000-0000-0000A5030000}"/>
    <cellStyle name="Millares 196 3 2" xfId="15569" xr:uid="{00000000-0005-0000-0000-0000A5030000}"/>
    <cellStyle name="Millares 196 4" xfId="11166" xr:uid="{00000000-0005-0000-0000-00003D090000}"/>
    <cellStyle name="Millares 197" xfId="2348" xr:uid="{00000000-0005-0000-0000-00003E090000}"/>
    <cellStyle name="Millares 197 2" xfId="4527" xr:uid="{00000000-0005-0000-0000-0000A6030000}"/>
    <cellStyle name="Millares 197 2 2" xfId="8937" xr:uid="{00000000-0005-0000-0000-00004A070000}"/>
    <cellStyle name="Millares 197 2 2 2" xfId="17751" xr:uid="{00000000-0005-0000-0000-00004A070000}"/>
    <cellStyle name="Millares 197 2 3" xfId="13344" xr:uid="{00000000-0005-0000-0000-0000A6030000}"/>
    <cellStyle name="Millares 197 3" xfId="6756" xr:uid="{00000000-0005-0000-0000-0000A6030000}"/>
    <cellStyle name="Millares 197 3 2" xfId="15570" xr:uid="{00000000-0005-0000-0000-0000A6030000}"/>
    <cellStyle name="Millares 197 4" xfId="11167" xr:uid="{00000000-0005-0000-0000-00003E090000}"/>
    <cellStyle name="Millares 198" xfId="2358" xr:uid="{00000000-0005-0000-0000-00003F090000}"/>
    <cellStyle name="Millares 198 2" xfId="4537" xr:uid="{00000000-0005-0000-0000-0000A7030000}"/>
    <cellStyle name="Millares 198 2 2" xfId="8947" xr:uid="{00000000-0005-0000-0000-00004C070000}"/>
    <cellStyle name="Millares 198 2 2 2" xfId="17761" xr:uid="{00000000-0005-0000-0000-00004C070000}"/>
    <cellStyle name="Millares 198 2 3" xfId="13354" xr:uid="{00000000-0005-0000-0000-0000A7030000}"/>
    <cellStyle name="Millares 198 3" xfId="6766" xr:uid="{00000000-0005-0000-0000-0000A7030000}"/>
    <cellStyle name="Millares 198 3 2" xfId="15580" xr:uid="{00000000-0005-0000-0000-0000A7030000}"/>
    <cellStyle name="Millares 198 4" xfId="11177" xr:uid="{00000000-0005-0000-0000-00003F090000}"/>
    <cellStyle name="Millares 199" xfId="2344" xr:uid="{00000000-0005-0000-0000-000040090000}"/>
    <cellStyle name="Millares 199 2" xfId="4523" xr:uid="{00000000-0005-0000-0000-0000A8030000}"/>
    <cellStyle name="Millares 199 2 2" xfId="8933" xr:uid="{00000000-0005-0000-0000-00004E070000}"/>
    <cellStyle name="Millares 199 2 2 2" xfId="17747" xr:uid="{00000000-0005-0000-0000-00004E070000}"/>
    <cellStyle name="Millares 199 2 3" xfId="13340" xr:uid="{00000000-0005-0000-0000-0000A8030000}"/>
    <cellStyle name="Millares 199 3" xfId="6752" xr:uid="{00000000-0005-0000-0000-0000A8030000}"/>
    <cellStyle name="Millares 199 3 2" xfId="15566" xr:uid="{00000000-0005-0000-0000-0000A8030000}"/>
    <cellStyle name="Millares 199 4" xfId="11163" xr:uid="{00000000-0005-0000-0000-000040090000}"/>
    <cellStyle name="Millares 2" xfId="1" xr:uid="{00000000-0005-0000-0000-00009A000000}"/>
    <cellStyle name="Millares 2 2" xfId="22" xr:uid="{00000000-0005-0000-0000-00009B000000}"/>
    <cellStyle name="Millares 2 3" xfId="362" xr:uid="{00000000-0005-0000-0000-00009C000000}"/>
    <cellStyle name="Millares 2 4" xfId="550" xr:uid="{00000000-0005-0000-0000-00009D000000}"/>
    <cellStyle name="Millares 2 4 2" xfId="902" xr:uid="{B019051A-13DA-42A7-A0B3-4B1555897F2F}"/>
    <cellStyle name="Millares 2 4 2 2" xfId="1981" xr:uid="{B019051A-13DA-42A7-A0B3-4B1555897F2F}"/>
    <cellStyle name="Millares 2 4 2 2 2" xfId="4160" xr:uid="{00000000-0005-0000-0000-0000AE030000}"/>
    <cellStyle name="Millares 2 4 2 2 2 2" xfId="8570" xr:uid="{00000000-0005-0000-0000-000055070000}"/>
    <cellStyle name="Millares 2 4 2 2 2 2 2" xfId="17384" xr:uid="{00000000-0005-0000-0000-000055070000}"/>
    <cellStyle name="Millares 2 4 2 2 2 3" xfId="12977" xr:uid="{00000000-0005-0000-0000-0000AE030000}"/>
    <cellStyle name="Millares 2 4 2 2 3" xfId="6389" xr:uid="{00000000-0005-0000-0000-0000AE030000}"/>
    <cellStyle name="Millares 2 4 2 2 3 2" xfId="15203" xr:uid="{00000000-0005-0000-0000-0000AE030000}"/>
    <cellStyle name="Millares 2 4 2 2 4" xfId="10800" xr:uid="{B019051A-13DA-42A7-A0B3-4B1555897F2F}"/>
    <cellStyle name="Millares 2 4 2 3" xfId="3083" xr:uid="{00000000-0005-0000-0000-0000AD030000}"/>
    <cellStyle name="Millares 2 4 2 3 2" xfId="7493" xr:uid="{00000000-0005-0000-0000-000056070000}"/>
    <cellStyle name="Millares 2 4 2 3 2 2" xfId="16307" xr:uid="{00000000-0005-0000-0000-000056070000}"/>
    <cellStyle name="Millares 2 4 2 3 3" xfId="11900" xr:uid="{00000000-0005-0000-0000-0000AD030000}"/>
    <cellStyle name="Millares 2 4 2 4" xfId="5312" xr:uid="{00000000-0005-0000-0000-0000AD030000}"/>
    <cellStyle name="Millares 2 4 2 4 2" xfId="14126" xr:uid="{00000000-0005-0000-0000-0000AD030000}"/>
    <cellStyle name="Millares 2 4 2 5" xfId="9723" xr:uid="{B019051A-13DA-42A7-A0B3-4B1555897F2F}"/>
    <cellStyle name="Millares 2 4 3" xfId="1616" xr:uid="{00000000-0005-0000-0000-00009D000000}"/>
    <cellStyle name="Millares 2 4 3 2" xfId="3795" xr:uid="{00000000-0005-0000-0000-0000AF030000}"/>
    <cellStyle name="Millares 2 4 3 2 2" xfId="8205" xr:uid="{00000000-0005-0000-0000-000058070000}"/>
    <cellStyle name="Millares 2 4 3 2 2 2" xfId="17019" xr:uid="{00000000-0005-0000-0000-000058070000}"/>
    <cellStyle name="Millares 2 4 3 2 3" xfId="12612" xr:uid="{00000000-0005-0000-0000-0000AF030000}"/>
    <cellStyle name="Millares 2 4 3 3" xfId="6024" xr:uid="{00000000-0005-0000-0000-0000AF030000}"/>
    <cellStyle name="Millares 2 4 3 3 2" xfId="14838" xr:uid="{00000000-0005-0000-0000-0000AF030000}"/>
    <cellStyle name="Millares 2 4 3 4" xfId="10435" xr:uid="{00000000-0005-0000-0000-00009D000000}"/>
    <cellStyle name="Millares 2 4 4" xfId="2726" xr:uid="{00000000-0005-0000-0000-00009C000000}"/>
    <cellStyle name="Millares 2 4 4 2" xfId="7137" xr:uid="{00000000-0005-0000-0000-000059070000}"/>
    <cellStyle name="Millares 2 4 4 2 2" xfId="15951" xr:uid="{00000000-0005-0000-0000-000059070000}"/>
    <cellStyle name="Millares 2 4 4 3" xfId="11544" xr:uid="{00000000-0005-0000-0000-00009C000000}"/>
    <cellStyle name="Millares 2 4 5" xfId="4960" xr:uid="{00000000-0005-0000-0000-0000AC030000}"/>
    <cellStyle name="Millares 2 4 5 2" xfId="13774" xr:uid="{00000000-0005-0000-0000-0000AC030000}"/>
    <cellStyle name="Millares 2 4 6" xfId="9371" xr:uid="{00000000-0005-0000-0000-00009D000000}"/>
    <cellStyle name="Millares 20" xfId="53" xr:uid="{00000000-0005-0000-0000-00009E000000}"/>
    <cellStyle name="Millares 20 2" xfId="397" xr:uid="{00000000-0005-0000-0000-00009F000000}"/>
    <cellStyle name="Millares 20 2 2" xfId="1114" xr:uid="{00000000-0005-0000-0000-00009F000000}"/>
    <cellStyle name="Millares 20 2 2 2" xfId="2192" xr:uid="{00000000-0005-0000-0000-00009F000000}"/>
    <cellStyle name="Millares 20 2 2 2 2" xfId="4371" xr:uid="{00000000-0005-0000-0000-0000B3030000}"/>
    <cellStyle name="Millares 20 2 2 2 2 2" xfId="8781" xr:uid="{00000000-0005-0000-0000-00005E070000}"/>
    <cellStyle name="Millares 20 2 2 2 2 2 2" xfId="17595" xr:uid="{00000000-0005-0000-0000-00005E070000}"/>
    <cellStyle name="Millares 20 2 2 2 2 3" xfId="13188" xr:uid="{00000000-0005-0000-0000-0000B3030000}"/>
    <cellStyle name="Millares 20 2 2 2 3" xfId="6600" xr:uid="{00000000-0005-0000-0000-0000B3030000}"/>
    <cellStyle name="Millares 20 2 2 2 3 2" xfId="15414" xr:uid="{00000000-0005-0000-0000-0000B3030000}"/>
    <cellStyle name="Millares 20 2 2 2 4" xfId="11011" xr:uid="{00000000-0005-0000-0000-00009F000000}"/>
    <cellStyle name="Millares 20 2 2 3" xfId="3294" xr:uid="{00000000-0005-0000-0000-0000B2030000}"/>
    <cellStyle name="Millares 20 2 2 3 2" xfId="7704" xr:uid="{00000000-0005-0000-0000-00005F070000}"/>
    <cellStyle name="Millares 20 2 2 3 2 2" xfId="16518" xr:uid="{00000000-0005-0000-0000-00005F070000}"/>
    <cellStyle name="Millares 20 2 2 3 3" xfId="12111" xr:uid="{00000000-0005-0000-0000-0000B2030000}"/>
    <cellStyle name="Millares 20 2 2 4" xfId="5523" xr:uid="{00000000-0005-0000-0000-0000B2030000}"/>
    <cellStyle name="Millares 20 2 2 4 2" xfId="14337" xr:uid="{00000000-0005-0000-0000-0000B2030000}"/>
    <cellStyle name="Millares 20 2 2 5" xfId="9934" xr:uid="{00000000-0005-0000-0000-00009F000000}"/>
    <cellStyle name="Millares 20 2 3" xfId="761" xr:uid="{00000000-0005-0000-0000-00009F000000}"/>
    <cellStyle name="Millares 20 2 3 2" xfId="1840" xr:uid="{00000000-0005-0000-0000-00009F000000}"/>
    <cellStyle name="Millares 20 2 3 2 2" xfId="4019" xr:uid="{00000000-0005-0000-0000-0000B5030000}"/>
    <cellStyle name="Millares 20 2 3 2 2 2" xfId="8429" xr:uid="{00000000-0005-0000-0000-000062070000}"/>
    <cellStyle name="Millares 20 2 3 2 2 2 2" xfId="17243" xr:uid="{00000000-0005-0000-0000-000062070000}"/>
    <cellStyle name="Millares 20 2 3 2 2 3" xfId="12836" xr:uid="{00000000-0005-0000-0000-0000B5030000}"/>
    <cellStyle name="Millares 20 2 3 2 3" xfId="6248" xr:uid="{00000000-0005-0000-0000-0000B5030000}"/>
    <cellStyle name="Millares 20 2 3 2 3 2" xfId="15062" xr:uid="{00000000-0005-0000-0000-0000B5030000}"/>
    <cellStyle name="Millares 20 2 3 2 4" xfId="10659" xr:uid="{00000000-0005-0000-0000-00009F000000}"/>
    <cellStyle name="Millares 20 2 3 3" xfId="2942" xr:uid="{00000000-0005-0000-0000-0000B4030000}"/>
    <cellStyle name="Millares 20 2 3 3 2" xfId="7352" xr:uid="{00000000-0005-0000-0000-000063070000}"/>
    <cellStyle name="Millares 20 2 3 3 2 2" xfId="16166" xr:uid="{00000000-0005-0000-0000-000063070000}"/>
    <cellStyle name="Millares 20 2 3 3 3" xfId="11759" xr:uid="{00000000-0005-0000-0000-0000B4030000}"/>
    <cellStyle name="Millares 20 2 3 4" xfId="5171" xr:uid="{00000000-0005-0000-0000-0000B4030000}"/>
    <cellStyle name="Millares 20 2 3 4 2" xfId="13985" xr:uid="{00000000-0005-0000-0000-0000B4030000}"/>
    <cellStyle name="Millares 20 2 3 5" xfId="9582" xr:uid="{00000000-0005-0000-0000-00009F000000}"/>
    <cellStyle name="Millares 20 2 4" xfId="1475" xr:uid="{00000000-0005-0000-0000-00009F000000}"/>
    <cellStyle name="Millares 20 2 4 2" xfId="3654" xr:uid="{00000000-0005-0000-0000-0000B6030000}"/>
    <cellStyle name="Millares 20 2 4 2 2" xfId="8064" xr:uid="{00000000-0005-0000-0000-000065070000}"/>
    <cellStyle name="Millares 20 2 4 2 2 2" xfId="16878" xr:uid="{00000000-0005-0000-0000-000065070000}"/>
    <cellStyle name="Millares 20 2 4 2 3" xfId="12471" xr:uid="{00000000-0005-0000-0000-0000B6030000}"/>
    <cellStyle name="Millares 20 2 4 3" xfId="5883" xr:uid="{00000000-0005-0000-0000-0000B6030000}"/>
    <cellStyle name="Millares 20 2 4 3 2" xfId="14697" xr:uid="{00000000-0005-0000-0000-0000B6030000}"/>
    <cellStyle name="Millares 20 2 4 4" xfId="10294" xr:uid="{00000000-0005-0000-0000-00009F000000}"/>
    <cellStyle name="Millares 20 2 5" xfId="2585" xr:uid="{00000000-0005-0000-0000-00009E000000}"/>
    <cellStyle name="Millares 20 2 5 2" xfId="6996" xr:uid="{00000000-0005-0000-0000-000066070000}"/>
    <cellStyle name="Millares 20 2 5 2 2" xfId="15810" xr:uid="{00000000-0005-0000-0000-000066070000}"/>
    <cellStyle name="Millares 20 2 5 3" xfId="11403" xr:uid="{00000000-0005-0000-0000-00009E000000}"/>
    <cellStyle name="Millares 20 2 6" xfId="4819" xr:uid="{00000000-0005-0000-0000-0000B1030000}"/>
    <cellStyle name="Millares 20 2 6 2" xfId="13633" xr:uid="{00000000-0005-0000-0000-0000B1030000}"/>
    <cellStyle name="Millares 20 2 7" xfId="9230" xr:uid="{00000000-0005-0000-0000-00009F000000}"/>
    <cellStyle name="Millares 20 3" xfId="932" xr:uid="{00000000-0005-0000-0000-00009E000000}"/>
    <cellStyle name="Millares 20 3 2" xfId="2010" xr:uid="{00000000-0005-0000-0000-00009E000000}"/>
    <cellStyle name="Millares 20 3 2 2" xfId="4189" xr:uid="{00000000-0005-0000-0000-0000B8030000}"/>
    <cellStyle name="Millares 20 3 2 2 2" xfId="8599" xr:uid="{00000000-0005-0000-0000-000069070000}"/>
    <cellStyle name="Millares 20 3 2 2 2 2" xfId="17413" xr:uid="{00000000-0005-0000-0000-000069070000}"/>
    <cellStyle name="Millares 20 3 2 2 3" xfId="13006" xr:uid="{00000000-0005-0000-0000-0000B8030000}"/>
    <cellStyle name="Millares 20 3 2 3" xfId="6418" xr:uid="{00000000-0005-0000-0000-0000B8030000}"/>
    <cellStyle name="Millares 20 3 2 3 2" xfId="15232" xr:uid="{00000000-0005-0000-0000-0000B8030000}"/>
    <cellStyle name="Millares 20 3 2 4" xfId="10829" xr:uid="{00000000-0005-0000-0000-00009E000000}"/>
    <cellStyle name="Millares 20 3 3" xfId="3112" xr:uid="{00000000-0005-0000-0000-0000B7030000}"/>
    <cellStyle name="Millares 20 3 3 2" xfId="7522" xr:uid="{00000000-0005-0000-0000-00006A070000}"/>
    <cellStyle name="Millares 20 3 3 2 2" xfId="16336" xr:uid="{00000000-0005-0000-0000-00006A070000}"/>
    <cellStyle name="Millares 20 3 3 3" xfId="11929" xr:uid="{00000000-0005-0000-0000-0000B7030000}"/>
    <cellStyle name="Millares 20 3 4" xfId="5341" xr:uid="{00000000-0005-0000-0000-0000B7030000}"/>
    <cellStyle name="Millares 20 3 4 2" xfId="14155" xr:uid="{00000000-0005-0000-0000-0000B7030000}"/>
    <cellStyle name="Millares 20 3 5" xfId="9752" xr:uid="{00000000-0005-0000-0000-00009E000000}"/>
    <cellStyle name="Millares 20 4" xfId="579" xr:uid="{00000000-0005-0000-0000-00009E000000}"/>
    <cellStyle name="Millares 20 4 2" xfId="1658" xr:uid="{00000000-0005-0000-0000-00009E000000}"/>
    <cellStyle name="Millares 20 4 2 2" xfId="3837" xr:uid="{00000000-0005-0000-0000-0000BA030000}"/>
    <cellStyle name="Millares 20 4 2 2 2" xfId="8247" xr:uid="{00000000-0005-0000-0000-00006D070000}"/>
    <cellStyle name="Millares 20 4 2 2 2 2" xfId="17061" xr:uid="{00000000-0005-0000-0000-00006D070000}"/>
    <cellStyle name="Millares 20 4 2 2 3" xfId="12654" xr:uid="{00000000-0005-0000-0000-0000BA030000}"/>
    <cellStyle name="Millares 20 4 2 3" xfId="6066" xr:uid="{00000000-0005-0000-0000-0000BA030000}"/>
    <cellStyle name="Millares 20 4 2 3 2" xfId="14880" xr:uid="{00000000-0005-0000-0000-0000BA030000}"/>
    <cellStyle name="Millares 20 4 2 4" xfId="10477" xr:uid="{00000000-0005-0000-0000-00009E000000}"/>
    <cellStyle name="Millares 20 4 3" xfId="2760" xr:uid="{00000000-0005-0000-0000-0000B9030000}"/>
    <cellStyle name="Millares 20 4 3 2" xfId="7170" xr:uid="{00000000-0005-0000-0000-00006E070000}"/>
    <cellStyle name="Millares 20 4 3 2 2" xfId="15984" xr:uid="{00000000-0005-0000-0000-00006E070000}"/>
    <cellStyle name="Millares 20 4 3 3" xfId="11577" xr:uid="{00000000-0005-0000-0000-0000B9030000}"/>
    <cellStyle name="Millares 20 4 4" xfId="4989" xr:uid="{00000000-0005-0000-0000-0000B9030000}"/>
    <cellStyle name="Millares 20 4 4 2" xfId="13803" xr:uid="{00000000-0005-0000-0000-0000B9030000}"/>
    <cellStyle name="Millares 20 4 5" xfId="9400" xr:uid="{00000000-0005-0000-0000-00009E000000}"/>
    <cellStyle name="Millares 20 5" xfId="1286" xr:uid="{00000000-0005-0000-0000-00009E000000}"/>
    <cellStyle name="Millares 20 5 2" xfId="3466" xr:uid="{00000000-0005-0000-0000-0000BB030000}"/>
    <cellStyle name="Millares 20 5 2 2" xfId="7876" xr:uid="{00000000-0005-0000-0000-000070070000}"/>
    <cellStyle name="Millares 20 5 2 2 2" xfId="16690" xr:uid="{00000000-0005-0000-0000-000070070000}"/>
    <cellStyle name="Millares 20 5 2 3" xfId="12283" xr:uid="{00000000-0005-0000-0000-0000BB030000}"/>
    <cellStyle name="Millares 20 5 3" xfId="5695" xr:uid="{00000000-0005-0000-0000-0000BB030000}"/>
    <cellStyle name="Millares 20 5 3 2" xfId="14509" xr:uid="{00000000-0005-0000-0000-0000BB030000}"/>
    <cellStyle name="Millares 20 5 4" xfId="10106" xr:uid="{00000000-0005-0000-0000-00009E000000}"/>
    <cellStyle name="Millares 20 6" xfId="2402" xr:uid="{00000000-0005-0000-0000-00009D000000}"/>
    <cellStyle name="Millares 20 6 2" xfId="6814" xr:uid="{00000000-0005-0000-0000-000071070000}"/>
    <cellStyle name="Millares 20 6 2 2" xfId="15628" xr:uid="{00000000-0005-0000-0000-000071070000}"/>
    <cellStyle name="Millares 20 6 3" xfId="11221" xr:uid="{00000000-0005-0000-0000-00009D000000}"/>
    <cellStyle name="Millares 20 7" xfId="4636" xr:uid="{00000000-0005-0000-0000-0000B0030000}"/>
    <cellStyle name="Millares 20 7 2" xfId="13450" xr:uid="{00000000-0005-0000-0000-0000B0030000}"/>
    <cellStyle name="Millares 20 8" xfId="9048" xr:uid="{00000000-0005-0000-0000-00009E000000}"/>
    <cellStyle name="Millares 200" xfId="1382" xr:uid="{00000000-0005-0000-0000-000041090000}"/>
    <cellStyle name="Millares 200 2" xfId="3562" xr:uid="{00000000-0005-0000-0000-0000BC030000}"/>
    <cellStyle name="Millares 200 2 2" xfId="7972" xr:uid="{00000000-0005-0000-0000-000073070000}"/>
    <cellStyle name="Millares 200 2 2 2" xfId="16786" xr:uid="{00000000-0005-0000-0000-000073070000}"/>
    <cellStyle name="Millares 200 2 3" xfId="12379" xr:uid="{00000000-0005-0000-0000-0000BC030000}"/>
    <cellStyle name="Millares 200 3" xfId="5791" xr:uid="{00000000-0005-0000-0000-0000BC030000}"/>
    <cellStyle name="Millares 200 3 2" xfId="14605" xr:uid="{00000000-0005-0000-0000-0000BC030000}"/>
    <cellStyle name="Millares 200 4" xfId="10202" xr:uid="{00000000-0005-0000-0000-000041090000}"/>
    <cellStyle name="Millares 201" xfId="2371" xr:uid="{00000000-0005-0000-0000-000042090000}"/>
    <cellStyle name="Millares 201 2" xfId="4550" xr:uid="{00000000-0005-0000-0000-0000BD030000}"/>
    <cellStyle name="Millares 201 2 2" xfId="8960" xr:uid="{00000000-0005-0000-0000-000075070000}"/>
    <cellStyle name="Millares 201 2 2 2" xfId="17774" xr:uid="{00000000-0005-0000-0000-000075070000}"/>
    <cellStyle name="Millares 201 2 3" xfId="13367" xr:uid="{00000000-0005-0000-0000-0000BD030000}"/>
    <cellStyle name="Millares 201 3" xfId="6779" xr:uid="{00000000-0005-0000-0000-0000BD030000}"/>
    <cellStyle name="Millares 201 3 2" xfId="15593" xr:uid="{00000000-0005-0000-0000-0000BD030000}"/>
    <cellStyle name="Millares 201 4" xfId="11190" xr:uid="{00000000-0005-0000-0000-000042090000}"/>
    <cellStyle name="Millares 202" xfId="2350" xr:uid="{00000000-0005-0000-0000-000043090000}"/>
    <cellStyle name="Millares 202 2" xfId="4529" xr:uid="{00000000-0005-0000-0000-0000BE030000}"/>
    <cellStyle name="Millares 202 2 2" xfId="8939" xr:uid="{00000000-0005-0000-0000-000077070000}"/>
    <cellStyle name="Millares 202 2 2 2" xfId="17753" xr:uid="{00000000-0005-0000-0000-000077070000}"/>
    <cellStyle name="Millares 202 2 3" xfId="13346" xr:uid="{00000000-0005-0000-0000-0000BE030000}"/>
    <cellStyle name="Millares 202 3" xfId="6758" xr:uid="{00000000-0005-0000-0000-0000BE030000}"/>
    <cellStyle name="Millares 202 3 2" xfId="15572" xr:uid="{00000000-0005-0000-0000-0000BE030000}"/>
    <cellStyle name="Millares 202 4" xfId="11169" xr:uid="{00000000-0005-0000-0000-000043090000}"/>
    <cellStyle name="Millares 203" xfId="2335" xr:uid="{00000000-0005-0000-0000-000044090000}"/>
    <cellStyle name="Millares 203 2" xfId="4514" xr:uid="{00000000-0005-0000-0000-0000BF030000}"/>
    <cellStyle name="Millares 203 2 2" xfId="8924" xr:uid="{00000000-0005-0000-0000-000079070000}"/>
    <cellStyle name="Millares 203 2 2 2" xfId="17738" xr:uid="{00000000-0005-0000-0000-000079070000}"/>
    <cellStyle name="Millares 203 2 3" xfId="13331" xr:uid="{00000000-0005-0000-0000-0000BF030000}"/>
    <cellStyle name="Millares 203 3" xfId="6743" xr:uid="{00000000-0005-0000-0000-0000BF030000}"/>
    <cellStyle name="Millares 203 3 2" xfId="15557" xr:uid="{00000000-0005-0000-0000-0000BF030000}"/>
    <cellStyle name="Millares 203 4" xfId="11154" xr:uid="{00000000-0005-0000-0000-000044090000}"/>
    <cellStyle name="Millares 204" xfId="1623" xr:uid="{00000000-0005-0000-0000-000045090000}"/>
    <cellStyle name="Millares 204 2" xfId="3802" xr:uid="{00000000-0005-0000-0000-0000C0030000}"/>
    <cellStyle name="Millares 204 2 2" xfId="8212" xr:uid="{00000000-0005-0000-0000-00007B070000}"/>
    <cellStyle name="Millares 204 2 2 2" xfId="17026" xr:uid="{00000000-0005-0000-0000-00007B070000}"/>
    <cellStyle name="Millares 204 2 3" xfId="12619" xr:uid="{00000000-0005-0000-0000-0000C0030000}"/>
    <cellStyle name="Millares 204 3" xfId="6031" xr:uid="{00000000-0005-0000-0000-0000C0030000}"/>
    <cellStyle name="Millares 204 3 2" xfId="14845" xr:uid="{00000000-0005-0000-0000-0000C0030000}"/>
    <cellStyle name="Millares 204 4" xfId="10442" xr:uid="{00000000-0005-0000-0000-000045090000}"/>
    <cellStyle name="Millares 205" xfId="1624" xr:uid="{00000000-0005-0000-0000-000046090000}"/>
    <cellStyle name="Millares 205 2" xfId="3803" xr:uid="{00000000-0005-0000-0000-0000C1030000}"/>
    <cellStyle name="Millares 205 2 2" xfId="8213" xr:uid="{00000000-0005-0000-0000-00007D070000}"/>
    <cellStyle name="Millares 205 2 2 2" xfId="17027" xr:uid="{00000000-0005-0000-0000-00007D070000}"/>
    <cellStyle name="Millares 205 2 3" xfId="12620" xr:uid="{00000000-0005-0000-0000-0000C1030000}"/>
    <cellStyle name="Millares 205 3" xfId="6032" xr:uid="{00000000-0005-0000-0000-0000C1030000}"/>
    <cellStyle name="Millares 205 3 2" xfId="14846" xr:uid="{00000000-0005-0000-0000-0000C1030000}"/>
    <cellStyle name="Millares 205 4" xfId="10443" xr:uid="{00000000-0005-0000-0000-000046090000}"/>
    <cellStyle name="Millares 206" xfId="2365" xr:uid="{00000000-0005-0000-0000-000047090000}"/>
    <cellStyle name="Millares 206 2" xfId="4544" xr:uid="{00000000-0005-0000-0000-0000C2030000}"/>
    <cellStyle name="Millares 206 2 2" xfId="8954" xr:uid="{00000000-0005-0000-0000-00007F070000}"/>
    <cellStyle name="Millares 206 2 2 2" xfId="17768" xr:uid="{00000000-0005-0000-0000-00007F070000}"/>
    <cellStyle name="Millares 206 2 3" xfId="13361" xr:uid="{00000000-0005-0000-0000-0000C2030000}"/>
    <cellStyle name="Millares 206 3" xfId="6773" xr:uid="{00000000-0005-0000-0000-0000C2030000}"/>
    <cellStyle name="Millares 206 3 2" xfId="15587" xr:uid="{00000000-0005-0000-0000-0000C2030000}"/>
    <cellStyle name="Millares 206 4" xfId="11184" xr:uid="{00000000-0005-0000-0000-000047090000}"/>
    <cellStyle name="Millares 207" xfId="2341" xr:uid="{00000000-0005-0000-0000-000048090000}"/>
    <cellStyle name="Millares 207 2" xfId="4520" xr:uid="{00000000-0005-0000-0000-0000C3030000}"/>
    <cellStyle name="Millares 207 2 2" xfId="8930" xr:uid="{00000000-0005-0000-0000-000081070000}"/>
    <cellStyle name="Millares 207 2 2 2" xfId="17744" xr:uid="{00000000-0005-0000-0000-000081070000}"/>
    <cellStyle name="Millares 207 2 3" xfId="13337" xr:uid="{00000000-0005-0000-0000-0000C3030000}"/>
    <cellStyle name="Millares 207 3" xfId="6749" xr:uid="{00000000-0005-0000-0000-0000C3030000}"/>
    <cellStyle name="Millares 207 3 2" xfId="15563" xr:uid="{00000000-0005-0000-0000-0000C3030000}"/>
    <cellStyle name="Millares 207 4" xfId="11160" xr:uid="{00000000-0005-0000-0000-000048090000}"/>
    <cellStyle name="Millares 208" xfId="1392" xr:uid="{00000000-0005-0000-0000-000049090000}"/>
    <cellStyle name="Millares 208 2" xfId="3572" xr:uid="{00000000-0005-0000-0000-0000C4030000}"/>
    <cellStyle name="Millares 208 2 2" xfId="7982" xr:uid="{00000000-0005-0000-0000-000083070000}"/>
    <cellStyle name="Millares 208 2 2 2" xfId="16796" xr:uid="{00000000-0005-0000-0000-000083070000}"/>
    <cellStyle name="Millares 208 2 3" xfId="12389" xr:uid="{00000000-0005-0000-0000-0000C4030000}"/>
    <cellStyle name="Millares 208 3" xfId="5801" xr:uid="{00000000-0005-0000-0000-0000C4030000}"/>
    <cellStyle name="Millares 208 3 2" xfId="14615" xr:uid="{00000000-0005-0000-0000-0000C4030000}"/>
    <cellStyle name="Millares 208 4" xfId="10212" xr:uid="{00000000-0005-0000-0000-000049090000}"/>
    <cellStyle name="Millares 209" xfId="2355" xr:uid="{00000000-0005-0000-0000-00004A090000}"/>
    <cellStyle name="Millares 209 2" xfId="4534" xr:uid="{00000000-0005-0000-0000-0000C5030000}"/>
    <cellStyle name="Millares 209 2 2" xfId="8944" xr:uid="{00000000-0005-0000-0000-000085070000}"/>
    <cellStyle name="Millares 209 2 2 2" xfId="17758" xr:uid="{00000000-0005-0000-0000-000085070000}"/>
    <cellStyle name="Millares 209 2 3" xfId="13351" xr:uid="{00000000-0005-0000-0000-0000C5030000}"/>
    <cellStyle name="Millares 209 3" xfId="6763" xr:uid="{00000000-0005-0000-0000-0000C5030000}"/>
    <cellStyle name="Millares 209 3 2" xfId="15577" xr:uid="{00000000-0005-0000-0000-0000C5030000}"/>
    <cellStyle name="Millares 209 4" xfId="11174" xr:uid="{00000000-0005-0000-0000-00004A090000}"/>
    <cellStyle name="Millares 21" xfId="55" xr:uid="{00000000-0005-0000-0000-0000A0000000}"/>
    <cellStyle name="Millares 21 2" xfId="398" xr:uid="{00000000-0005-0000-0000-0000A1000000}"/>
    <cellStyle name="Millares 21 2 2" xfId="1115" xr:uid="{00000000-0005-0000-0000-0000A1000000}"/>
    <cellStyle name="Millares 21 2 2 2" xfId="2193" xr:uid="{00000000-0005-0000-0000-0000A1000000}"/>
    <cellStyle name="Millares 21 2 2 2 2" xfId="4372" xr:uid="{00000000-0005-0000-0000-0000C9030000}"/>
    <cellStyle name="Millares 21 2 2 2 2 2" xfId="8782" xr:uid="{00000000-0005-0000-0000-00008A070000}"/>
    <cellStyle name="Millares 21 2 2 2 2 2 2" xfId="17596" xr:uid="{00000000-0005-0000-0000-00008A070000}"/>
    <cellStyle name="Millares 21 2 2 2 2 3" xfId="13189" xr:uid="{00000000-0005-0000-0000-0000C9030000}"/>
    <cellStyle name="Millares 21 2 2 2 3" xfId="6601" xr:uid="{00000000-0005-0000-0000-0000C9030000}"/>
    <cellStyle name="Millares 21 2 2 2 3 2" xfId="15415" xr:uid="{00000000-0005-0000-0000-0000C9030000}"/>
    <cellStyle name="Millares 21 2 2 2 4" xfId="11012" xr:uid="{00000000-0005-0000-0000-0000A1000000}"/>
    <cellStyle name="Millares 21 2 2 3" xfId="3295" xr:uid="{00000000-0005-0000-0000-0000C8030000}"/>
    <cellStyle name="Millares 21 2 2 3 2" xfId="7705" xr:uid="{00000000-0005-0000-0000-00008B070000}"/>
    <cellStyle name="Millares 21 2 2 3 2 2" xfId="16519" xr:uid="{00000000-0005-0000-0000-00008B070000}"/>
    <cellStyle name="Millares 21 2 2 3 3" xfId="12112" xr:uid="{00000000-0005-0000-0000-0000C8030000}"/>
    <cellStyle name="Millares 21 2 2 4" xfId="5524" xr:uid="{00000000-0005-0000-0000-0000C8030000}"/>
    <cellStyle name="Millares 21 2 2 4 2" xfId="14338" xr:uid="{00000000-0005-0000-0000-0000C8030000}"/>
    <cellStyle name="Millares 21 2 2 5" xfId="9935" xr:uid="{00000000-0005-0000-0000-0000A1000000}"/>
    <cellStyle name="Millares 21 2 3" xfId="762" xr:uid="{00000000-0005-0000-0000-0000A1000000}"/>
    <cellStyle name="Millares 21 2 3 2" xfId="1841" xr:uid="{00000000-0005-0000-0000-0000A1000000}"/>
    <cellStyle name="Millares 21 2 3 2 2" xfId="4020" xr:uid="{00000000-0005-0000-0000-0000CB030000}"/>
    <cellStyle name="Millares 21 2 3 2 2 2" xfId="8430" xr:uid="{00000000-0005-0000-0000-00008E070000}"/>
    <cellStyle name="Millares 21 2 3 2 2 2 2" xfId="17244" xr:uid="{00000000-0005-0000-0000-00008E070000}"/>
    <cellStyle name="Millares 21 2 3 2 2 3" xfId="12837" xr:uid="{00000000-0005-0000-0000-0000CB030000}"/>
    <cellStyle name="Millares 21 2 3 2 3" xfId="6249" xr:uid="{00000000-0005-0000-0000-0000CB030000}"/>
    <cellStyle name="Millares 21 2 3 2 3 2" xfId="15063" xr:uid="{00000000-0005-0000-0000-0000CB030000}"/>
    <cellStyle name="Millares 21 2 3 2 4" xfId="10660" xr:uid="{00000000-0005-0000-0000-0000A1000000}"/>
    <cellStyle name="Millares 21 2 3 3" xfId="2943" xr:uid="{00000000-0005-0000-0000-0000CA030000}"/>
    <cellStyle name="Millares 21 2 3 3 2" xfId="7353" xr:uid="{00000000-0005-0000-0000-00008F070000}"/>
    <cellStyle name="Millares 21 2 3 3 2 2" xfId="16167" xr:uid="{00000000-0005-0000-0000-00008F070000}"/>
    <cellStyle name="Millares 21 2 3 3 3" xfId="11760" xr:uid="{00000000-0005-0000-0000-0000CA030000}"/>
    <cellStyle name="Millares 21 2 3 4" xfId="5172" xr:uid="{00000000-0005-0000-0000-0000CA030000}"/>
    <cellStyle name="Millares 21 2 3 4 2" xfId="13986" xr:uid="{00000000-0005-0000-0000-0000CA030000}"/>
    <cellStyle name="Millares 21 2 3 5" xfId="9583" xr:uid="{00000000-0005-0000-0000-0000A1000000}"/>
    <cellStyle name="Millares 21 2 4" xfId="1476" xr:uid="{00000000-0005-0000-0000-0000A1000000}"/>
    <cellStyle name="Millares 21 2 4 2" xfId="3655" xr:uid="{00000000-0005-0000-0000-0000CC030000}"/>
    <cellStyle name="Millares 21 2 4 2 2" xfId="8065" xr:uid="{00000000-0005-0000-0000-000091070000}"/>
    <cellStyle name="Millares 21 2 4 2 2 2" xfId="16879" xr:uid="{00000000-0005-0000-0000-000091070000}"/>
    <cellStyle name="Millares 21 2 4 2 3" xfId="12472" xr:uid="{00000000-0005-0000-0000-0000CC030000}"/>
    <cellStyle name="Millares 21 2 4 3" xfId="5884" xr:uid="{00000000-0005-0000-0000-0000CC030000}"/>
    <cellStyle name="Millares 21 2 4 3 2" xfId="14698" xr:uid="{00000000-0005-0000-0000-0000CC030000}"/>
    <cellStyle name="Millares 21 2 4 4" xfId="10295" xr:uid="{00000000-0005-0000-0000-0000A1000000}"/>
    <cellStyle name="Millares 21 2 5" xfId="2586" xr:uid="{00000000-0005-0000-0000-0000A0000000}"/>
    <cellStyle name="Millares 21 2 5 2" xfId="6997" xr:uid="{00000000-0005-0000-0000-000092070000}"/>
    <cellStyle name="Millares 21 2 5 2 2" xfId="15811" xr:uid="{00000000-0005-0000-0000-000092070000}"/>
    <cellStyle name="Millares 21 2 5 3" xfId="11404" xr:uid="{00000000-0005-0000-0000-0000A0000000}"/>
    <cellStyle name="Millares 21 2 6" xfId="4820" xr:uid="{00000000-0005-0000-0000-0000C7030000}"/>
    <cellStyle name="Millares 21 2 6 2" xfId="13634" xr:uid="{00000000-0005-0000-0000-0000C7030000}"/>
    <cellStyle name="Millares 21 2 7" xfId="9231" xr:uid="{00000000-0005-0000-0000-0000A1000000}"/>
    <cellStyle name="Millares 21 3" xfId="933" xr:uid="{00000000-0005-0000-0000-0000A0000000}"/>
    <cellStyle name="Millares 21 3 2" xfId="2011" xr:uid="{00000000-0005-0000-0000-0000A0000000}"/>
    <cellStyle name="Millares 21 3 2 2" xfId="4190" xr:uid="{00000000-0005-0000-0000-0000CE030000}"/>
    <cellStyle name="Millares 21 3 2 2 2" xfId="8600" xr:uid="{00000000-0005-0000-0000-000095070000}"/>
    <cellStyle name="Millares 21 3 2 2 2 2" xfId="17414" xr:uid="{00000000-0005-0000-0000-000095070000}"/>
    <cellStyle name="Millares 21 3 2 2 3" xfId="13007" xr:uid="{00000000-0005-0000-0000-0000CE030000}"/>
    <cellStyle name="Millares 21 3 2 3" xfId="6419" xr:uid="{00000000-0005-0000-0000-0000CE030000}"/>
    <cellStyle name="Millares 21 3 2 3 2" xfId="15233" xr:uid="{00000000-0005-0000-0000-0000CE030000}"/>
    <cellStyle name="Millares 21 3 2 4" xfId="10830" xr:uid="{00000000-0005-0000-0000-0000A0000000}"/>
    <cellStyle name="Millares 21 3 3" xfId="3113" xr:uid="{00000000-0005-0000-0000-0000CD030000}"/>
    <cellStyle name="Millares 21 3 3 2" xfId="7523" xr:uid="{00000000-0005-0000-0000-000096070000}"/>
    <cellStyle name="Millares 21 3 3 2 2" xfId="16337" xr:uid="{00000000-0005-0000-0000-000096070000}"/>
    <cellStyle name="Millares 21 3 3 3" xfId="11930" xr:uid="{00000000-0005-0000-0000-0000CD030000}"/>
    <cellStyle name="Millares 21 3 4" xfId="5342" xr:uid="{00000000-0005-0000-0000-0000CD030000}"/>
    <cellStyle name="Millares 21 3 4 2" xfId="14156" xr:uid="{00000000-0005-0000-0000-0000CD030000}"/>
    <cellStyle name="Millares 21 3 5" xfId="9753" xr:uid="{00000000-0005-0000-0000-0000A0000000}"/>
    <cellStyle name="Millares 21 4" xfId="580" xr:uid="{00000000-0005-0000-0000-0000A0000000}"/>
    <cellStyle name="Millares 21 4 2" xfId="1659" xr:uid="{00000000-0005-0000-0000-0000A0000000}"/>
    <cellStyle name="Millares 21 4 2 2" xfId="3838" xr:uid="{00000000-0005-0000-0000-0000D0030000}"/>
    <cellStyle name="Millares 21 4 2 2 2" xfId="8248" xr:uid="{00000000-0005-0000-0000-000099070000}"/>
    <cellStyle name="Millares 21 4 2 2 2 2" xfId="17062" xr:uid="{00000000-0005-0000-0000-000099070000}"/>
    <cellStyle name="Millares 21 4 2 2 3" xfId="12655" xr:uid="{00000000-0005-0000-0000-0000D0030000}"/>
    <cellStyle name="Millares 21 4 2 3" xfId="6067" xr:uid="{00000000-0005-0000-0000-0000D0030000}"/>
    <cellStyle name="Millares 21 4 2 3 2" xfId="14881" xr:uid="{00000000-0005-0000-0000-0000D0030000}"/>
    <cellStyle name="Millares 21 4 2 4" xfId="10478" xr:uid="{00000000-0005-0000-0000-0000A0000000}"/>
    <cellStyle name="Millares 21 4 3" xfId="2761" xr:uid="{00000000-0005-0000-0000-0000CF030000}"/>
    <cellStyle name="Millares 21 4 3 2" xfId="7171" xr:uid="{00000000-0005-0000-0000-00009A070000}"/>
    <cellStyle name="Millares 21 4 3 2 2" xfId="15985" xr:uid="{00000000-0005-0000-0000-00009A070000}"/>
    <cellStyle name="Millares 21 4 3 3" xfId="11578" xr:uid="{00000000-0005-0000-0000-0000CF030000}"/>
    <cellStyle name="Millares 21 4 4" xfId="4990" xr:uid="{00000000-0005-0000-0000-0000CF030000}"/>
    <cellStyle name="Millares 21 4 4 2" xfId="13804" xr:uid="{00000000-0005-0000-0000-0000CF030000}"/>
    <cellStyle name="Millares 21 4 5" xfId="9401" xr:uid="{00000000-0005-0000-0000-0000A0000000}"/>
    <cellStyle name="Millares 21 5" xfId="1287" xr:uid="{00000000-0005-0000-0000-0000A0000000}"/>
    <cellStyle name="Millares 21 5 2" xfId="3467" xr:uid="{00000000-0005-0000-0000-0000D1030000}"/>
    <cellStyle name="Millares 21 5 2 2" xfId="7877" xr:uid="{00000000-0005-0000-0000-00009C070000}"/>
    <cellStyle name="Millares 21 5 2 2 2" xfId="16691" xr:uid="{00000000-0005-0000-0000-00009C070000}"/>
    <cellStyle name="Millares 21 5 2 3" xfId="12284" xr:uid="{00000000-0005-0000-0000-0000D1030000}"/>
    <cellStyle name="Millares 21 5 3" xfId="5696" xr:uid="{00000000-0005-0000-0000-0000D1030000}"/>
    <cellStyle name="Millares 21 5 3 2" xfId="14510" xr:uid="{00000000-0005-0000-0000-0000D1030000}"/>
    <cellStyle name="Millares 21 5 4" xfId="10107" xr:uid="{00000000-0005-0000-0000-0000A0000000}"/>
    <cellStyle name="Millares 21 6" xfId="2403" xr:uid="{00000000-0005-0000-0000-00009F000000}"/>
    <cellStyle name="Millares 21 6 2" xfId="6815" xr:uid="{00000000-0005-0000-0000-00009D070000}"/>
    <cellStyle name="Millares 21 6 2 2" xfId="15629" xr:uid="{00000000-0005-0000-0000-00009D070000}"/>
    <cellStyle name="Millares 21 6 3" xfId="11222" xr:uid="{00000000-0005-0000-0000-00009F000000}"/>
    <cellStyle name="Millares 21 7" xfId="4637" xr:uid="{00000000-0005-0000-0000-0000C6030000}"/>
    <cellStyle name="Millares 21 7 2" xfId="13451" xr:uid="{00000000-0005-0000-0000-0000C6030000}"/>
    <cellStyle name="Millares 21 8" xfId="9049" xr:uid="{00000000-0005-0000-0000-0000A0000000}"/>
    <cellStyle name="Millares 210" xfId="2357" xr:uid="{00000000-0005-0000-0000-00004B090000}"/>
    <cellStyle name="Millares 210 2" xfId="4536" xr:uid="{00000000-0005-0000-0000-0000D2030000}"/>
    <cellStyle name="Millares 210 2 2" xfId="8946" xr:uid="{00000000-0005-0000-0000-00009F070000}"/>
    <cellStyle name="Millares 210 2 2 2" xfId="17760" xr:uid="{00000000-0005-0000-0000-00009F070000}"/>
    <cellStyle name="Millares 210 2 3" xfId="13353" xr:uid="{00000000-0005-0000-0000-0000D2030000}"/>
    <cellStyle name="Millares 210 3" xfId="6765" xr:uid="{00000000-0005-0000-0000-0000D2030000}"/>
    <cellStyle name="Millares 210 3 2" xfId="15579" xr:uid="{00000000-0005-0000-0000-0000D2030000}"/>
    <cellStyle name="Millares 210 4" xfId="11176" xr:uid="{00000000-0005-0000-0000-00004B090000}"/>
    <cellStyle name="Millares 211" xfId="2363" xr:uid="{00000000-0005-0000-0000-00004C090000}"/>
    <cellStyle name="Millares 211 2" xfId="4542" xr:uid="{00000000-0005-0000-0000-0000D3030000}"/>
    <cellStyle name="Millares 211 2 2" xfId="8952" xr:uid="{00000000-0005-0000-0000-0000A1070000}"/>
    <cellStyle name="Millares 211 2 2 2" xfId="17766" xr:uid="{00000000-0005-0000-0000-0000A1070000}"/>
    <cellStyle name="Millares 211 2 3" xfId="13359" xr:uid="{00000000-0005-0000-0000-0000D3030000}"/>
    <cellStyle name="Millares 211 3" xfId="6771" xr:uid="{00000000-0005-0000-0000-0000D3030000}"/>
    <cellStyle name="Millares 211 3 2" xfId="15585" xr:uid="{00000000-0005-0000-0000-0000D3030000}"/>
    <cellStyle name="Millares 211 4" xfId="11182" xr:uid="{00000000-0005-0000-0000-00004C090000}"/>
    <cellStyle name="Millares 212" xfId="2362" xr:uid="{00000000-0005-0000-0000-00004D090000}"/>
    <cellStyle name="Millares 212 2" xfId="4541" xr:uid="{00000000-0005-0000-0000-0000D4030000}"/>
    <cellStyle name="Millares 212 2 2" xfId="8951" xr:uid="{00000000-0005-0000-0000-0000A3070000}"/>
    <cellStyle name="Millares 212 2 2 2" xfId="17765" xr:uid="{00000000-0005-0000-0000-0000A3070000}"/>
    <cellStyle name="Millares 212 2 3" xfId="13358" xr:uid="{00000000-0005-0000-0000-0000D4030000}"/>
    <cellStyle name="Millares 212 3" xfId="6770" xr:uid="{00000000-0005-0000-0000-0000D4030000}"/>
    <cellStyle name="Millares 212 3 2" xfId="15584" xr:uid="{00000000-0005-0000-0000-0000D4030000}"/>
    <cellStyle name="Millares 212 4" xfId="11181" xr:uid="{00000000-0005-0000-0000-00004D090000}"/>
    <cellStyle name="Millares 213" xfId="2372" xr:uid="{00000000-0005-0000-0000-00004E090000}"/>
    <cellStyle name="Millares 213 2" xfId="4551" xr:uid="{00000000-0005-0000-0000-0000D5030000}"/>
    <cellStyle name="Millares 213 2 2" xfId="8961" xr:uid="{00000000-0005-0000-0000-0000A5070000}"/>
    <cellStyle name="Millares 213 2 2 2" xfId="17775" xr:uid="{00000000-0005-0000-0000-0000A5070000}"/>
    <cellStyle name="Millares 213 2 3" xfId="13368" xr:uid="{00000000-0005-0000-0000-0000D5030000}"/>
    <cellStyle name="Millares 213 3" xfId="6780" xr:uid="{00000000-0005-0000-0000-0000D5030000}"/>
    <cellStyle name="Millares 213 3 2" xfId="15594" xr:uid="{00000000-0005-0000-0000-0000D5030000}"/>
    <cellStyle name="Millares 213 4" xfId="11191" xr:uid="{00000000-0005-0000-0000-00004E090000}"/>
    <cellStyle name="Millares 214" xfId="1617" xr:uid="{00000000-0005-0000-0000-00004F090000}"/>
    <cellStyle name="Millares 214 2" xfId="3796" xr:uid="{00000000-0005-0000-0000-0000D6030000}"/>
    <cellStyle name="Millares 214 2 2" xfId="8206" xr:uid="{00000000-0005-0000-0000-0000A7070000}"/>
    <cellStyle name="Millares 214 2 2 2" xfId="17020" xr:uid="{00000000-0005-0000-0000-0000A7070000}"/>
    <cellStyle name="Millares 214 2 3" xfId="12613" xr:uid="{00000000-0005-0000-0000-0000D6030000}"/>
    <cellStyle name="Millares 214 3" xfId="6025" xr:uid="{00000000-0005-0000-0000-0000D6030000}"/>
    <cellStyle name="Millares 214 3 2" xfId="14839" xr:uid="{00000000-0005-0000-0000-0000D6030000}"/>
    <cellStyle name="Millares 214 4" xfId="10436" xr:uid="{00000000-0005-0000-0000-00004F090000}"/>
    <cellStyle name="Millares 215" xfId="2353" xr:uid="{00000000-0005-0000-0000-000050090000}"/>
    <cellStyle name="Millares 215 2" xfId="4532" xr:uid="{00000000-0005-0000-0000-0000D7030000}"/>
    <cellStyle name="Millares 215 2 2" xfId="8942" xr:uid="{00000000-0005-0000-0000-0000A9070000}"/>
    <cellStyle name="Millares 215 2 2 2" xfId="17756" xr:uid="{00000000-0005-0000-0000-0000A9070000}"/>
    <cellStyle name="Millares 215 2 3" xfId="13349" xr:uid="{00000000-0005-0000-0000-0000D7030000}"/>
    <cellStyle name="Millares 215 3" xfId="6761" xr:uid="{00000000-0005-0000-0000-0000D7030000}"/>
    <cellStyle name="Millares 215 3 2" xfId="15575" xr:uid="{00000000-0005-0000-0000-0000D7030000}"/>
    <cellStyle name="Millares 215 4" xfId="11172" xr:uid="{00000000-0005-0000-0000-000050090000}"/>
    <cellStyle name="Millares 216" xfId="2364" xr:uid="{00000000-0005-0000-0000-000051090000}"/>
    <cellStyle name="Millares 216 2" xfId="4543" xr:uid="{00000000-0005-0000-0000-0000D8030000}"/>
    <cellStyle name="Millares 216 2 2" xfId="8953" xr:uid="{00000000-0005-0000-0000-0000AB070000}"/>
    <cellStyle name="Millares 216 2 2 2" xfId="17767" xr:uid="{00000000-0005-0000-0000-0000AB070000}"/>
    <cellStyle name="Millares 216 2 3" xfId="13360" xr:uid="{00000000-0005-0000-0000-0000D8030000}"/>
    <cellStyle name="Millares 216 3" xfId="6772" xr:uid="{00000000-0005-0000-0000-0000D8030000}"/>
    <cellStyle name="Millares 216 3 2" xfId="15586" xr:uid="{00000000-0005-0000-0000-0000D8030000}"/>
    <cellStyle name="Millares 216 4" xfId="11183" xr:uid="{00000000-0005-0000-0000-000051090000}"/>
    <cellStyle name="Millares 217" xfId="2361" xr:uid="{00000000-0005-0000-0000-000052090000}"/>
    <cellStyle name="Millares 217 2" xfId="4540" xr:uid="{00000000-0005-0000-0000-0000D9030000}"/>
    <cellStyle name="Millares 217 2 2" xfId="8950" xr:uid="{00000000-0005-0000-0000-0000AD070000}"/>
    <cellStyle name="Millares 217 2 2 2" xfId="17764" xr:uid="{00000000-0005-0000-0000-0000AD070000}"/>
    <cellStyle name="Millares 217 2 3" xfId="13357" xr:uid="{00000000-0005-0000-0000-0000D9030000}"/>
    <cellStyle name="Millares 217 3" xfId="6769" xr:uid="{00000000-0005-0000-0000-0000D9030000}"/>
    <cellStyle name="Millares 217 3 2" xfId="15583" xr:uid="{00000000-0005-0000-0000-0000D9030000}"/>
    <cellStyle name="Millares 217 4" xfId="11180" xr:uid="{00000000-0005-0000-0000-000052090000}"/>
    <cellStyle name="Millares 218" xfId="2352" xr:uid="{00000000-0005-0000-0000-000053090000}"/>
    <cellStyle name="Millares 218 2" xfId="4531" xr:uid="{00000000-0005-0000-0000-0000DA030000}"/>
    <cellStyle name="Millares 218 2 2" xfId="8941" xr:uid="{00000000-0005-0000-0000-0000AF070000}"/>
    <cellStyle name="Millares 218 2 2 2" xfId="17755" xr:uid="{00000000-0005-0000-0000-0000AF070000}"/>
    <cellStyle name="Millares 218 2 3" xfId="13348" xr:uid="{00000000-0005-0000-0000-0000DA030000}"/>
    <cellStyle name="Millares 218 3" xfId="6760" xr:uid="{00000000-0005-0000-0000-0000DA030000}"/>
    <cellStyle name="Millares 218 3 2" xfId="15574" xr:uid="{00000000-0005-0000-0000-0000DA030000}"/>
    <cellStyle name="Millares 218 4" xfId="11171" xr:uid="{00000000-0005-0000-0000-000053090000}"/>
    <cellStyle name="Millares 219" xfId="2345" xr:uid="{00000000-0005-0000-0000-000054090000}"/>
    <cellStyle name="Millares 219 2" xfId="4524" xr:uid="{00000000-0005-0000-0000-0000DB030000}"/>
    <cellStyle name="Millares 219 2 2" xfId="8934" xr:uid="{00000000-0005-0000-0000-0000B1070000}"/>
    <cellStyle name="Millares 219 2 2 2" xfId="17748" xr:uid="{00000000-0005-0000-0000-0000B1070000}"/>
    <cellStyle name="Millares 219 2 3" xfId="13341" xr:uid="{00000000-0005-0000-0000-0000DB030000}"/>
    <cellStyle name="Millares 219 3" xfId="6753" xr:uid="{00000000-0005-0000-0000-0000DB030000}"/>
    <cellStyle name="Millares 219 3 2" xfId="15567" xr:uid="{00000000-0005-0000-0000-0000DB030000}"/>
    <cellStyle name="Millares 219 4" xfId="11164" xr:uid="{00000000-0005-0000-0000-000054090000}"/>
    <cellStyle name="Millares 22" xfId="57" xr:uid="{00000000-0005-0000-0000-0000A2000000}"/>
    <cellStyle name="Millares 22 2" xfId="399" xr:uid="{00000000-0005-0000-0000-0000A3000000}"/>
    <cellStyle name="Millares 22 2 2" xfId="1116" xr:uid="{00000000-0005-0000-0000-0000A3000000}"/>
    <cellStyle name="Millares 22 2 2 2" xfId="2194" xr:uid="{00000000-0005-0000-0000-0000A3000000}"/>
    <cellStyle name="Millares 22 2 2 2 2" xfId="4373" xr:uid="{00000000-0005-0000-0000-0000DF030000}"/>
    <cellStyle name="Millares 22 2 2 2 2 2" xfId="8783" xr:uid="{00000000-0005-0000-0000-0000B6070000}"/>
    <cellStyle name="Millares 22 2 2 2 2 2 2" xfId="17597" xr:uid="{00000000-0005-0000-0000-0000B6070000}"/>
    <cellStyle name="Millares 22 2 2 2 2 3" xfId="13190" xr:uid="{00000000-0005-0000-0000-0000DF030000}"/>
    <cellStyle name="Millares 22 2 2 2 3" xfId="6602" xr:uid="{00000000-0005-0000-0000-0000DF030000}"/>
    <cellStyle name="Millares 22 2 2 2 3 2" xfId="15416" xr:uid="{00000000-0005-0000-0000-0000DF030000}"/>
    <cellStyle name="Millares 22 2 2 2 4" xfId="11013" xr:uid="{00000000-0005-0000-0000-0000A3000000}"/>
    <cellStyle name="Millares 22 2 2 3" xfId="3296" xr:uid="{00000000-0005-0000-0000-0000DE030000}"/>
    <cellStyle name="Millares 22 2 2 3 2" xfId="7706" xr:uid="{00000000-0005-0000-0000-0000B7070000}"/>
    <cellStyle name="Millares 22 2 2 3 2 2" xfId="16520" xr:uid="{00000000-0005-0000-0000-0000B7070000}"/>
    <cellStyle name="Millares 22 2 2 3 3" xfId="12113" xr:uid="{00000000-0005-0000-0000-0000DE030000}"/>
    <cellStyle name="Millares 22 2 2 4" xfId="5525" xr:uid="{00000000-0005-0000-0000-0000DE030000}"/>
    <cellStyle name="Millares 22 2 2 4 2" xfId="14339" xr:uid="{00000000-0005-0000-0000-0000DE030000}"/>
    <cellStyle name="Millares 22 2 2 5" xfId="9936" xr:uid="{00000000-0005-0000-0000-0000A3000000}"/>
    <cellStyle name="Millares 22 2 3" xfId="763" xr:uid="{00000000-0005-0000-0000-0000A3000000}"/>
    <cellStyle name="Millares 22 2 3 2" xfId="1842" xr:uid="{00000000-0005-0000-0000-0000A3000000}"/>
    <cellStyle name="Millares 22 2 3 2 2" xfId="4021" xr:uid="{00000000-0005-0000-0000-0000E1030000}"/>
    <cellStyle name="Millares 22 2 3 2 2 2" xfId="8431" xr:uid="{00000000-0005-0000-0000-0000BA070000}"/>
    <cellStyle name="Millares 22 2 3 2 2 2 2" xfId="17245" xr:uid="{00000000-0005-0000-0000-0000BA070000}"/>
    <cellStyle name="Millares 22 2 3 2 2 3" xfId="12838" xr:uid="{00000000-0005-0000-0000-0000E1030000}"/>
    <cellStyle name="Millares 22 2 3 2 3" xfId="6250" xr:uid="{00000000-0005-0000-0000-0000E1030000}"/>
    <cellStyle name="Millares 22 2 3 2 3 2" xfId="15064" xr:uid="{00000000-0005-0000-0000-0000E1030000}"/>
    <cellStyle name="Millares 22 2 3 2 4" xfId="10661" xr:uid="{00000000-0005-0000-0000-0000A3000000}"/>
    <cellStyle name="Millares 22 2 3 3" xfId="2944" xr:uid="{00000000-0005-0000-0000-0000E0030000}"/>
    <cellStyle name="Millares 22 2 3 3 2" xfId="7354" xr:uid="{00000000-0005-0000-0000-0000BB070000}"/>
    <cellStyle name="Millares 22 2 3 3 2 2" xfId="16168" xr:uid="{00000000-0005-0000-0000-0000BB070000}"/>
    <cellStyle name="Millares 22 2 3 3 3" xfId="11761" xr:uid="{00000000-0005-0000-0000-0000E0030000}"/>
    <cellStyle name="Millares 22 2 3 4" xfId="5173" xr:uid="{00000000-0005-0000-0000-0000E0030000}"/>
    <cellStyle name="Millares 22 2 3 4 2" xfId="13987" xr:uid="{00000000-0005-0000-0000-0000E0030000}"/>
    <cellStyle name="Millares 22 2 3 5" xfId="9584" xr:uid="{00000000-0005-0000-0000-0000A3000000}"/>
    <cellStyle name="Millares 22 2 4" xfId="1477" xr:uid="{00000000-0005-0000-0000-0000A3000000}"/>
    <cellStyle name="Millares 22 2 4 2" xfId="3656" xr:uid="{00000000-0005-0000-0000-0000E2030000}"/>
    <cellStyle name="Millares 22 2 4 2 2" xfId="8066" xr:uid="{00000000-0005-0000-0000-0000BD070000}"/>
    <cellStyle name="Millares 22 2 4 2 2 2" xfId="16880" xr:uid="{00000000-0005-0000-0000-0000BD070000}"/>
    <cellStyle name="Millares 22 2 4 2 3" xfId="12473" xr:uid="{00000000-0005-0000-0000-0000E2030000}"/>
    <cellStyle name="Millares 22 2 4 3" xfId="5885" xr:uid="{00000000-0005-0000-0000-0000E2030000}"/>
    <cellStyle name="Millares 22 2 4 3 2" xfId="14699" xr:uid="{00000000-0005-0000-0000-0000E2030000}"/>
    <cellStyle name="Millares 22 2 4 4" xfId="10296" xr:uid="{00000000-0005-0000-0000-0000A3000000}"/>
    <cellStyle name="Millares 22 2 5" xfId="2587" xr:uid="{00000000-0005-0000-0000-0000A2000000}"/>
    <cellStyle name="Millares 22 2 5 2" xfId="6998" xr:uid="{00000000-0005-0000-0000-0000BE070000}"/>
    <cellStyle name="Millares 22 2 5 2 2" xfId="15812" xr:uid="{00000000-0005-0000-0000-0000BE070000}"/>
    <cellStyle name="Millares 22 2 5 3" xfId="11405" xr:uid="{00000000-0005-0000-0000-0000A2000000}"/>
    <cellStyle name="Millares 22 2 6" xfId="4821" xr:uid="{00000000-0005-0000-0000-0000DD030000}"/>
    <cellStyle name="Millares 22 2 6 2" xfId="13635" xr:uid="{00000000-0005-0000-0000-0000DD030000}"/>
    <cellStyle name="Millares 22 2 7" xfId="9232" xr:uid="{00000000-0005-0000-0000-0000A3000000}"/>
    <cellStyle name="Millares 22 3" xfId="934" xr:uid="{00000000-0005-0000-0000-0000A2000000}"/>
    <cellStyle name="Millares 22 3 2" xfId="2012" xr:uid="{00000000-0005-0000-0000-0000A2000000}"/>
    <cellStyle name="Millares 22 3 2 2" xfId="4191" xr:uid="{00000000-0005-0000-0000-0000E4030000}"/>
    <cellStyle name="Millares 22 3 2 2 2" xfId="8601" xr:uid="{00000000-0005-0000-0000-0000C1070000}"/>
    <cellStyle name="Millares 22 3 2 2 2 2" xfId="17415" xr:uid="{00000000-0005-0000-0000-0000C1070000}"/>
    <cellStyle name="Millares 22 3 2 2 3" xfId="13008" xr:uid="{00000000-0005-0000-0000-0000E4030000}"/>
    <cellStyle name="Millares 22 3 2 3" xfId="6420" xr:uid="{00000000-0005-0000-0000-0000E4030000}"/>
    <cellStyle name="Millares 22 3 2 3 2" xfId="15234" xr:uid="{00000000-0005-0000-0000-0000E4030000}"/>
    <cellStyle name="Millares 22 3 2 4" xfId="10831" xr:uid="{00000000-0005-0000-0000-0000A2000000}"/>
    <cellStyle name="Millares 22 3 3" xfId="3114" xr:uid="{00000000-0005-0000-0000-0000E3030000}"/>
    <cellStyle name="Millares 22 3 3 2" xfId="7524" xr:uid="{00000000-0005-0000-0000-0000C2070000}"/>
    <cellStyle name="Millares 22 3 3 2 2" xfId="16338" xr:uid="{00000000-0005-0000-0000-0000C2070000}"/>
    <cellStyle name="Millares 22 3 3 3" xfId="11931" xr:uid="{00000000-0005-0000-0000-0000E3030000}"/>
    <cellStyle name="Millares 22 3 4" xfId="5343" xr:uid="{00000000-0005-0000-0000-0000E3030000}"/>
    <cellStyle name="Millares 22 3 4 2" xfId="14157" xr:uid="{00000000-0005-0000-0000-0000E3030000}"/>
    <cellStyle name="Millares 22 3 5" xfId="9754" xr:uid="{00000000-0005-0000-0000-0000A2000000}"/>
    <cellStyle name="Millares 22 4" xfId="581" xr:uid="{00000000-0005-0000-0000-0000A2000000}"/>
    <cellStyle name="Millares 22 4 2" xfId="1660" xr:uid="{00000000-0005-0000-0000-0000A2000000}"/>
    <cellStyle name="Millares 22 4 2 2" xfId="3839" xr:uid="{00000000-0005-0000-0000-0000E6030000}"/>
    <cellStyle name="Millares 22 4 2 2 2" xfId="8249" xr:uid="{00000000-0005-0000-0000-0000C5070000}"/>
    <cellStyle name="Millares 22 4 2 2 2 2" xfId="17063" xr:uid="{00000000-0005-0000-0000-0000C5070000}"/>
    <cellStyle name="Millares 22 4 2 2 3" xfId="12656" xr:uid="{00000000-0005-0000-0000-0000E6030000}"/>
    <cellStyle name="Millares 22 4 2 3" xfId="6068" xr:uid="{00000000-0005-0000-0000-0000E6030000}"/>
    <cellStyle name="Millares 22 4 2 3 2" xfId="14882" xr:uid="{00000000-0005-0000-0000-0000E6030000}"/>
    <cellStyle name="Millares 22 4 2 4" xfId="10479" xr:uid="{00000000-0005-0000-0000-0000A2000000}"/>
    <cellStyle name="Millares 22 4 3" xfId="2762" xr:uid="{00000000-0005-0000-0000-0000E5030000}"/>
    <cellStyle name="Millares 22 4 3 2" xfId="7172" xr:uid="{00000000-0005-0000-0000-0000C6070000}"/>
    <cellStyle name="Millares 22 4 3 2 2" xfId="15986" xr:uid="{00000000-0005-0000-0000-0000C6070000}"/>
    <cellStyle name="Millares 22 4 3 3" xfId="11579" xr:uid="{00000000-0005-0000-0000-0000E5030000}"/>
    <cellStyle name="Millares 22 4 4" xfId="4991" xr:uid="{00000000-0005-0000-0000-0000E5030000}"/>
    <cellStyle name="Millares 22 4 4 2" xfId="13805" xr:uid="{00000000-0005-0000-0000-0000E5030000}"/>
    <cellStyle name="Millares 22 4 5" xfId="9402" xr:uid="{00000000-0005-0000-0000-0000A2000000}"/>
    <cellStyle name="Millares 22 5" xfId="1288" xr:uid="{00000000-0005-0000-0000-0000A2000000}"/>
    <cellStyle name="Millares 22 5 2" xfId="3468" xr:uid="{00000000-0005-0000-0000-0000E7030000}"/>
    <cellStyle name="Millares 22 5 2 2" xfId="7878" xr:uid="{00000000-0005-0000-0000-0000C8070000}"/>
    <cellStyle name="Millares 22 5 2 2 2" xfId="16692" xr:uid="{00000000-0005-0000-0000-0000C8070000}"/>
    <cellStyle name="Millares 22 5 2 3" xfId="12285" xr:uid="{00000000-0005-0000-0000-0000E7030000}"/>
    <cellStyle name="Millares 22 5 3" xfId="5697" xr:uid="{00000000-0005-0000-0000-0000E7030000}"/>
    <cellStyle name="Millares 22 5 3 2" xfId="14511" xr:uid="{00000000-0005-0000-0000-0000E7030000}"/>
    <cellStyle name="Millares 22 5 4" xfId="10108" xr:uid="{00000000-0005-0000-0000-0000A2000000}"/>
    <cellStyle name="Millares 22 6" xfId="2404" xr:uid="{00000000-0005-0000-0000-0000A1000000}"/>
    <cellStyle name="Millares 22 6 2" xfId="6816" xr:uid="{00000000-0005-0000-0000-0000C9070000}"/>
    <cellStyle name="Millares 22 6 2 2" xfId="15630" xr:uid="{00000000-0005-0000-0000-0000C9070000}"/>
    <cellStyle name="Millares 22 6 3" xfId="11223" xr:uid="{00000000-0005-0000-0000-0000A1000000}"/>
    <cellStyle name="Millares 22 7" xfId="4638" xr:uid="{00000000-0005-0000-0000-0000DC030000}"/>
    <cellStyle name="Millares 22 7 2" xfId="13452" xr:uid="{00000000-0005-0000-0000-0000DC030000}"/>
    <cellStyle name="Millares 22 8" xfId="9050" xr:uid="{00000000-0005-0000-0000-0000A2000000}"/>
    <cellStyle name="Millares 220" xfId="2368" xr:uid="{00000000-0005-0000-0000-000055090000}"/>
    <cellStyle name="Millares 220 2" xfId="4547" xr:uid="{00000000-0005-0000-0000-0000E8030000}"/>
    <cellStyle name="Millares 220 2 2" xfId="8957" xr:uid="{00000000-0005-0000-0000-0000CB070000}"/>
    <cellStyle name="Millares 220 2 2 2" xfId="17771" xr:uid="{00000000-0005-0000-0000-0000CB070000}"/>
    <cellStyle name="Millares 220 2 3" xfId="13364" xr:uid="{00000000-0005-0000-0000-0000E8030000}"/>
    <cellStyle name="Millares 220 3" xfId="6776" xr:uid="{00000000-0005-0000-0000-0000E8030000}"/>
    <cellStyle name="Millares 220 3 2" xfId="15590" xr:uid="{00000000-0005-0000-0000-0000E8030000}"/>
    <cellStyle name="Millares 220 4" xfId="11187" xr:uid="{00000000-0005-0000-0000-000055090000}"/>
    <cellStyle name="Millares 221" xfId="1618" xr:uid="{00000000-0005-0000-0000-000056090000}"/>
    <cellStyle name="Millares 221 2" xfId="3797" xr:uid="{00000000-0005-0000-0000-0000E9030000}"/>
    <cellStyle name="Millares 221 2 2" xfId="8207" xr:uid="{00000000-0005-0000-0000-0000CD070000}"/>
    <cellStyle name="Millares 221 2 2 2" xfId="17021" xr:uid="{00000000-0005-0000-0000-0000CD070000}"/>
    <cellStyle name="Millares 221 2 3" xfId="12614" xr:uid="{00000000-0005-0000-0000-0000E9030000}"/>
    <cellStyle name="Millares 221 3" xfId="6026" xr:uid="{00000000-0005-0000-0000-0000E9030000}"/>
    <cellStyle name="Millares 221 3 2" xfId="14840" xr:uid="{00000000-0005-0000-0000-0000E9030000}"/>
    <cellStyle name="Millares 221 4" xfId="10437" xr:uid="{00000000-0005-0000-0000-000056090000}"/>
    <cellStyle name="Millares 222" xfId="1622" xr:uid="{00000000-0005-0000-0000-000057090000}"/>
    <cellStyle name="Millares 222 2" xfId="3801" xr:uid="{00000000-0005-0000-0000-0000EA030000}"/>
    <cellStyle name="Millares 222 2 2" xfId="8211" xr:uid="{00000000-0005-0000-0000-0000CF070000}"/>
    <cellStyle name="Millares 222 2 2 2" xfId="17025" xr:uid="{00000000-0005-0000-0000-0000CF070000}"/>
    <cellStyle name="Millares 222 2 3" xfId="12618" xr:uid="{00000000-0005-0000-0000-0000EA030000}"/>
    <cellStyle name="Millares 222 3" xfId="6030" xr:uid="{00000000-0005-0000-0000-0000EA030000}"/>
    <cellStyle name="Millares 222 3 2" xfId="14844" xr:uid="{00000000-0005-0000-0000-0000EA030000}"/>
    <cellStyle name="Millares 222 4" xfId="10441" xr:uid="{00000000-0005-0000-0000-000057090000}"/>
    <cellStyle name="Millares 223" xfId="2369" xr:uid="{00000000-0005-0000-0000-000058090000}"/>
    <cellStyle name="Millares 223 2" xfId="4548" xr:uid="{00000000-0005-0000-0000-0000EB030000}"/>
    <cellStyle name="Millares 223 2 2" xfId="8958" xr:uid="{00000000-0005-0000-0000-0000D1070000}"/>
    <cellStyle name="Millares 223 2 2 2" xfId="17772" xr:uid="{00000000-0005-0000-0000-0000D1070000}"/>
    <cellStyle name="Millares 223 2 3" xfId="13365" xr:uid="{00000000-0005-0000-0000-0000EB030000}"/>
    <cellStyle name="Millares 223 3" xfId="6777" xr:uid="{00000000-0005-0000-0000-0000EB030000}"/>
    <cellStyle name="Millares 223 3 2" xfId="15591" xr:uid="{00000000-0005-0000-0000-0000EB030000}"/>
    <cellStyle name="Millares 223 4" xfId="11188" xr:uid="{00000000-0005-0000-0000-000058090000}"/>
    <cellStyle name="Millares 224" xfId="2351" xr:uid="{00000000-0005-0000-0000-000059090000}"/>
    <cellStyle name="Millares 224 2" xfId="4530" xr:uid="{00000000-0005-0000-0000-0000EC030000}"/>
    <cellStyle name="Millares 224 2 2" xfId="8940" xr:uid="{00000000-0005-0000-0000-0000D3070000}"/>
    <cellStyle name="Millares 224 2 2 2" xfId="17754" xr:uid="{00000000-0005-0000-0000-0000D3070000}"/>
    <cellStyle name="Millares 224 2 3" xfId="13347" xr:uid="{00000000-0005-0000-0000-0000EC030000}"/>
    <cellStyle name="Millares 224 3" xfId="6759" xr:uid="{00000000-0005-0000-0000-0000EC030000}"/>
    <cellStyle name="Millares 224 3 2" xfId="15573" xr:uid="{00000000-0005-0000-0000-0000EC030000}"/>
    <cellStyle name="Millares 224 4" xfId="11170" xr:uid="{00000000-0005-0000-0000-000059090000}"/>
    <cellStyle name="Millares 225" xfId="2346" xr:uid="{00000000-0005-0000-0000-00005A090000}"/>
    <cellStyle name="Millares 225 2" xfId="4525" xr:uid="{00000000-0005-0000-0000-0000ED030000}"/>
    <cellStyle name="Millares 225 2 2" xfId="8935" xr:uid="{00000000-0005-0000-0000-0000D5070000}"/>
    <cellStyle name="Millares 225 2 2 2" xfId="17749" xr:uid="{00000000-0005-0000-0000-0000D5070000}"/>
    <cellStyle name="Millares 225 2 3" xfId="13342" xr:uid="{00000000-0005-0000-0000-0000ED030000}"/>
    <cellStyle name="Millares 225 3" xfId="6754" xr:uid="{00000000-0005-0000-0000-0000ED030000}"/>
    <cellStyle name="Millares 225 3 2" xfId="15568" xr:uid="{00000000-0005-0000-0000-0000ED030000}"/>
    <cellStyle name="Millares 225 4" xfId="11165" xr:uid="{00000000-0005-0000-0000-00005A090000}"/>
    <cellStyle name="Millares 226" xfId="2336" xr:uid="{00000000-0005-0000-0000-00005B090000}"/>
    <cellStyle name="Millares 226 2" xfId="4515" xr:uid="{00000000-0005-0000-0000-0000EE030000}"/>
    <cellStyle name="Millares 226 2 2" xfId="8925" xr:uid="{00000000-0005-0000-0000-0000D7070000}"/>
    <cellStyle name="Millares 226 2 2 2" xfId="17739" xr:uid="{00000000-0005-0000-0000-0000D7070000}"/>
    <cellStyle name="Millares 226 2 3" xfId="13332" xr:uid="{00000000-0005-0000-0000-0000EE030000}"/>
    <cellStyle name="Millares 226 3" xfId="6744" xr:uid="{00000000-0005-0000-0000-0000EE030000}"/>
    <cellStyle name="Millares 226 3 2" xfId="15558" xr:uid="{00000000-0005-0000-0000-0000EE030000}"/>
    <cellStyle name="Millares 226 4" xfId="11155" xr:uid="{00000000-0005-0000-0000-00005B090000}"/>
    <cellStyle name="Millares 227" xfId="1619" xr:uid="{00000000-0005-0000-0000-00005C090000}"/>
    <cellStyle name="Millares 227 2" xfId="3798" xr:uid="{00000000-0005-0000-0000-0000EF030000}"/>
    <cellStyle name="Millares 227 2 2" xfId="8208" xr:uid="{00000000-0005-0000-0000-0000D9070000}"/>
    <cellStyle name="Millares 227 2 2 2" xfId="17022" xr:uid="{00000000-0005-0000-0000-0000D9070000}"/>
    <cellStyle name="Millares 227 2 3" xfId="12615" xr:uid="{00000000-0005-0000-0000-0000EF030000}"/>
    <cellStyle name="Millares 227 3" xfId="6027" xr:uid="{00000000-0005-0000-0000-0000EF030000}"/>
    <cellStyle name="Millares 227 3 2" xfId="14841" xr:uid="{00000000-0005-0000-0000-0000EF030000}"/>
    <cellStyle name="Millares 227 4" xfId="10438" xr:uid="{00000000-0005-0000-0000-00005C090000}"/>
    <cellStyle name="Millares 228" xfId="1327" xr:uid="{00000000-0005-0000-0000-00005D090000}"/>
    <cellStyle name="Millares 228 2" xfId="3507" xr:uid="{00000000-0005-0000-0000-0000F0030000}"/>
    <cellStyle name="Millares 228 2 2" xfId="7917" xr:uid="{00000000-0005-0000-0000-0000DB070000}"/>
    <cellStyle name="Millares 228 2 2 2" xfId="16731" xr:uid="{00000000-0005-0000-0000-0000DB070000}"/>
    <cellStyle name="Millares 228 2 3" xfId="12324" xr:uid="{00000000-0005-0000-0000-0000F0030000}"/>
    <cellStyle name="Millares 228 3" xfId="5736" xr:uid="{00000000-0005-0000-0000-0000F0030000}"/>
    <cellStyle name="Millares 228 3 2" xfId="14550" xr:uid="{00000000-0005-0000-0000-0000F0030000}"/>
    <cellStyle name="Millares 228 4" xfId="10147" xr:uid="{00000000-0005-0000-0000-00005D090000}"/>
    <cellStyle name="Millares 229" xfId="1302" xr:uid="{00000000-0005-0000-0000-00005E090000}"/>
    <cellStyle name="Millares 229 2" xfId="3482" xr:uid="{00000000-0005-0000-0000-0000F1030000}"/>
    <cellStyle name="Millares 229 2 2" xfId="7892" xr:uid="{00000000-0005-0000-0000-0000DD070000}"/>
    <cellStyle name="Millares 229 2 2 2" xfId="16706" xr:uid="{00000000-0005-0000-0000-0000DD070000}"/>
    <cellStyle name="Millares 229 2 3" xfId="12299" xr:uid="{00000000-0005-0000-0000-0000F1030000}"/>
    <cellStyle name="Millares 229 3" xfId="5711" xr:uid="{00000000-0005-0000-0000-0000F1030000}"/>
    <cellStyle name="Millares 229 3 2" xfId="14525" xr:uid="{00000000-0005-0000-0000-0000F1030000}"/>
    <cellStyle name="Millares 229 4" xfId="10122" xr:uid="{00000000-0005-0000-0000-00005E090000}"/>
    <cellStyle name="Millares 23" xfId="59" xr:uid="{00000000-0005-0000-0000-0000A4000000}"/>
    <cellStyle name="Millares 23 2" xfId="400" xr:uid="{00000000-0005-0000-0000-0000A5000000}"/>
    <cellStyle name="Millares 23 2 2" xfId="1117" xr:uid="{00000000-0005-0000-0000-0000A5000000}"/>
    <cellStyle name="Millares 23 2 2 2" xfId="2195" xr:uid="{00000000-0005-0000-0000-0000A5000000}"/>
    <cellStyle name="Millares 23 2 2 2 2" xfId="4374" xr:uid="{00000000-0005-0000-0000-0000F5030000}"/>
    <cellStyle name="Millares 23 2 2 2 2 2" xfId="8784" xr:uid="{00000000-0005-0000-0000-0000E2070000}"/>
    <cellStyle name="Millares 23 2 2 2 2 2 2" xfId="17598" xr:uid="{00000000-0005-0000-0000-0000E2070000}"/>
    <cellStyle name="Millares 23 2 2 2 2 3" xfId="13191" xr:uid="{00000000-0005-0000-0000-0000F5030000}"/>
    <cellStyle name="Millares 23 2 2 2 3" xfId="6603" xr:uid="{00000000-0005-0000-0000-0000F5030000}"/>
    <cellStyle name="Millares 23 2 2 2 3 2" xfId="15417" xr:uid="{00000000-0005-0000-0000-0000F5030000}"/>
    <cellStyle name="Millares 23 2 2 2 4" xfId="11014" xr:uid="{00000000-0005-0000-0000-0000A5000000}"/>
    <cellStyle name="Millares 23 2 2 3" xfId="3297" xr:uid="{00000000-0005-0000-0000-0000F4030000}"/>
    <cellStyle name="Millares 23 2 2 3 2" xfId="7707" xr:uid="{00000000-0005-0000-0000-0000E3070000}"/>
    <cellStyle name="Millares 23 2 2 3 2 2" xfId="16521" xr:uid="{00000000-0005-0000-0000-0000E3070000}"/>
    <cellStyle name="Millares 23 2 2 3 3" xfId="12114" xr:uid="{00000000-0005-0000-0000-0000F4030000}"/>
    <cellStyle name="Millares 23 2 2 4" xfId="5526" xr:uid="{00000000-0005-0000-0000-0000F4030000}"/>
    <cellStyle name="Millares 23 2 2 4 2" xfId="14340" xr:uid="{00000000-0005-0000-0000-0000F4030000}"/>
    <cellStyle name="Millares 23 2 2 5" xfId="9937" xr:uid="{00000000-0005-0000-0000-0000A5000000}"/>
    <cellStyle name="Millares 23 2 3" xfId="764" xr:uid="{00000000-0005-0000-0000-0000A5000000}"/>
    <cellStyle name="Millares 23 2 3 2" xfId="1843" xr:uid="{00000000-0005-0000-0000-0000A5000000}"/>
    <cellStyle name="Millares 23 2 3 2 2" xfId="4022" xr:uid="{00000000-0005-0000-0000-0000F7030000}"/>
    <cellStyle name="Millares 23 2 3 2 2 2" xfId="8432" xr:uid="{00000000-0005-0000-0000-0000E6070000}"/>
    <cellStyle name="Millares 23 2 3 2 2 2 2" xfId="17246" xr:uid="{00000000-0005-0000-0000-0000E6070000}"/>
    <cellStyle name="Millares 23 2 3 2 2 3" xfId="12839" xr:uid="{00000000-0005-0000-0000-0000F7030000}"/>
    <cellStyle name="Millares 23 2 3 2 3" xfId="6251" xr:uid="{00000000-0005-0000-0000-0000F7030000}"/>
    <cellStyle name="Millares 23 2 3 2 3 2" xfId="15065" xr:uid="{00000000-0005-0000-0000-0000F7030000}"/>
    <cellStyle name="Millares 23 2 3 2 4" xfId="10662" xr:uid="{00000000-0005-0000-0000-0000A5000000}"/>
    <cellStyle name="Millares 23 2 3 3" xfId="2945" xr:uid="{00000000-0005-0000-0000-0000F6030000}"/>
    <cellStyle name="Millares 23 2 3 3 2" xfId="7355" xr:uid="{00000000-0005-0000-0000-0000E7070000}"/>
    <cellStyle name="Millares 23 2 3 3 2 2" xfId="16169" xr:uid="{00000000-0005-0000-0000-0000E7070000}"/>
    <cellStyle name="Millares 23 2 3 3 3" xfId="11762" xr:uid="{00000000-0005-0000-0000-0000F6030000}"/>
    <cellStyle name="Millares 23 2 3 4" xfId="5174" xr:uid="{00000000-0005-0000-0000-0000F6030000}"/>
    <cellStyle name="Millares 23 2 3 4 2" xfId="13988" xr:uid="{00000000-0005-0000-0000-0000F6030000}"/>
    <cellStyle name="Millares 23 2 3 5" xfId="9585" xr:uid="{00000000-0005-0000-0000-0000A5000000}"/>
    <cellStyle name="Millares 23 2 4" xfId="1478" xr:uid="{00000000-0005-0000-0000-0000A5000000}"/>
    <cellStyle name="Millares 23 2 4 2" xfId="3657" xr:uid="{00000000-0005-0000-0000-0000F8030000}"/>
    <cellStyle name="Millares 23 2 4 2 2" xfId="8067" xr:uid="{00000000-0005-0000-0000-0000E9070000}"/>
    <cellStyle name="Millares 23 2 4 2 2 2" xfId="16881" xr:uid="{00000000-0005-0000-0000-0000E9070000}"/>
    <cellStyle name="Millares 23 2 4 2 3" xfId="12474" xr:uid="{00000000-0005-0000-0000-0000F8030000}"/>
    <cellStyle name="Millares 23 2 4 3" xfId="5886" xr:uid="{00000000-0005-0000-0000-0000F8030000}"/>
    <cellStyle name="Millares 23 2 4 3 2" xfId="14700" xr:uid="{00000000-0005-0000-0000-0000F8030000}"/>
    <cellStyle name="Millares 23 2 4 4" xfId="10297" xr:uid="{00000000-0005-0000-0000-0000A5000000}"/>
    <cellStyle name="Millares 23 2 5" xfId="2588" xr:uid="{00000000-0005-0000-0000-0000A4000000}"/>
    <cellStyle name="Millares 23 2 5 2" xfId="6999" xr:uid="{00000000-0005-0000-0000-0000EA070000}"/>
    <cellStyle name="Millares 23 2 5 2 2" xfId="15813" xr:uid="{00000000-0005-0000-0000-0000EA070000}"/>
    <cellStyle name="Millares 23 2 5 3" xfId="11406" xr:uid="{00000000-0005-0000-0000-0000A4000000}"/>
    <cellStyle name="Millares 23 2 6" xfId="4822" xr:uid="{00000000-0005-0000-0000-0000F3030000}"/>
    <cellStyle name="Millares 23 2 6 2" xfId="13636" xr:uid="{00000000-0005-0000-0000-0000F3030000}"/>
    <cellStyle name="Millares 23 2 7" xfId="9233" xr:uid="{00000000-0005-0000-0000-0000A5000000}"/>
    <cellStyle name="Millares 23 3" xfId="935" xr:uid="{00000000-0005-0000-0000-0000A4000000}"/>
    <cellStyle name="Millares 23 3 2" xfId="2013" xr:uid="{00000000-0005-0000-0000-0000A4000000}"/>
    <cellStyle name="Millares 23 3 2 2" xfId="4192" xr:uid="{00000000-0005-0000-0000-0000FA030000}"/>
    <cellStyle name="Millares 23 3 2 2 2" xfId="8602" xr:uid="{00000000-0005-0000-0000-0000ED070000}"/>
    <cellStyle name="Millares 23 3 2 2 2 2" xfId="17416" xr:uid="{00000000-0005-0000-0000-0000ED070000}"/>
    <cellStyle name="Millares 23 3 2 2 3" xfId="13009" xr:uid="{00000000-0005-0000-0000-0000FA030000}"/>
    <cellStyle name="Millares 23 3 2 3" xfId="6421" xr:uid="{00000000-0005-0000-0000-0000FA030000}"/>
    <cellStyle name="Millares 23 3 2 3 2" xfId="15235" xr:uid="{00000000-0005-0000-0000-0000FA030000}"/>
    <cellStyle name="Millares 23 3 2 4" xfId="10832" xr:uid="{00000000-0005-0000-0000-0000A4000000}"/>
    <cellStyle name="Millares 23 3 3" xfId="3115" xr:uid="{00000000-0005-0000-0000-0000F9030000}"/>
    <cellStyle name="Millares 23 3 3 2" xfId="7525" xr:uid="{00000000-0005-0000-0000-0000EE070000}"/>
    <cellStyle name="Millares 23 3 3 2 2" xfId="16339" xr:uid="{00000000-0005-0000-0000-0000EE070000}"/>
    <cellStyle name="Millares 23 3 3 3" xfId="11932" xr:uid="{00000000-0005-0000-0000-0000F9030000}"/>
    <cellStyle name="Millares 23 3 4" xfId="5344" xr:uid="{00000000-0005-0000-0000-0000F9030000}"/>
    <cellStyle name="Millares 23 3 4 2" xfId="14158" xr:uid="{00000000-0005-0000-0000-0000F9030000}"/>
    <cellStyle name="Millares 23 3 5" xfId="9755" xr:uid="{00000000-0005-0000-0000-0000A4000000}"/>
    <cellStyle name="Millares 23 4" xfId="582" xr:uid="{00000000-0005-0000-0000-0000A4000000}"/>
    <cellStyle name="Millares 23 4 2" xfId="1661" xr:uid="{00000000-0005-0000-0000-0000A4000000}"/>
    <cellStyle name="Millares 23 4 2 2" xfId="3840" xr:uid="{00000000-0005-0000-0000-0000FC030000}"/>
    <cellStyle name="Millares 23 4 2 2 2" xfId="8250" xr:uid="{00000000-0005-0000-0000-0000F1070000}"/>
    <cellStyle name="Millares 23 4 2 2 2 2" xfId="17064" xr:uid="{00000000-0005-0000-0000-0000F1070000}"/>
    <cellStyle name="Millares 23 4 2 2 3" xfId="12657" xr:uid="{00000000-0005-0000-0000-0000FC030000}"/>
    <cellStyle name="Millares 23 4 2 3" xfId="6069" xr:uid="{00000000-0005-0000-0000-0000FC030000}"/>
    <cellStyle name="Millares 23 4 2 3 2" xfId="14883" xr:uid="{00000000-0005-0000-0000-0000FC030000}"/>
    <cellStyle name="Millares 23 4 2 4" xfId="10480" xr:uid="{00000000-0005-0000-0000-0000A4000000}"/>
    <cellStyle name="Millares 23 4 3" xfId="2763" xr:uid="{00000000-0005-0000-0000-0000FB030000}"/>
    <cellStyle name="Millares 23 4 3 2" xfId="7173" xr:uid="{00000000-0005-0000-0000-0000F2070000}"/>
    <cellStyle name="Millares 23 4 3 2 2" xfId="15987" xr:uid="{00000000-0005-0000-0000-0000F2070000}"/>
    <cellStyle name="Millares 23 4 3 3" xfId="11580" xr:uid="{00000000-0005-0000-0000-0000FB030000}"/>
    <cellStyle name="Millares 23 4 4" xfId="4992" xr:uid="{00000000-0005-0000-0000-0000FB030000}"/>
    <cellStyle name="Millares 23 4 4 2" xfId="13806" xr:uid="{00000000-0005-0000-0000-0000FB030000}"/>
    <cellStyle name="Millares 23 4 5" xfId="9403" xr:uid="{00000000-0005-0000-0000-0000A4000000}"/>
    <cellStyle name="Millares 23 5" xfId="1289" xr:uid="{00000000-0005-0000-0000-0000A4000000}"/>
    <cellStyle name="Millares 23 5 2" xfId="3469" xr:uid="{00000000-0005-0000-0000-0000FD030000}"/>
    <cellStyle name="Millares 23 5 2 2" xfId="7879" xr:uid="{00000000-0005-0000-0000-0000F4070000}"/>
    <cellStyle name="Millares 23 5 2 2 2" xfId="16693" xr:uid="{00000000-0005-0000-0000-0000F4070000}"/>
    <cellStyle name="Millares 23 5 2 3" xfId="12286" xr:uid="{00000000-0005-0000-0000-0000FD030000}"/>
    <cellStyle name="Millares 23 5 3" xfId="5698" xr:uid="{00000000-0005-0000-0000-0000FD030000}"/>
    <cellStyle name="Millares 23 5 3 2" xfId="14512" xr:uid="{00000000-0005-0000-0000-0000FD030000}"/>
    <cellStyle name="Millares 23 5 4" xfId="10109" xr:uid="{00000000-0005-0000-0000-0000A4000000}"/>
    <cellStyle name="Millares 23 6" xfId="2405" xr:uid="{00000000-0005-0000-0000-0000A3000000}"/>
    <cellStyle name="Millares 23 6 2" xfId="6817" xr:uid="{00000000-0005-0000-0000-0000F5070000}"/>
    <cellStyle name="Millares 23 6 2 2" xfId="15631" xr:uid="{00000000-0005-0000-0000-0000F5070000}"/>
    <cellStyle name="Millares 23 6 3" xfId="11224" xr:uid="{00000000-0005-0000-0000-0000A3000000}"/>
    <cellStyle name="Millares 23 7" xfId="4639" xr:uid="{00000000-0005-0000-0000-0000F2030000}"/>
    <cellStyle name="Millares 23 7 2" xfId="13453" xr:uid="{00000000-0005-0000-0000-0000F2030000}"/>
    <cellStyle name="Millares 23 8" xfId="9051" xr:uid="{00000000-0005-0000-0000-0000A4000000}"/>
    <cellStyle name="Millares 230" xfId="1403" xr:uid="{00000000-0005-0000-0000-00005F090000}"/>
    <cellStyle name="Millares 230 2" xfId="3583" xr:uid="{00000000-0005-0000-0000-0000FE030000}"/>
    <cellStyle name="Millares 230 2 2" xfId="7993" xr:uid="{00000000-0005-0000-0000-0000F7070000}"/>
    <cellStyle name="Millares 230 2 2 2" xfId="16807" xr:uid="{00000000-0005-0000-0000-0000F7070000}"/>
    <cellStyle name="Millares 230 2 3" xfId="12400" xr:uid="{00000000-0005-0000-0000-0000FE030000}"/>
    <cellStyle name="Millares 230 3" xfId="5812" xr:uid="{00000000-0005-0000-0000-0000FE030000}"/>
    <cellStyle name="Millares 230 3 2" xfId="14626" xr:uid="{00000000-0005-0000-0000-0000FE030000}"/>
    <cellStyle name="Millares 230 4" xfId="10223" xr:uid="{00000000-0005-0000-0000-00005F090000}"/>
    <cellStyle name="Millares 231" xfId="2359" xr:uid="{00000000-0005-0000-0000-000060090000}"/>
    <cellStyle name="Millares 231 2" xfId="4538" xr:uid="{00000000-0005-0000-0000-0000FF030000}"/>
    <cellStyle name="Millares 231 2 2" xfId="8948" xr:uid="{00000000-0005-0000-0000-0000F9070000}"/>
    <cellStyle name="Millares 231 2 2 2" xfId="17762" xr:uid="{00000000-0005-0000-0000-0000F9070000}"/>
    <cellStyle name="Millares 231 2 3" xfId="13355" xr:uid="{00000000-0005-0000-0000-0000FF030000}"/>
    <cellStyle name="Millares 231 3" xfId="6767" xr:uid="{00000000-0005-0000-0000-0000FF030000}"/>
    <cellStyle name="Millares 231 3 2" xfId="15581" xr:uid="{00000000-0005-0000-0000-0000FF030000}"/>
    <cellStyle name="Millares 231 4" xfId="11178" xr:uid="{00000000-0005-0000-0000-000060090000}"/>
    <cellStyle name="Millares 232" xfId="2354" xr:uid="{00000000-0005-0000-0000-000061090000}"/>
    <cellStyle name="Millares 232 2" xfId="4533" xr:uid="{00000000-0005-0000-0000-000000040000}"/>
    <cellStyle name="Millares 232 2 2" xfId="8943" xr:uid="{00000000-0005-0000-0000-0000FB070000}"/>
    <cellStyle name="Millares 232 2 2 2" xfId="17757" xr:uid="{00000000-0005-0000-0000-0000FB070000}"/>
    <cellStyle name="Millares 232 2 3" xfId="13350" xr:uid="{00000000-0005-0000-0000-000000040000}"/>
    <cellStyle name="Millares 232 3" xfId="6762" xr:uid="{00000000-0005-0000-0000-000000040000}"/>
    <cellStyle name="Millares 232 3 2" xfId="15576" xr:uid="{00000000-0005-0000-0000-000000040000}"/>
    <cellStyle name="Millares 232 4" xfId="11173" xr:uid="{00000000-0005-0000-0000-000061090000}"/>
    <cellStyle name="Millares 233" xfId="2343" xr:uid="{00000000-0005-0000-0000-000062090000}"/>
    <cellStyle name="Millares 233 2" xfId="4522" xr:uid="{00000000-0005-0000-0000-000001040000}"/>
    <cellStyle name="Millares 233 2 2" xfId="8932" xr:uid="{00000000-0005-0000-0000-0000FD070000}"/>
    <cellStyle name="Millares 233 2 2 2" xfId="17746" xr:uid="{00000000-0005-0000-0000-0000FD070000}"/>
    <cellStyle name="Millares 233 2 3" xfId="13339" xr:uid="{00000000-0005-0000-0000-000001040000}"/>
    <cellStyle name="Millares 233 3" xfId="6751" xr:uid="{00000000-0005-0000-0000-000001040000}"/>
    <cellStyle name="Millares 233 3 2" xfId="15565" xr:uid="{00000000-0005-0000-0000-000001040000}"/>
    <cellStyle name="Millares 233 4" xfId="11162" xr:uid="{00000000-0005-0000-0000-000062090000}"/>
    <cellStyle name="Millares 234" xfId="2334" xr:uid="{00000000-0005-0000-0000-000063090000}"/>
    <cellStyle name="Millares 234 2" xfId="4513" xr:uid="{00000000-0005-0000-0000-000002040000}"/>
    <cellStyle name="Millares 234 2 2" xfId="8923" xr:uid="{00000000-0005-0000-0000-0000FF070000}"/>
    <cellStyle name="Millares 234 2 2 2" xfId="17737" xr:uid="{00000000-0005-0000-0000-0000FF070000}"/>
    <cellStyle name="Millares 234 2 3" xfId="13330" xr:uid="{00000000-0005-0000-0000-000002040000}"/>
    <cellStyle name="Millares 234 3" xfId="6742" xr:uid="{00000000-0005-0000-0000-000002040000}"/>
    <cellStyle name="Millares 234 3 2" xfId="15556" xr:uid="{00000000-0005-0000-0000-000002040000}"/>
    <cellStyle name="Millares 234 4" xfId="11153" xr:uid="{00000000-0005-0000-0000-000063090000}"/>
    <cellStyle name="Millares 235" xfId="2339" xr:uid="{00000000-0005-0000-0000-000064090000}"/>
    <cellStyle name="Millares 235 2" xfId="4518" xr:uid="{00000000-0005-0000-0000-000003040000}"/>
    <cellStyle name="Millares 235 2 2" xfId="8928" xr:uid="{00000000-0005-0000-0000-000001080000}"/>
    <cellStyle name="Millares 235 2 2 2" xfId="17742" xr:uid="{00000000-0005-0000-0000-000001080000}"/>
    <cellStyle name="Millares 235 2 3" xfId="13335" xr:uid="{00000000-0005-0000-0000-000003040000}"/>
    <cellStyle name="Millares 235 3" xfId="6747" xr:uid="{00000000-0005-0000-0000-000003040000}"/>
    <cellStyle name="Millares 235 3 2" xfId="15561" xr:uid="{00000000-0005-0000-0000-000003040000}"/>
    <cellStyle name="Millares 235 4" xfId="11158" xr:uid="{00000000-0005-0000-0000-000064090000}"/>
    <cellStyle name="Millares 236" xfId="1628" xr:uid="{00000000-0005-0000-0000-000065090000}"/>
    <cellStyle name="Millares 236 2" xfId="3807" xr:uid="{00000000-0005-0000-0000-000004040000}"/>
    <cellStyle name="Millares 236 2 2" xfId="8217" xr:uid="{00000000-0005-0000-0000-000003080000}"/>
    <cellStyle name="Millares 236 2 2 2" xfId="17031" xr:uid="{00000000-0005-0000-0000-000003080000}"/>
    <cellStyle name="Millares 236 2 3" xfId="12624" xr:uid="{00000000-0005-0000-0000-000004040000}"/>
    <cellStyle name="Millares 236 3" xfId="6036" xr:uid="{00000000-0005-0000-0000-000004040000}"/>
    <cellStyle name="Millares 236 3 2" xfId="14850" xr:uid="{00000000-0005-0000-0000-000004040000}"/>
    <cellStyle name="Millares 236 4" xfId="10447" xr:uid="{00000000-0005-0000-0000-000065090000}"/>
    <cellStyle name="Millares 237" xfId="1625" xr:uid="{00000000-0005-0000-0000-000066090000}"/>
    <cellStyle name="Millares 237 2" xfId="3804" xr:uid="{00000000-0005-0000-0000-000005040000}"/>
    <cellStyle name="Millares 237 2 2" xfId="8214" xr:uid="{00000000-0005-0000-0000-000005080000}"/>
    <cellStyle name="Millares 237 2 2 2" xfId="17028" xr:uid="{00000000-0005-0000-0000-000005080000}"/>
    <cellStyle name="Millares 237 2 3" xfId="12621" xr:uid="{00000000-0005-0000-0000-000005040000}"/>
    <cellStyle name="Millares 237 3" xfId="6033" xr:uid="{00000000-0005-0000-0000-000005040000}"/>
    <cellStyle name="Millares 237 3 2" xfId="14847" xr:uid="{00000000-0005-0000-0000-000005040000}"/>
    <cellStyle name="Millares 237 4" xfId="10444" xr:uid="{00000000-0005-0000-0000-000066090000}"/>
    <cellStyle name="Millares 238" xfId="2370" xr:uid="{00000000-0005-0000-0000-000067090000}"/>
    <cellStyle name="Millares 238 2" xfId="4549" xr:uid="{00000000-0005-0000-0000-000006040000}"/>
    <cellStyle name="Millares 238 2 2" xfId="8959" xr:uid="{00000000-0005-0000-0000-000007080000}"/>
    <cellStyle name="Millares 238 2 2 2" xfId="17773" xr:uid="{00000000-0005-0000-0000-000007080000}"/>
    <cellStyle name="Millares 238 2 3" xfId="13366" xr:uid="{00000000-0005-0000-0000-000006040000}"/>
    <cellStyle name="Millares 238 3" xfId="6778" xr:uid="{00000000-0005-0000-0000-000006040000}"/>
    <cellStyle name="Millares 238 3 2" xfId="15592" xr:uid="{00000000-0005-0000-0000-000006040000}"/>
    <cellStyle name="Millares 238 4" xfId="11189" xr:uid="{00000000-0005-0000-0000-000067090000}"/>
    <cellStyle name="Millares 239" xfId="2356" xr:uid="{00000000-0005-0000-0000-000068090000}"/>
    <cellStyle name="Millares 239 2" xfId="4535" xr:uid="{00000000-0005-0000-0000-000007040000}"/>
    <cellStyle name="Millares 239 2 2" xfId="8945" xr:uid="{00000000-0005-0000-0000-000009080000}"/>
    <cellStyle name="Millares 239 2 2 2" xfId="17759" xr:uid="{00000000-0005-0000-0000-000009080000}"/>
    <cellStyle name="Millares 239 2 3" xfId="13352" xr:uid="{00000000-0005-0000-0000-000007040000}"/>
    <cellStyle name="Millares 239 3" xfId="6764" xr:uid="{00000000-0005-0000-0000-000007040000}"/>
    <cellStyle name="Millares 239 3 2" xfId="15578" xr:uid="{00000000-0005-0000-0000-000007040000}"/>
    <cellStyle name="Millares 239 4" xfId="11175" xr:uid="{00000000-0005-0000-0000-000068090000}"/>
    <cellStyle name="Millares 24" xfId="61" xr:uid="{00000000-0005-0000-0000-0000A6000000}"/>
    <cellStyle name="Millares 24 2" xfId="401" xr:uid="{00000000-0005-0000-0000-0000A7000000}"/>
    <cellStyle name="Millares 24 2 2" xfId="1118" xr:uid="{00000000-0005-0000-0000-0000A7000000}"/>
    <cellStyle name="Millares 24 2 2 2" xfId="2196" xr:uid="{00000000-0005-0000-0000-0000A7000000}"/>
    <cellStyle name="Millares 24 2 2 2 2" xfId="4375" xr:uid="{00000000-0005-0000-0000-00000B040000}"/>
    <cellStyle name="Millares 24 2 2 2 2 2" xfId="8785" xr:uid="{00000000-0005-0000-0000-00000E080000}"/>
    <cellStyle name="Millares 24 2 2 2 2 2 2" xfId="17599" xr:uid="{00000000-0005-0000-0000-00000E080000}"/>
    <cellStyle name="Millares 24 2 2 2 2 3" xfId="13192" xr:uid="{00000000-0005-0000-0000-00000B040000}"/>
    <cellStyle name="Millares 24 2 2 2 3" xfId="6604" xr:uid="{00000000-0005-0000-0000-00000B040000}"/>
    <cellStyle name="Millares 24 2 2 2 3 2" xfId="15418" xr:uid="{00000000-0005-0000-0000-00000B040000}"/>
    <cellStyle name="Millares 24 2 2 2 4" xfId="11015" xr:uid="{00000000-0005-0000-0000-0000A7000000}"/>
    <cellStyle name="Millares 24 2 2 3" xfId="3298" xr:uid="{00000000-0005-0000-0000-00000A040000}"/>
    <cellStyle name="Millares 24 2 2 3 2" xfId="7708" xr:uid="{00000000-0005-0000-0000-00000F080000}"/>
    <cellStyle name="Millares 24 2 2 3 2 2" xfId="16522" xr:uid="{00000000-0005-0000-0000-00000F080000}"/>
    <cellStyle name="Millares 24 2 2 3 3" xfId="12115" xr:uid="{00000000-0005-0000-0000-00000A040000}"/>
    <cellStyle name="Millares 24 2 2 4" xfId="5527" xr:uid="{00000000-0005-0000-0000-00000A040000}"/>
    <cellStyle name="Millares 24 2 2 4 2" xfId="14341" xr:uid="{00000000-0005-0000-0000-00000A040000}"/>
    <cellStyle name="Millares 24 2 2 5" xfId="9938" xr:uid="{00000000-0005-0000-0000-0000A7000000}"/>
    <cellStyle name="Millares 24 2 3" xfId="765" xr:uid="{00000000-0005-0000-0000-0000A7000000}"/>
    <cellStyle name="Millares 24 2 3 2" xfId="1844" xr:uid="{00000000-0005-0000-0000-0000A7000000}"/>
    <cellStyle name="Millares 24 2 3 2 2" xfId="4023" xr:uid="{00000000-0005-0000-0000-00000D040000}"/>
    <cellStyle name="Millares 24 2 3 2 2 2" xfId="8433" xr:uid="{00000000-0005-0000-0000-000012080000}"/>
    <cellStyle name="Millares 24 2 3 2 2 2 2" xfId="17247" xr:uid="{00000000-0005-0000-0000-000012080000}"/>
    <cellStyle name="Millares 24 2 3 2 2 3" xfId="12840" xr:uid="{00000000-0005-0000-0000-00000D040000}"/>
    <cellStyle name="Millares 24 2 3 2 3" xfId="6252" xr:uid="{00000000-0005-0000-0000-00000D040000}"/>
    <cellStyle name="Millares 24 2 3 2 3 2" xfId="15066" xr:uid="{00000000-0005-0000-0000-00000D040000}"/>
    <cellStyle name="Millares 24 2 3 2 4" xfId="10663" xr:uid="{00000000-0005-0000-0000-0000A7000000}"/>
    <cellStyle name="Millares 24 2 3 3" xfId="2946" xr:uid="{00000000-0005-0000-0000-00000C040000}"/>
    <cellStyle name="Millares 24 2 3 3 2" xfId="7356" xr:uid="{00000000-0005-0000-0000-000013080000}"/>
    <cellStyle name="Millares 24 2 3 3 2 2" xfId="16170" xr:uid="{00000000-0005-0000-0000-000013080000}"/>
    <cellStyle name="Millares 24 2 3 3 3" xfId="11763" xr:uid="{00000000-0005-0000-0000-00000C040000}"/>
    <cellStyle name="Millares 24 2 3 4" xfId="5175" xr:uid="{00000000-0005-0000-0000-00000C040000}"/>
    <cellStyle name="Millares 24 2 3 4 2" xfId="13989" xr:uid="{00000000-0005-0000-0000-00000C040000}"/>
    <cellStyle name="Millares 24 2 3 5" xfId="9586" xr:uid="{00000000-0005-0000-0000-0000A7000000}"/>
    <cellStyle name="Millares 24 2 4" xfId="1479" xr:uid="{00000000-0005-0000-0000-0000A7000000}"/>
    <cellStyle name="Millares 24 2 4 2" xfId="3658" xr:uid="{00000000-0005-0000-0000-00000E040000}"/>
    <cellStyle name="Millares 24 2 4 2 2" xfId="8068" xr:uid="{00000000-0005-0000-0000-000015080000}"/>
    <cellStyle name="Millares 24 2 4 2 2 2" xfId="16882" xr:uid="{00000000-0005-0000-0000-000015080000}"/>
    <cellStyle name="Millares 24 2 4 2 3" xfId="12475" xr:uid="{00000000-0005-0000-0000-00000E040000}"/>
    <cellStyle name="Millares 24 2 4 3" xfId="5887" xr:uid="{00000000-0005-0000-0000-00000E040000}"/>
    <cellStyle name="Millares 24 2 4 3 2" xfId="14701" xr:uid="{00000000-0005-0000-0000-00000E040000}"/>
    <cellStyle name="Millares 24 2 4 4" xfId="10298" xr:uid="{00000000-0005-0000-0000-0000A7000000}"/>
    <cellStyle name="Millares 24 2 5" xfId="2589" xr:uid="{00000000-0005-0000-0000-0000A6000000}"/>
    <cellStyle name="Millares 24 2 5 2" xfId="7000" xr:uid="{00000000-0005-0000-0000-000016080000}"/>
    <cellStyle name="Millares 24 2 5 2 2" xfId="15814" xr:uid="{00000000-0005-0000-0000-000016080000}"/>
    <cellStyle name="Millares 24 2 5 3" xfId="11407" xr:uid="{00000000-0005-0000-0000-0000A6000000}"/>
    <cellStyle name="Millares 24 2 6" xfId="4823" xr:uid="{00000000-0005-0000-0000-000009040000}"/>
    <cellStyle name="Millares 24 2 6 2" xfId="13637" xr:uid="{00000000-0005-0000-0000-000009040000}"/>
    <cellStyle name="Millares 24 2 7" xfId="9234" xr:uid="{00000000-0005-0000-0000-0000A7000000}"/>
    <cellStyle name="Millares 24 3" xfId="936" xr:uid="{00000000-0005-0000-0000-0000A6000000}"/>
    <cellStyle name="Millares 24 3 2" xfId="2014" xr:uid="{00000000-0005-0000-0000-0000A6000000}"/>
    <cellStyle name="Millares 24 3 2 2" xfId="4193" xr:uid="{00000000-0005-0000-0000-000010040000}"/>
    <cellStyle name="Millares 24 3 2 2 2" xfId="8603" xr:uid="{00000000-0005-0000-0000-000019080000}"/>
    <cellStyle name="Millares 24 3 2 2 2 2" xfId="17417" xr:uid="{00000000-0005-0000-0000-000019080000}"/>
    <cellStyle name="Millares 24 3 2 2 3" xfId="13010" xr:uid="{00000000-0005-0000-0000-000010040000}"/>
    <cellStyle name="Millares 24 3 2 3" xfId="6422" xr:uid="{00000000-0005-0000-0000-000010040000}"/>
    <cellStyle name="Millares 24 3 2 3 2" xfId="15236" xr:uid="{00000000-0005-0000-0000-000010040000}"/>
    <cellStyle name="Millares 24 3 2 4" xfId="10833" xr:uid="{00000000-0005-0000-0000-0000A6000000}"/>
    <cellStyle name="Millares 24 3 3" xfId="3116" xr:uid="{00000000-0005-0000-0000-00000F040000}"/>
    <cellStyle name="Millares 24 3 3 2" xfId="7526" xr:uid="{00000000-0005-0000-0000-00001A080000}"/>
    <cellStyle name="Millares 24 3 3 2 2" xfId="16340" xr:uid="{00000000-0005-0000-0000-00001A080000}"/>
    <cellStyle name="Millares 24 3 3 3" xfId="11933" xr:uid="{00000000-0005-0000-0000-00000F040000}"/>
    <cellStyle name="Millares 24 3 4" xfId="5345" xr:uid="{00000000-0005-0000-0000-00000F040000}"/>
    <cellStyle name="Millares 24 3 4 2" xfId="14159" xr:uid="{00000000-0005-0000-0000-00000F040000}"/>
    <cellStyle name="Millares 24 3 5" xfId="9756" xr:uid="{00000000-0005-0000-0000-0000A6000000}"/>
    <cellStyle name="Millares 24 4" xfId="583" xr:uid="{00000000-0005-0000-0000-0000A6000000}"/>
    <cellStyle name="Millares 24 4 2" xfId="1662" xr:uid="{00000000-0005-0000-0000-0000A6000000}"/>
    <cellStyle name="Millares 24 4 2 2" xfId="3841" xr:uid="{00000000-0005-0000-0000-000012040000}"/>
    <cellStyle name="Millares 24 4 2 2 2" xfId="8251" xr:uid="{00000000-0005-0000-0000-00001D080000}"/>
    <cellStyle name="Millares 24 4 2 2 2 2" xfId="17065" xr:uid="{00000000-0005-0000-0000-00001D080000}"/>
    <cellStyle name="Millares 24 4 2 2 3" xfId="12658" xr:uid="{00000000-0005-0000-0000-000012040000}"/>
    <cellStyle name="Millares 24 4 2 3" xfId="6070" xr:uid="{00000000-0005-0000-0000-000012040000}"/>
    <cellStyle name="Millares 24 4 2 3 2" xfId="14884" xr:uid="{00000000-0005-0000-0000-000012040000}"/>
    <cellStyle name="Millares 24 4 2 4" xfId="10481" xr:uid="{00000000-0005-0000-0000-0000A6000000}"/>
    <cellStyle name="Millares 24 4 3" xfId="2764" xr:uid="{00000000-0005-0000-0000-000011040000}"/>
    <cellStyle name="Millares 24 4 3 2" xfId="7174" xr:uid="{00000000-0005-0000-0000-00001E080000}"/>
    <cellStyle name="Millares 24 4 3 2 2" xfId="15988" xr:uid="{00000000-0005-0000-0000-00001E080000}"/>
    <cellStyle name="Millares 24 4 3 3" xfId="11581" xr:uid="{00000000-0005-0000-0000-000011040000}"/>
    <cellStyle name="Millares 24 4 4" xfId="4993" xr:uid="{00000000-0005-0000-0000-000011040000}"/>
    <cellStyle name="Millares 24 4 4 2" xfId="13807" xr:uid="{00000000-0005-0000-0000-000011040000}"/>
    <cellStyle name="Millares 24 4 5" xfId="9404" xr:uid="{00000000-0005-0000-0000-0000A6000000}"/>
    <cellStyle name="Millares 24 5" xfId="1290" xr:uid="{00000000-0005-0000-0000-0000A6000000}"/>
    <cellStyle name="Millares 24 5 2" xfId="3470" xr:uid="{00000000-0005-0000-0000-000013040000}"/>
    <cellStyle name="Millares 24 5 2 2" xfId="7880" xr:uid="{00000000-0005-0000-0000-000020080000}"/>
    <cellStyle name="Millares 24 5 2 2 2" xfId="16694" xr:uid="{00000000-0005-0000-0000-000020080000}"/>
    <cellStyle name="Millares 24 5 2 3" xfId="12287" xr:uid="{00000000-0005-0000-0000-000013040000}"/>
    <cellStyle name="Millares 24 5 3" xfId="5699" xr:uid="{00000000-0005-0000-0000-000013040000}"/>
    <cellStyle name="Millares 24 5 3 2" xfId="14513" xr:uid="{00000000-0005-0000-0000-000013040000}"/>
    <cellStyle name="Millares 24 5 4" xfId="10110" xr:uid="{00000000-0005-0000-0000-0000A6000000}"/>
    <cellStyle name="Millares 24 6" xfId="2406" xr:uid="{00000000-0005-0000-0000-0000A5000000}"/>
    <cellStyle name="Millares 24 6 2" xfId="6818" xr:uid="{00000000-0005-0000-0000-000021080000}"/>
    <cellStyle name="Millares 24 6 2 2" xfId="15632" xr:uid="{00000000-0005-0000-0000-000021080000}"/>
    <cellStyle name="Millares 24 6 3" xfId="11225" xr:uid="{00000000-0005-0000-0000-0000A5000000}"/>
    <cellStyle name="Millares 24 7" xfId="4640" xr:uid="{00000000-0005-0000-0000-000008040000}"/>
    <cellStyle name="Millares 24 7 2" xfId="13454" xr:uid="{00000000-0005-0000-0000-000008040000}"/>
    <cellStyle name="Millares 24 8" xfId="9052" xr:uid="{00000000-0005-0000-0000-0000A6000000}"/>
    <cellStyle name="Millares 240" xfId="2342" xr:uid="{00000000-0005-0000-0000-000069090000}"/>
    <cellStyle name="Millares 240 2" xfId="4521" xr:uid="{00000000-0005-0000-0000-000014040000}"/>
    <cellStyle name="Millares 240 2 2" xfId="8931" xr:uid="{00000000-0005-0000-0000-000023080000}"/>
    <cellStyle name="Millares 240 2 2 2" xfId="17745" xr:uid="{00000000-0005-0000-0000-000023080000}"/>
    <cellStyle name="Millares 240 2 3" xfId="13338" xr:uid="{00000000-0005-0000-0000-000014040000}"/>
    <cellStyle name="Millares 240 3" xfId="6750" xr:uid="{00000000-0005-0000-0000-000014040000}"/>
    <cellStyle name="Millares 240 3 2" xfId="15564" xr:uid="{00000000-0005-0000-0000-000014040000}"/>
    <cellStyle name="Millares 240 4" xfId="11161" xr:uid="{00000000-0005-0000-0000-000069090000}"/>
    <cellStyle name="Millares 241" xfId="1620" xr:uid="{00000000-0005-0000-0000-00006A090000}"/>
    <cellStyle name="Millares 241 2" xfId="3799" xr:uid="{00000000-0005-0000-0000-000015040000}"/>
    <cellStyle name="Millares 241 2 2" xfId="8209" xr:uid="{00000000-0005-0000-0000-000025080000}"/>
    <cellStyle name="Millares 241 2 2 2" xfId="17023" xr:uid="{00000000-0005-0000-0000-000025080000}"/>
    <cellStyle name="Millares 241 2 3" xfId="12616" xr:uid="{00000000-0005-0000-0000-000015040000}"/>
    <cellStyle name="Millares 241 3" xfId="6028" xr:uid="{00000000-0005-0000-0000-000015040000}"/>
    <cellStyle name="Millares 241 3 2" xfId="14842" xr:uid="{00000000-0005-0000-0000-000015040000}"/>
    <cellStyle name="Millares 241 4" xfId="10439" xr:uid="{00000000-0005-0000-0000-00006A090000}"/>
    <cellStyle name="Millares 242" xfId="2366" xr:uid="{00000000-0005-0000-0000-00006B090000}"/>
    <cellStyle name="Millares 242 2" xfId="4545" xr:uid="{00000000-0005-0000-0000-000016040000}"/>
    <cellStyle name="Millares 242 2 2" xfId="8955" xr:uid="{00000000-0005-0000-0000-000027080000}"/>
    <cellStyle name="Millares 242 2 2 2" xfId="17769" xr:uid="{00000000-0005-0000-0000-000027080000}"/>
    <cellStyle name="Millares 242 2 3" xfId="13362" xr:uid="{00000000-0005-0000-0000-000016040000}"/>
    <cellStyle name="Millares 242 3" xfId="6774" xr:uid="{00000000-0005-0000-0000-000016040000}"/>
    <cellStyle name="Millares 242 3 2" xfId="15588" xr:uid="{00000000-0005-0000-0000-000016040000}"/>
    <cellStyle name="Millares 242 4" xfId="11185" xr:uid="{00000000-0005-0000-0000-00006B090000}"/>
    <cellStyle name="Millares 243" xfId="2360" xr:uid="{00000000-0005-0000-0000-00006C090000}"/>
    <cellStyle name="Millares 243 2" xfId="4539" xr:uid="{00000000-0005-0000-0000-000017040000}"/>
    <cellStyle name="Millares 243 2 2" xfId="8949" xr:uid="{00000000-0005-0000-0000-000029080000}"/>
    <cellStyle name="Millares 243 2 2 2" xfId="17763" xr:uid="{00000000-0005-0000-0000-000029080000}"/>
    <cellStyle name="Millares 243 2 3" xfId="13356" xr:uid="{00000000-0005-0000-0000-000017040000}"/>
    <cellStyle name="Millares 243 3" xfId="6768" xr:uid="{00000000-0005-0000-0000-000017040000}"/>
    <cellStyle name="Millares 243 3 2" xfId="15582" xr:uid="{00000000-0005-0000-0000-000017040000}"/>
    <cellStyle name="Millares 243 4" xfId="11179" xr:uid="{00000000-0005-0000-0000-00006C090000}"/>
    <cellStyle name="Millares 244" xfId="2367" xr:uid="{00000000-0005-0000-0000-00006D090000}"/>
    <cellStyle name="Millares 244 2" xfId="4546" xr:uid="{00000000-0005-0000-0000-000018040000}"/>
    <cellStyle name="Millares 244 2 2" xfId="8956" xr:uid="{00000000-0005-0000-0000-00002B080000}"/>
    <cellStyle name="Millares 244 2 2 2" xfId="17770" xr:uid="{00000000-0005-0000-0000-00002B080000}"/>
    <cellStyle name="Millares 244 2 3" xfId="13363" xr:uid="{00000000-0005-0000-0000-000018040000}"/>
    <cellStyle name="Millares 244 3" xfId="6775" xr:uid="{00000000-0005-0000-0000-000018040000}"/>
    <cellStyle name="Millares 244 3 2" xfId="15589" xr:uid="{00000000-0005-0000-0000-000018040000}"/>
    <cellStyle name="Millares 244 4" xfId="11186" xr:uid="{00000000-0005-0000-0000-00006D090000}"/>
    <cellStyle name="Millares 245" xfId="2340" xr:uid="{00000000-0005-0000-0000-00006E090000}"/>
    <cellStyle name="Millares 245 2" xfId="4519" xr:uid="{00000000-0005-0000-0000-000019040000}"/>
    <cellStyle name="Millares 245 2 2" xfId="8929" xr:uid="{00000000-0005-0000-0000-00002D080000}"/>
    <cellStyle name="Millares 245 2 2 2" xfId="17743" xr:uid="{00000000-0005-0000-0000-00002D080000}"/>
    <cellStyle name="Millares 245 2 3" xfId="13336" xr:uid="{00000000-0005-0000-0000-000019040000}"/>
    <cellStyle name="Millares 245 3" xfId="6748" xr:uid="{00000000-0005-0000-0000-000019040000}"/>
    <cellStyle name="Millares 245 3 2" xfId="15562" xr:uid="{00000000-0005-0000-0000-000019040000}"/>
    <cellStyle name="Millares 245 4" xfId="11159" xr:uid="{00000000-0005-0000-0000-00006E090000}"/>
    <cellStyle name="Millares 246" xfId="2337" xr:uid="{00000000-0005-0000-0000-00006F090000}"/>
    <cellStyle name="Millares 246 2" xfId="4516" xr:uid="{00000000-0005-0000-0000-00001A040000}"/>
    <cellStyle name="Millares 246 2 2" xfId="8926" xr:uid="{00000000-0005-0000-0000-00002F080000}"/>
    <cellStyle name="Millares 246 2 2 2" xfId="17740" xr:uid="{00000000-0005-0000-0000-00002F080000}"/>
    <cellStyle name="Millares 246 2 3" xfId="13333" xr:uid="{00000000-0005-0000-0000-00001A040000}"/>
    <cellStyle name="Millares 246 3" xfId="6745" xr:uid="{00000000-0005-0000-0000-00001A040000}"/>
    <cellStyle name="Millares 246 3 2" xfId="15559" xr:uid="{00000000-0005-0000-0000-00001A040000}"/>
    <cellStyle name="Millares 246 4" xfId="11156" xr:uid="{00000000-0005-0000-0000-00006F090000}"/>
    <cellStyle name="Millares 247" xfId="2338" xr:uid="{00000000-0005-0000-0000-000070090000}"/>
    <cellStyle name="Millares 247 2" xfId="4517" xr:uid="{00000000-0005-0000-0000-00001B040000}"/>
    <cellStyle name="Millares 247 2 2" xfId="8927" xr:uid="{00000000-0005-0000-0000-000031080000}"/>
    <cellStyle name="Millares 247 2 2 2" xfId="17741" xr:uid="{00000000-0005-0000-0000-000031080000}"/>
    <cellStyle name="Millares 247 2 3" xfId="13334" xr:uid="{00000000-0005-0000-0000-00001B040000}"/>
    <cellStyle name="Millares 247 3" xfId="6746" xr:uid="{00000000-0005-0000-0000-00001B040000}"/>
    <cellStyle name="Millares 247 3 2" xfId="15560" xr:uid="{00000000-0005-0000-0000-00001B040000}"/>
    <cellStyle name="Millares 247 4" xfId="11157" xr:uid="{00000000-0005-0000-0000-000070090000}"/>
    <cellStyle name="Millares 248" xfId="1312" xr:uid="{00000000-0005-0000-0000-000071090000}"/>
    <cellStyle name="Millares 248 2" xfId="3492" xr:uid="{00000000-0005-0000-0000-00001C040000}"/>
    <cellStyle name="Millares 248 2 2" xfId="7902" xr:uid="{00000000-0005-0000-0000-000033080000}"/>
    <cellStyle name="Millares 248 2 2 2" xfId="16716" xr:uid="{00000000-0005-0000-0000-000033080000}"/>
    <cellStyle name="Millares 248 2 3" xfId="12309" xr:uid="{00000000-0005-0000-0000-00001C040000}"/>
    <cellStyle name="Millares 248 3" xfId="5721" xr:uid="{00000000-0005-0000-0000-00001C040000}"/>
    <cellStyle name="Millares 248 3 2" xfId="14535" xr:uid="{00000000-0005-0000-0000-00001C040000}"/>
    <cellStyle name="Millares 248 4" xfId="10132" xr:uid="{00000000-0005-0000-0000-000071090000}"/>
    <cellStyle name="Millares 249" xfId="2373" xr:uid="{00000000-0005-0000-0000-000072090000}"/>
    <cellStyle name="Millares 249 2" xfId="6785" xr:uid="{00000000-0005-0000-0000-000034080000}"/>
    <cellStyle name="Millares 249 2 2" xfId="15599" xr:uid="{00000000-0005-0000-0000-000034080000}"/>
    <cellStyle name="Millares 249 3" xfId="11192" xr:uid="{00000000-0005-0000-0000-000072090000}"/>
    <cellStyle name="Millares 25" xfId="63" xr:uid="{00000000-0005-0000-0000-0000A8000000}"/>
    <cellStyle name="Millares 25 2" xfId="402" xr:uid="{00000000-0005-0000-0000-0000A9000000}"/>
    <cellStyle name="Millares 25 2 2" xfId="1119" xr:uid="{00000000-0005-0000-0000-0000A9000000}"/>
    <cellStyle name="Millares 25 2 2 2" xfId="2197" xr:uid="{00000000-0005-0000-0000-0000A9000000}"/>
    <cellStyle name="Millares 25 2 2 2 2" xfId="4376" xr:uid="{00000000-0005-0000-0000-000020040000}"/>
    <cellStyle name="Millares 25 2 2 2 2 2" xfId="8786" xr:uid="{00000000-0005-0000-0000-000039080000}"/>
    <cellStyle name="Millares 25 2 2 2 2 2 2" xfId="17600" xr:uid="{00000000-0005-0000-0000-000039080000}"/>
    <cellStyle name="Millares 25 2 2 2 2 3" xfId="13193" xr:uid="{00000000-0005-0000-0000-000020040000}"/>
    <cellStyle name="Millares 25 2 2 2 3" xfId="6605" xr:uid="{00000000-0005-0000-0000-000020040000}"/>
    <cellStyle name="Millares 25 2 2 2 3 2" xfId="15419" xr:uid="{00000000-0005-0000-0000-000020040000}"/>
    <cellStyle name="Millares 25 2 2 2 4" xfId="11016" xr:uid="{00000000-0005-0000-0000-0000A9000000}"/>
    <cellStyle name="Millares 25 2 2 3" xfId="3299" xr:uid="{00000000-0005-0000-0000-00001F040000}"/>
    <cellStyle name="Millares 25 2 2 3 2" xfId="7709" xr:uid="{00000000-0005-0000-0000-00003A080000}"/>
    <cellStyle name="Millares 25 2 2 3 2 2" xfId="16523" xr:uid="{00000000-0005-0000-0000-00003A080000}"/>
    <cellStyle name="Millares 25 2 2 3 3" xfId="12116" xr:uid="{00000000-0005-0000-0000-00001F040000}"/>
    <cellStyle name="Millares 25 2 2 4" xfId="5528" xr:uid="{00000000-0005-0000-0000-00001F040000}"/>
    <cellStyle name="Millares 25 2 2 4 2" xfId="14342" xr:uid="{00000000-0005-0000-0000-00001F040000}"/>
    <cellStyle name="Millares 25 2 2 5" xfId="9939" xr:uid="{00000000-0005-0000-0000-0000A9000000}"/>
    <cellStyle name="Millares 25 2 3" xfId="766" xr:uid="{00000000-0005-0000-0000-0000A9000000}"/>
    <cellStyle name="Millares 25 2 3 2" xfId="1845" xr:uid="{00000000-0005-0000-0000-0000A9000000}"/>
    <cellStyle name="Millares 25 2 3 2 2" xfId="4024" xr:uid="{00000000-0005-0000-0000-000022040000}"/>
    <cellStyle name="Millares 25 2 3 2 2 2" xfId="8434" xr:uid="{00000000-0005-0000-0000-00003D080000}"/>
    <cellStyle name="Millares 25 2 3 2 2 2 2" xfId="17248" xr:uid="{00000000-0005-0000-0000-00003D080000}"/>
    <cellStyle name="Millares 25 2 3 2 2 3" xfId="12841" xr:uid="{00000000-0005-0000-0000-000022040000}"/>
    <cellStyle name="Millares 25 2 3 2 3" xfId="6253" xr:uid="{00000000-0005-0000-0000-000022040000}"/>
    <cellStyle name="Millares 25 2 3 2 3 2" xfId="15067" xr:uid="{00000000-0005-0000-0000-000022040000}"/>
    <cellStyle name="Millares 25 2 3 2 4" xfId="10664" xr:uid="{00000000-0005-0000-0000-0000A9000000}"/>
    <cellStyle name="Millares 25 2 3 3" xfId="2947" xr:uid="{00000000-0005-0000-0000-000021040000}"/>
    <cellStyle name="Millares 25 2 3 3 2" xfId="7357" xr:uid="{00000000-0005-0000-0000-00003E080000}"/>
    <cellStyle name="Millares 25 2 3 3 2 2" xfId="16171" xr:uid="{00000000-0005-0000-0000-00003E080000}"/>
    <cellStyle name="Millares 25 2 3 3 3" xfId="11764" xr:uid="{00000000-0005-0000-0000-000021040000}"/>
    <cellStyle name="Millares 25 2 3 4" xfId="5176" xr:uid="{00000000-0005-0000-0000-000021040000}"/>
    <cellStyle name="Millares 25 2 3 4 2" xfId="13990" xr:uid="{00000000-0005-0000-0000-000021040000}"/>
    <cellStyle name="Millares 25 2 3 5" xfId="9587" xr:uid="{00000000-0005-0000-0000-0000A9000000}"/>
    <cellStyle name="Millares 25 2 4" xfId="1480" xr:uid="{00000000-0005-0000-0000-0000A9000000}"/>
    <cellStyle name="Millares 25 2 4 2" xfId="3659" xr:uid="{00000000-0005-0000-0000-000023040000}"/>
    <cellStyle name="Millares 25 2 4 2 2" xfId="8069" xr:uid="{00000000-0005-0000-0000-000040080000}"/>
    <cellStyle name="Millares 25 2 4 2 2 2" xfId="16883" xr:uid="{00000000-0005-0000-0000-000040080000}"/>
    <cellStyle name="Millares 25 2 4 2 3" xfId="12476" xr:uid="{00000000-0005-0000-0000-000023040000}"/>
    <cellStyle name="Millares 25 2 4 3" xfId="5888" xr:uid="{00000000-0005-0000-0000-000023040000}"/>
    <cellStyle name="Millares 25 2 4 3 2" xfId="14702" xr:uid="{00000000-0005-0000-0000-000023040000}"/>
    <cellStyle name="Millares 25 2 4 4" xfId="10299" xr:uid="{00000000-0005-0000-0000-0000A9000000}"/>
    <cellStyle name="Millares 25 2 5" xfId="2590" xr:uid="{00000000-0005-0000-0000-0000A8000000}"/>
    <cellStyle name="Millares 25 2 5 2" xfId="7001" xr:uid="{00000000-0005-0000-0000-000041080000}"/>
    <cellStyle name="Millares 25 2 5 2 2" xfId="15815" xr:uid="{00000000-0005-0000-0000-000041080000}"/>
    <cellStyle name="Millares 25 2 5 3" xfId="11408" xr:uid="{00000000-0005-0000-0000-0000A8000000}"/>
    <cellStyle name="Millares 25 2 6" xfId="4824" xr:uid="{00000000-0005-0000-0000-00001E040000}"/>
    <cellStyle name="Millares 25 2 6 2" xfId="13638" xr:uid="{00000000-0005-0000-0000-00001E040000}"/>
    <cellStyle name="Millares 25 2 7" xfId="9235" xr:uid="{00000000-0005-0000-0000-0000A9000000}"/>
    <cellStyle name="Millares 25 3" xfId="937" xr:uid="{00000000-0005-0000-0000-0000A8000000}"/>
    <cellStyle name="Millares 25 3 2" xfId="2015" xr:uid="{00000000-0005-0000-0000-0000A8000000}"/>
    <cellStyle name="Millares 25 3 2 2" xfId="4194" xr:uid="{00000000-0005-0000-0000-000025040000}"/>
    <cellStyle name="Millares 25 3 2 2 2" xfId="8604" xr:uid="{00000000-0005-0000-0000-000044080000}"/>
    <cellStyle name="Millares 25 3 2 2 2 2" xfId="17418" xr:uid="{00000000-0005-0000-0000-000044080000}"/>
    <cellStyle name="Millares 25 3 2 2 3" xfId="13011" xr:uid="{00000000-0005-0000-0000-000025040000}"/>
    <cellStyle name="Millares 25 3 2 3" xfId="6423" xr:uid="{00000000-0005-0000-0000-000025040000}"/>
    <cellStyle name="Millares 25 3 2 3 2" xfId="15237" xr:uid="{00000000-0005-0000-0000-000025040000}"/>
    <cellStyle name="Millares 25 3 2 4" xfId="10834" xr:uid="{00000000-0005-0000-0000-0000A8000000}"/>
    <cellStyle name="Millares 25 3 3" xfId="3117" xr:uid="{00000000-0005-0000-0000-000024040000}"/>
    <cellStyle name="Millares 25 3 3 2" xfId="7527" xr:uid="{00000000-0005-0000-0000-000045080000}"/>
    <cellStyle name="Millares 25 3 3 2 2" xfId="16341" xr:uid="{00000000-0005-0000-0000-000045080000}"/>
    <cellStyle name="Millares 25 3 3 3" xfId="11934" xr:uid="{00000000-0005-0000-0000-000024040000}"/>
    <cellStyle name="Millares 25 3 4" xfId="5346" xr:uid="{00000000-0005-0000-0000-000024040000}"/>
    <cellStyle name="Millares 25 3 4 2" xfId="14160" xr:uid="{00000000-0005-0000-0000-000024040000}"/>
    <cellStyle name="Millares 25 3 5" xfId="9757" xr:uid="{00000000-0005-0000-0000-0000A8000000}"/>
    <cellStyle name="Millares 25 4" xfId="584" xr:uid="{00000000-0005-0000-0000-0000A8000000}"/>
    <cellStyle name="Millares 25 4 2" xfId="1663" xr:uid="{00000000-0005-0000-0000-0000A8000000}"/>
    <cellStyle name="Millares 25 4 2 2" xfId="3842" xr:uid="{00000000-0005-0000-0000-000027040000}"/>
    <cellStyle name="Millares 25 4 2 2 2" xfId="8252" xr:uid="{00000000-0005-0000-0000-000048080000}"/>
    <cellStyle name="Millares 25 4 2 2 2 2" xfId="17066" xr:uid="{00000000-0005-0000-0000-000048080000}"/>
    <cellStyle name="Millares 25 4 2 2 3" xfId="12659" xr:uid="{00000000-0005-0000-0000-000027040000}"/>
    <cellStyle name="Millares 25 4 2 3" xfId="6071" xr:uid="{00000000-0005-0000-0000-000027040000}"/>
    <cellStyle name="Millares 25 4 2 3 2" xfId="14885" xr:uid="{00000000-0005-0000-0000-000027040000}"/>
    <cellStyle name="Millares 25 4 2 4" xfId="10482" xr:uid="{00000000-0005-0000-0000-0000A8000000}"/>
    <cellStyle name="Millares 25 4 3" xfId="2765" xr:uid="{00000000-0005-0000-0000-000026040000}"/>
    <cellStyle name="Millares 25 4 3 2" xfId="7175" xr:uid="{00000000-0005-0000-0000-000049080000}"/>
    <cellStyle name="Millares 25 4 3 2 2" xfId="15989" xr:uid="{00000000-0005-0000-0000-000049080000}"/>
    <cellStyle name="Millares 25 4 3 3" xfId="11582" xr:uid="{00000000-0005-0000-0000-000026040000}"/>
    <cellStyle name="Millares 25 4 4" xfId="4994" xr:uid="{00000000-0005-0000-0000-000026040000}"/>
    <cellStyle name="Millares 25 4 4 2" xfId="13808" xr:uid="{00000000-0005-0000-0000-000026040000}"/>
    <cellStyle name="Millares 25 4 5" xfId="9405" xr:uid="{00000000-0005-0000-0000-0000A8000000}"/>
    <cellStyle name="Millares 25 5" xfId="1291" xr:uid="{00000000-0005-0000-0000-0000A8000000}"/>
    <cellStyle name="Millares 25 5 2" xfId="3471" xr:uid="{00000000-0005-0000-0000-000028040000}"/>
    <cellStyle name="Millares 25 5 2 2" xfId="7881" xr:uid="{00000000-0005-0000-0000-00004B080000}"/>
    <cellStyle name="Millares 25 5 2 2 2" xfId="16695" xr:uid="{00000000-0005-0000-0000-00004B080000}"/>
    <cellStyle name="Millares 25 5 2 3" xfId="12288" xr:uid="{00000000-0005-0000-0000-000028040000}"/>
    <cellStyle name="Millares 25 5 3" xfId="5700" xr:uid="{00000000-0005-0000-0000-000028040000}"/>
    <cellStyle name="Millares 25 5 3 2" xfId="14514" xr:uid="{00000000-0005-0000-0000-000028040000}"/>
    <cellStyle name="Millares 25 5 4" xfId="10111" xr:uid="{00000000-0005-0000-0000-0000A8000000}"/>
    <cellStyle name="Millares 25 6" xfId="2407" xr:uid="{00000000-0005-0000-0000-0000A7000000}"/>
    <cellStyle name="Millares 25 6 2" xfId="6819" xr:uid="{00000000-0005-0000-0000-00004C080000}"/>
    <cellStyle name="Millares 25 6 2 2" xfId="15633" xr:uid="{00000000-0005-0000-0000-00004C080000}"/>
    <cellStyle name="Millares 25 6 3" xfId="11226" xr:uid="{00000000-0005-0000-0000-0000A7000000}"/>
    <cellStyle name="Millares 25 7" xfId="4641" xr:uid="{00000000-0005-0000-0000-00001D040000}"/>
    <cellStyle name="Millares 25 7 2" xfId="13455" xr:uid="{00000000-0005-0000-0000-00001D040000}"/>
    <cellStyle name="Millares 25 8" xfId="9053" xr:uid="{00000000-0005-0000-0000-0000A8000000}"/>
    <cellStyle name="Millares 250" xfId="2377" xr:uid="{00000000-0005-0000-0000-0000D10A0000}"/>
    <cellStyle name="Millares 250 2" xfId="6789" xr:uid="{00000000-0005-0000-0000-00004D080000}"/>
    <cellStyle name="Millares 250 2 2" xfId="15603" xr:uid="{00000000-0005-0000-0000-00004D080000}"/>
    <cellStyle name="Millares 250 3" xfId="11196" xr:uid="{00000000-0005-0000-0000-0000D10A0000}"/>
    <cellStyle name="Millares 251" xfId="2374" xr:uid="{00000000-0005-0000-0000-0000D20A0000}"/>
    <cellStyle name="Millares 251 2" xfId="6786" xr:uid="{00000000-0005-0000-0000-00004E080000}"/>
    <cellStyle name="Millares 251 2 2" xfId="15600" xr:uid="{00000000-0005-0000-0000-00004E080000}"/>
    <cellStyle name="Millares 251 3" xfId="11193" xr:uid="{00000000-0005-0000-0000-0000D20A0000}"/>
    <cellStyle name="Millares 252" xfId="2731" xr:uid="{00000000-0005-0000-0000-0000D30A0000}"/>
    <cellStyle name="Millares 252 2" xfId="7141" xr:uid="{00000000-0005-0000-0000-00004F080000}"/>
    <cellStyle name="Millares 252 2 2" xfId="15955" xr:uid="{00000000-0005-0000-0000-00004F080000}"/>
    <cellStyle name="Millares 252 3" xfId="11548" xr:uid="{00000000-0005-0000-0000-0000D30A0000}"/>
    <cellStyle name="Millares 253" xfId="2728" xr:uid="{00000000-0005-0000-0000-0000D40A0000}"/>
    <cellStyle name="Millares 253 2" xfId="7138" xr:uid="{00000000-0005-0000-0000-000050080000}"/>
    <cellStyle name="Millares 253 2 2" xfId="15952" xr:uid="{00000000-0005-0000-0000-000050080000}"/>
    <cellStyle name="Millares 253 3" xfId="11545" xr:uid="{00000000-0005-0000-0000-0000D40A0000}"/>
    <cellStyle name="Millares 254" xfId="2730" xr:uid="{00000000-0005-0000-0000-0000F0110000}"/>
    <cellStyle name="Millares 254 2" xfId="7140" xr:uid="{00000000-0005-0000-0000-000051080000}"/>
    <cellStyle name="Millares 254 2 2" xfId="15954" xr:uid="{00000000-0005-0000-0000-000051080000}"/>
    <cellStyle name="Millares 254 3" xfId="11547" xr:uid="{00000000-0005-0000-0000-0000F0110000}"/>
    <cellStyle name="Millares 255" xfId="4554" xr:uid="{00000000-0005-0000-0000-0000F1110000}"/>
    <cellStyle name="Millares 255 2" xfId="8964" xr:uid="{00000000-0005-0000-0000-000052080000}"/>
    <cellStyle name="Millares 255 2 2" xfId="17778" xr:uid="{00000000-0005-0000-0000-000052080000}"/>
    <cellStyle name="Millares 255 3" xfId="13371" xr:uid="{00000000-0005-0000-0000-0000F1110000}"/>
    <cellStyle name="Millares 256" xfId="4552" xr:uid="{00000000-0005-0000-0000-0000F2110000}"/>
    <cellStyle name="Millares 256 2" xfId="8962" xr:uid="{00000000-0005-0000-0000-000053080000}"/>
    <cellStyle name="Millares 256 2 2" xfId="17776" xr:uid="{00000000-0005-0000-0000-000053080000}"/>
    <cellStyle name="Millares 256 3" xfId="13369" xr:uid="{00000000-0005-0000-0000-0000F2110000}"/>
    <cellStyle name="Millares 257" xfId="4559" xr:uid="{00000000-0005-0000-0000-0000F3110000}"/>
    <cellStyle name="Millares 257 2" xfId="8968" xr:uid="{00000000-0005-0000-0000-000054080000}"/>
    <cellStyle name="Millares 257 2 2" xfId="17782" xr:uid="{00000000-0005-0000-0000-000054080000}"/>
    <cellStyle name="Millares 257 3" xfId="13375" xr:uid="{00000000-0005-0000-0000-0000F3110000}"/>
    <cellStyle name="Millares 258" xfId="4560" xr:uid="{00000000-0005-0000-0000-0000F4110000}"/>
    <cellStyle name="Millares 258 2" xfId="8969" xr:uid="{00000000-0005-0000-0000-000055080000}"/>
    <cellStyle name="Millares 258 2 2" xfId="17783" xr:uid="{00000000-0005-0000-0000-000055080000}"/>
    <cellStyle name="Millares 258 3" xfId="13376" xr:uid="{00000000-0005-0000-0000-0000F4110000}"/>
    <cellStyle name="Millares 259" xfId="4557" xr:uid="{00000000-0005-0000-0000-0000F6110000}"/>
    <cellStyle name="Millares 259 2" xfId="8967" xr:uid="{00000000-0005-0000-0000-000056080000}"/>
    <cellStyle name="Millares 259 2 2" xfId="17781" xr:uid="{00000000-0005-0000-0000-000056080000}"/>
    <cellStyle name="Millares 259 3" xfId="13374" xr:uid="{00000000-0005-0000-0000-0000F6110000}"/>
    <cellStyle name="Millares 26" xfId="65" xr:uid="{00000000-0005-0000-0000-0000AA000000}"/>
    <cellStyle name="Millares 26 2" xfId="403" xr:uid="{00000000-0005-0000-0000-0000AB000000}"/>
    <cellStyle name="Millares 26 2 2" xfId="1120" xr:uid="{00000000-0005-0000-0000-0000AB000000}"/>
    <cellStyle name="Millares 26 2 2 2" xfId="2198" xr:uid="{00000000-0005-0000-0000-0000AB000000}"/>
    <cellStyle name="Millares 26 2 2 2 2" xfId="4377" xr:uid="{00000000-0005-0000-0000-00002C040000}"/>
    <cellStyle name="Millares 26 2 2 2 2 2" xfId="8787" xr:uid="{00000000-0005-0000-0000-00005B080000}"/>
    <cellStyle name="Millares 26 2 2 2 2 2 2" xfId="17601" xr:uid="{00000000-0005-0000-0000-00005B080000}"/>
    <cellStyle name="Millares 26 2 2 2 2 3" xfId="13194" xr:uid="{00000000-0005-0000-0000-00002C040000}"/>
    <cellStyle name="Millares 26 2 2 2 3" xfId="6606" xr:uid="{00000000-0005-0000-0000-00002C040000}"/>
    <cellStyle name="Millares 26 2 2 2 3 2" xfId="15420" xr:uid="{00000000-0005-0000-0000-00002C040000}"/>
    <cellStyle name="Millares 26 2 2 2 4" xfId="11017" xr:uid="{00000000-0005-0000-0000-0000AB000000}"/>
    <cellStyle name="Millares 26 2 2 3" xfId="3300" xr:uid="{00000000-0005-0000-0000-00002B040000}"/>
    <cellStyle name="Millares 26 2 2 3 2" xfId="7710" xr:uid="{00000000-0005-0000-0000-00005C080000}"/>
    <cellStyle name="Millares 26 2 2 3 2 2" xfId="16524" xr:uid="{00000000-0005-0000-0000-00005C080000}"/>
    <cellStyle name="Millares 26 2 2 3 3" xfId="12117" xr:uid="{00000000-0005-0000-0000-00002B040000}"/>
    <cellStyle name="Millares 26 2 2 4" xfId="5529" xr:uid="{00000000-0005-0000-0000-00002B040000}"/>
    <cellStyle name="Millares 26 2 2 4 2" xfId="14343" xr:uid="{00000000-0005-0000-0000-00002B040000}"/>
    <cellStyle name="Millares 26 2 2 5" xfId="9940" xr:uid="{00000000-0005-0000-0000-0000AB000000}"/>
    <cellStyle name="Millares 26 2 3" xfId="767" xr:uid="{00000000-0005-0000-0000-0000AB000000}"/>
    <cellStyle name="Millares 26 2 3 2" xfId="1846" xr:uid="{00000000-0005-0000-0000-0000AB000000}"/>
    <cellStyle name="Millares 26 2 3 2 2" xfId="4025" xr:uid="{00000000-0005-0000-0000-00002E040000}"/>
    <cellStyle name="Millares 26 2 3 2 2 2" xfId="8435" xr:uid="{00000000-0005-0000-0000-00005F080000}"/>
    <cellStyle name="Millares 26 2 3 2 2 2 2" xfId="17249" xr:uid="{00000000-0005-0000-0000-00005F080000}"/>
    <cellStyle name="Millares 26 2 3 2 2 3" xfId="12842" xr:uid="{00000000-0005-0000-0000-00002E040000}"/>
    <cellStyle name="Millares 26 2 3 2 3" xfId="6254" xr:uid="{00000000-0005-0000-0000-00002E040000}"/>
    <cellStyle name="Millares 26 2 3 2 3 2" xfId="15068" xr:uid="{00000000-0005-0000-0000-00002E040000}"/>
    <cellStyle name="Millares 26 2 3 2 4" xfId="10665" xr:uid="{00000000-0005-0000-0000-0000AB000000}"/>
    <cellStyle name="Millares 26 2 3 3" xfId="2948" xr:uid="{00000000-0005-0000-0000-00002D040000}"/>
    <cellStyle name="Millares 26 2 3 3 2" xfId="7358" xr:uid="{00000000-0005-0000-0000-000060080000}"/>
    <cellStyle name="Millares 26 2 3 3 2 2" xfId="16172" xr:uid="{00000000-0005-0000-0000-000060080000}"/>
    <cellStyle name="Millares 26 2 3 3 3" xfId="11765" xr:uid="{00000000-0005-0000-0000-00002D040000}"/>
    <cellStyle name="Millares 26 2 3 4" xfId="5177" xr:uid="{00000000-0005-0000-0000-00002D040000}"/>
    <cellStyle name="Millares 26 2 3 4 2" xfId="13991" xr:uid="{00000000-0005-0000-0000-00002D040000}"/>
    <cellStyle name="Millares 26 2 3 5" xfId="9588" xr:uid="{00000000-0005-0000-0000-0000AB000000}"/>
    <cellStyle name="Millares 26 2 4" xfId="1481" xr:uid="{00000000-0005-0000-0000-0000AB000000}"/>
    <cellStyle name="Millares 26 2 4 2" xfId="3660" xr:uid="{00000000-0005-0000-0000-00002F040000}"/>
    <cellStyle name="Millares 26 2 4 2 2" xfId="8070" xr:uid="{00000000-0005-0000-0000-000062080000}"/>
    <cellStyle name="Millares 26 2 4 2 2 2" xfId="16884" xr:uid="{00000000-0005-0000-0000-000062080000}"/>
    <cellStyle name="Millares 26 2 4 2 3" xfId="12477" xr:uid="{00000000-0005-0000-0000-00002F040000}"/>
    <cellStyle name="Millares 26 2 4 3" xfId="5889" xr:uid="{00000000-0005-0000-0000-00002F040000}"/>
    <cellStyle name="Millares 26 2 4 3 2" xfId="14703" xr:uid="{00000000-0005-0000-0000-00002F040000}"/>
    <cellStyle name="Millares 26 2 4 4" xfId="10300" xr:uid="{00000000-0005-0000-0000-0000AB000000}"/>
    <cellStyle name="Millares 26 2 5" xfId="2591" xr:uid="{00000000-0005-0000-0000-0000AA000000}"/>
    <cellStyle name="Millares 26 2 5 2" xfId="7002" xr:uid="{00000000-0005-0000-0000-000063080000}"/>
    <cellStyle name="Millares 26 2 5 2 2" xfId="15816" xr:uid="{00000000-0005-0000-0000-000063080000}"/>
    <cellStyle name="Millares 26 2 5 3" xfId="11409" xr:uid="{00000000-0005-0000-0000-0000AA000000}"/>
    <cellStyle name="Millares 26 2 6" xfId="4825" xr:uid="{00000000-0005-0000-0000-00002A040000}"/>
    <cellStyle name="Millares 26 2 6 2" xfId="13639" xr:uid="{00000000-0005-0000-0000-00002A040000}"/>
    <cellStyle name="Millares 26 2 7" xfId="9236" xr:uid="{00000000-0005-0000-0000-0000AB000000}"/>
    <cellStyle name="Millares 26 3" xfId="938" xr:uid="{00000000-0005-0000-0000-0000AA000000}"/>
    <cellStyle name="Millares 26 3 2" xfId="2016" xr:uid="{00000000-0005-0000-0000-0000AA000000}"/>
    <cellStyle name="Millares 26 3 2 2" xfId="4195" xr:uid="{00000000-0005-0000-0000-000031040000}"/>
    <cellStyle name="Millares 26 3 2 2 2" xfId="8605" xr:uid="{00000000-0005-0000-0000-000066080000}"/>
    <cellStyle name="Millares 26 3 2 2 2 2" xfId="17419" xr:uid="{00000000-0005-0000-0000-000066080000}"/>
    <cellStyle name="Millares 26 3 2 2 3" xfId="13012" xr:uid="{00000000-0005-0000-0000-000031040000}"/>
    <cellStyle name="Millares 26 3 2 3" xfId="6424" xr:uid="{00000000-0005-0000-0000-000031040000}"/>
    <cellStyle name="Millares 26 3 2 3 2" xfId="15238" xr:uid="{00000000-0005-0000-0000-000031040000}"/>
    <cellStyle name="Millares 26 3 2 4" xfId="10835" xr:uid="{00000000-0005-0000-0000-0000AA000000}"/>
    <cellStyle name="Millares 26 3 3" xfId="3118" xr:uid="{00000000-0005-0000-0000-000030040000}"/>
    <cellStyle name="Millares 26 3 3 2" xfId="7528" xr:uid="{00000000-0005-0000-0000-000067080000}"/>
    <cellStyle name="Millares 26 3 3 2 2" xfId="16342" xr:uid="{00000000-0005-0000-0000-000067080000}"/>
    <cellStyle name="Millares 26 3 3 3" xfId="11935" xr:uid="{00000000-0005-0000-0000-000030040000}"/>
    <cellStyle name="Millares 26 3 4" xfId="5347" xr:uid="{00000000-0005-0000-0000-000030040000}"/>
    <cellStyle name="Millares 26 3 4 2" xfId="14161" xr:uid="{00000000-0005-0000-0000-000030040000}"/>
    <cellStyle name="Millares 26 3 5" xfId="9758" xr:uid="{00000000-0005-0000-0000-0000AA000000}"/>
    <cellStyle name="Millares 26 4" xfId="585" xr:uid="{00000000-0005-0000-0000-0000AA000000}"/>
    <cellStyle name="Millares 26 4 2" xfId="1664" xr:uid="{00000000-0005-0000-0000-0000AA000000}"/>
    <cellStyle name="Millares 26 4 2 2" xfId="3843" xr:uid="{00000000-0005-0000-0000-000033040000}"/>
    <cellStyle name="Millares 26 4 2 2 2" xfId="8253" xr:uid="{00000000-0005-0000-0000-00006A080000}"/>
    <cellStyle name="Millares 26 4 2 2 2 2" xfId="17067" xr:uid="{00000000-0005-0000-0000-00006A080000}"/>
    <cellStyle name="Millares 26 4 2 2 3" xfId="12660" xr:uid="{00000000-0005-0000-0000-000033040000}"/>
    <cellStyle name="Millares 26 4 2 3" xfId="6072" xr:uid="{00000000-0005-0000-0000-000033040000}"/>
    <cellStyle name="Millares 26 4 2 3 2" xfId="14886" xr:uid="{00000000-0005-0000-0000-000033040000}"/>
    <cellStyle name="Millares 26 4 2 4" xfId="10483" xr:uid="{00000000-0005-0000-0000-0000AA000000}"/>
    <cellStyle name="Millares 26 4 3" xfId="2766" xr:uid="{00000000-0005-0000-0000-000032040000}"/>
    <cellStyle name="Millares 26 4 3 2" xfId="7176" xr:uid="{00000000-0005-0000-0000-00006B080000}"/>
    <cellStyle name="Millares 26 4 3 2 2" xfId="15990" xr:uid="{00000000-0005-0000-0000-00006B080000}"/>
    <cellStyle name="Millares 26 4 3 3" xfId="11583" xr:uid="{00000000-0005-0000-0000-000032040000}"/>
    <cellStyle name="Millares 26 4 4" xfId="4995" xr:uid="{00000000-0005-0000-0000-000032040000}"/>
    <cellStyle name="Millares 26 4 4 2" xfId="13809" xr:uid="{00000000-0005-0000-0000-000032040000}"/>
    <cellStyle name="Millares 26 4 5" xfId="9406" xr:uid="{00000000-0005-0000-0000-0000AA000000}"/>
    <cellStyle name="Millares 26 5" xfId="1292" xr:uid="{00000000-0005-0000-0000-0000AA000000}"/>
    <cellStyle name="Millares 26 5 2" xfId="3472" xr:uid="{00000000-0005-0000-0000-000034040000}"/>
    <cellStyle name="Millares 26 5 2 2" xfId="7882" xr:uid="{00000000-0005-0000-0000-00006D080000}"/>
    <cellStyle name="Millares 26 5 2 2 2" xfId="16696" xr:uid="{00000000-0005-0000-0000-00006D080000}"/>
    <cellStyle name="Millares 26 5 2 3" xfId="12289" xr:uid="{00000000-0005-0000-0000-000034040000}"/>
    <cellStyle name="Millares 26 5 3" xfId="5701" xr:uid="{00000000-0005-0000-0000-000034040000}"/>
    <cellStyle name="Millares 26 5 3 2" xfId="14515" xr:uid="{00000000-0005-0000-0000-000034040000}"/>
    <cellStyle name="Millares 26 5 4" xfId="10112" xr:uid="{00000000-0005-0000-0000-0000AA000000}"/>
    <cellStyle name="Millares 26 6" xfId="2408" xr:uid="{00000000-0005-0000-0000-0000A9000000}"/>
    <cellStyle name="Millares 26 6 2" xfId="6820" xr:uid="{00000000-0005-0000-0000-00006E080000}"/>
    <cellStyle name="Millares 26 6 2 2" xfId="15634" xr:uid="{00000000-0005-0000-0000-00006E080000}"/>
    <cellStyle name="Millares 26 6 3" xfId="11227" xr:uid="{00000000-0005-0000-0000-0000A9000000}"/>
    <cellStyle name="Millares 26 7" xfId="4642" xr:uid="{00000000-0005-0000-0000-000029040000}"/>
    <cellStyle name="Millares 26 7 2" xfId="13456" xr:uid="{00000000-0005-0000-0000-000029040000}"/>
    <cellStyle name="Millares 26 8" xfId="9054" xr:uid="{00000000-0005-0000-0000-0000AA000000}"/>
    <cellStyle name="Millares 260" xfId="4555" xr:uid="{00000000-0005-0000-0000-0000F7110000}"/>
    <cellStyle name="Millares 260 2" xfId="8965" xr:uid="{00000000-0005-0000-0000-00006F080000}"/>
    <cellStyle name="Millares 260 2 2" xfId="17779" xr:uid="{00000000-0005-0000-0000-00006F080000}"/>
    <cellStyle name="Millares 260 3" xfId="13372" xr:uid="{00000000-0005-0000-0000-0000F7110000}"/>
    <cellStyle name="Millares 261" xfId="4566" xr:uid="{00000000-0005-0000-0000-0000F8110000}"/>
    <cellStyle name="Millares 261 2" xfId="8975" xr:uid="{00000000-0005-0000-0000-000070080000}"/>
    <cellStyle name="Millares 261 2 2" xfId="17789" xr:uid="{00000000-0005-0000-0000-000070080000}"/>
    <cellStyle name="Millares 261 3" xfId="13382" xr:uid="{00000000-0005-0000-0000-0000F8110000}"/>
    <cellStyle name="Millares 262" xfId="4565" xr:uid="{00000000-0005-0000-0000-0000F9110000}"/>
    <cellStyle name="Millares 262 2" xfId="8974" xr:uid="{00000000-0005-0000-0000-000071080000}"/>
    <cellStyle name="Millares 262 2 2" xfId="17788" xr:uid="{00000000-0005-0000-0000-000071080000}"/>
    <cellStyle name="Millares 262 3" xfId="13381" xr:uid="{00000000-0005-0000-0000-0000F9110000}"/>
    <cellStyle name="Millares 263" xfId="4556" xr:uid="{00000000-0005-0000-0000-0000FA110000}"/>
    <cellStyle name="Millares 263 2" xfId="8966" xr:uid="{00000000-0005-0000-0000-000072080000}"/>
    <cellStyle name="Millares 263 2 2" xfId="17780" xr:uid="{00000000-0005-0000-0000-000072080000}"/>
    <cellStyle name="Millares 263 3" xfId="13373" xr:uid="{00000000-0005-0000-0000-0000FA110000}"/>
    <cellStyle name="Millares 264" xfId="4564" xr:uid="{00000000-0005-0000-0000-0000FB110000}"/>
    <cellStyle name="Millares 264 2" xfId="8973" xr:uid="{00000000-0005-0000-0000-000073080000}"/>
    <cellStyle name="Millares 264 2 2" xfId="17787" xr:uid="{00000000-0005-0000-0000-000073080000}"/>
    <cellStyle name="Millares 264 3" xfId="13380" xr:uid="{00000000-0005-0000-0000-0000FB110000}"/>
    <cellStyle name="Millares 265" xfId="4569" xr:uid="{00000000-0005-0000-0000-0000FC110000}"/>
    <cellStyle name="Millares 265 2" xfId="8978" xr:uid="{00000000-0005-0000-0000-000074080000}"/>
    <cellStyle name="Millares 265 2 2" xfId="17792" xr:uid="{00000000-0005-0000-0000-000074080000}"/>
    <cellStyle name="Millares 265 3" xfId="13385" xr:uid="{00000000-0005-0000-0000-0000FC110000}"/>
    <cellStyle name="Millares 266" xfId="4568" xr:uid="{00000000-0005-0000-0000-0000FD110000}"/>
    <cellStyle name="Millares 266 2" xfId="8977" xr:uid="{00000000-0005-0000-0000-000075080000}"/>
    <cellStyle name="Millares 266 2 2" xfId="17791" xr:uid="{00000000-0005-0000-0000-000075080000}"/>
    <cellStyle name="Millares 266 3" xfId="13384" xr:uid="{00000000-0005-0000-0000-0000FD110000}"/>
    <cellStyle name="Millares 267" xfId="4561" xr:uid="{00000000-0005-0000-0000-0000FE110000}"/>
    <cellStyle name="Millares 267 2" xfId="8970" xr:uid="{00000000-0005-0000-0000-000076080000}"/>
    <cellStyle name="Millares 267 2 2" xfId="17784" xr:uid="{00000000-0005-0000-0000-000076080000}"/>
    <cellStyle name="Millares 267 3" xfId="13377" xr:uid="{00000000-0005-0000-0000-0000FE110000}"/>
    <cellStyle name="Millares 268" xfId="4553" xr:uid="{00000000-0005-0000-0000-0000FF110000}"/>
    <cellStyle name="Millares 268 2" xfId="8963" xr:uid="{00000000-0005-0000-0000-000077080000}"/>
    <cellStyle name="Millares 268 2 2" xfId="17777" xr:uid="{00000000-0005-0000-0000-000077080000}"/>
    <cellStyle name="Millares 268 3" xfId="13370" xr:uid="{00000000-0005-0000-0000-0000FF110000}"/>
    <cellStyle name="Millares 269" xfId="4571" xr:uid="{00000000-0005-0000-0000-000000120000}"/>
    <cellStyle name="Millares 269 2" xfId="8979" xr:uid="{00000000-0005-0000-0000-000078080000}"/>
    <cellStyle name="Millares 269 2 2" xfId="17793" xr:uid="{00000000-0005-0000-0000-000078080000}"/>
    <cellStyle name="Millares 269 3" xfId="13386" xr:uid="{00000000-0005-0000-0000-000000120000}"/>
    <cellStyle name="Millares 27" xfId="67" xr:uid="{00000000-0005-0000-0000-0000AC000000}"/>
    <cellStyle name="Millares 27 2" xfId="404" xr:uid="{00000000-0005-0000-0000-0000AD000000}"/>
    <cellStyle name="Millares 27 2 2" xfId="1121" xr:uid="{00000000-0005-0000-0000-0000AD000000}"/>
    <cellStyle name="Millares 27 2 2 2" xfId="2199" xr:uid="{00000000-0005-0000-0000-0000AD000000}"/>
    <cellStyle name="Millares 27 2 2 2 2" xfId="4378" xr:uid="{00000000-0005-0000-0000-000038040000}"/>
    <cellStyle name="Millares 27 2 2 2 2 2" xfId="8788" xr:uid="{00000000-0005-0000-0000-00007D080000}"/>
    <cellStyle name="Millares 27 2 2 2 2 2 2" xfId="17602" xr:uid="{00000000-0005-0000-0000-00007D080000}"/>
    <cellStyle name="Millares 27 2 2 2 2 3" xfId="13195" xr:uid="{00000000-0005-0000-0000-000038040000}"/>
    <cellStyle name="Millares 27 2 2 2 3" xfId="6607" xr:uid="{00000000-0005-0000-0000-000038040000}"/>
    <cellStyle name="Millares 27 2 2 2 3 2" xfId="15421" xr:uid="{00000000-0005-0000-0000-000038040000}"/>
    <cellStyle name="Millares 27 2 2 2 4" xfId="11018" xr:uid="{00000000-0005-0000-0000-0000AD000000}"/>
    <cellStyle name="Millares 27 2 2 3" xfId="3301" xr:uid="{00000000-0005-0000-0000-000037040000}"/>
    <cellStyle name="Millares 27 2 2 3 2" xfId="7711" xr:uid="{00000000-0005-0000-0000-00007E080000}"/>
    <cellStyle name="Millares 27 2 2 3 2 2" xfId="16525" xr:uid="{00000000-0005-0000-0000-00007E080000}"/>
    <cellStyle name="Millares 27 2 2 3 3" xfId="12118" xr:uid="{00000000-0005-0000-0000-000037040000}"/>
    <cellStyle name="Millares 27 2 2 4" xfId="5530" xr:uid="{00000000-0005-0000-0000-000037040000}"/>
    <cellStyle name="Millares 27 2 2 4 2" xfId="14344" xr:uid="{00000000-0005-0000-0000-000037040000}"/>
    <cellStyle name="Millares 27 2 2 5" xfId="9941" xr:uid="{00000000-0005-0000-0000-0000AD000000}"/>
    <cellStyle name="Millares 27 2 3" xfId="768" xr:uid="{00000000-0005-0000-0000-0000AD000000}"/>
    <cellStyle name="Millares 27 2 3 2" xfId="1847" xr:uid="{00000000-0005-0000-0000-0000AD000000}"/>
    <cellStyle name="Millares 27 2 3 2 2" xfId="4026" xr:uid="{00000000-0005-0000-0000-00003A040000}"/>
    <cellStyle name="Millares 27 2 3 2 2 2" xfId="8436" xr:uid="{00000000-0005-0000-0000-000081080000}"/>
    <cellStyle name="Millares 27 2 3 2 2 2 2" xfId="17250" xr:uid="{00000000-0005-0000-0000-000081080000}"/>
    <cellStyle name="Millares 27 2 3 2 2 3" xfId="12843" xr:uid="{00000000-0005-0000-0000-00003A040000}"/>
    <cellStyle name="Millares 27 2 3 2 3" xfId="6255" xr:uid="{00000000-0005-0000-0000-00003A040000}"/>
    <cellStyle name="Millares 27 2 3 2 3 2" xfId="15069" xr:uid="{00000000-0005-0000-0000-00003A040000}"/>
    <cellStyle name="Millares 27 2 3 2 4" xfId="10666" xr:uid="{00000000-0005-0000-0000-0000AD000000}"/>
    <cellStyle name="Millares 27 2 3 3" xfId="2949" xr:uid="{00000000-0005-0000-0000-000039040000}"/>
    <cellStyle name="Millares 27 2 3 3 2" xfId="7359" xr:uid="{00000000-0005-0000-0000-000082080000}"/>
    <cellStyle name="Millares 27 2 3 3 2 2" xfId="16173" xr:uid="{00000000-0005-0000-0000-000082080000}"/>
    <cellStyle name="Millares 27 2 3 3 3" xfId="11766" xr:uid="{00000000-0005-0000-0000-000039040000}"/>
    <cellStyle name="Millares 27 2 3 4" xfId="5178" xr:uid="{00000000-0005-0000-0000-000039040000}"/>
    <cellStyle name="Millares 27 2 3 4 2" xfId="13992" xr:uid="{00000000-0005-0000-0000-000039040000}"/>
    <cellStyle name="Millares 27 2 3 5" xfId="9589" xr:uid="{00000000-0005-0000-0000-0000AD000000}"/>
    <cellStyle name="Millares 27 2 4" xfId="1482" xr:uid="{00000000-0005-0000-0000-0000AD000000}"/>
    <cellStyle name="Millares 27 2 4 2" xfId="3661" xr:uid="{00000000-0005-0000-0000-00003B040000}"/>
    <cellStyle name="Millares 27 2 4 2 2" xfId="8071" xr:uid="{00000000-0005-0000-0000-000084080000}"/>
    <cellStyle name="Millares 27 2 4 2 2 2" xfId="16885" xr:uid="{00000000-0005-0000-0000-000084080000}"/>
    <cellStyle name="Millares 27 2 4 2 3" xfId="12478" xr:uid="{00000000-0005-0000-0000-00003B040000}"/>
    <cellStyle name="Millares 27 2 4 3" xfId="5890" xr:uid="{00000000-0005-0000-0000-00003B040000}"/>
    <cellStyle name="Millares 27 2 4 3 2" xfId="14704" xr:uid="{00000000-0005-0000-0000-00003B040000}"/>
    <cellStyle name="Millares 27 2 4 4" xfId="10301" xr:uid="{00000000-0005-0000-0000-0000AD000000}"/>
    <cellStyle name="Millares 27 2 5" xfId="2592" xr:uid="{00000000-0005-0000-0000-0000AC000000}"/>
    <cellStyle name="Millares 27 2 5 2" xfId="7003" xr:uid="{00000000-0005-0000-0000-000085080000}"/>
    <cellStyle name="Millares 27 2 5 2 2" xfId="15817" xr:uid="{00000000-0005-0000-0000-000085080000}"/>
    <cellStyle name="Millares 27 2 5 3" xfId="11410" xr:uid="{00000000-0005-0000-0000-0000AC000000}"/>
    <cellStyle name="Millares 27 2 6" xfId="4826" xr:uid="{00000000-0005-0000-0000-000036040000}"/>
    <cellStyle name="Millares 27 2 6 2" xfId="13640" xr:uid="{00000000-0005-0000-0000-000036040000}"/>
    <cellStyle name="Millares 27 2 7" xfId="9237" xr:uid="{00000000-0005-0000-0000-0000AD000000}"/>
    <cellStyle name="Millares 27 3" xfId="939" xr:uid="{00000000-0005-0000-0000-0000AC000000}"/>
    <cellStyle name="Millares 27 3 2" xfId="2017" xr:uid="{00000000-0005-0000-0000-0000AC000000}"/>
    <cellStyle name="Millares 27 3 2 2" xfId="4196" xr:uid="{00000000-0005-0000-0000-00003D040000}"/>
    <cellStyle name="Millares 27 3 2 2 2" xfId="8606" xr:uid="{00000000-0005-0000-0000-000088080000}"/>
    <cellStyle name="Millares 27 3 2 2 2 2" xfId="17420" xr:uid="{00000000-0005-0000-0000-000088080000}"/>
    <cellStyle name="Millares 27 3 2 2 3" xfId="13013" xr:uid="{00000000-0005-0000-0000-00003D040000}"/>
    <cellStyle name="Millares 27 3 2 3" xfId="6425" xr:uid="{00000000-0005-0000-0000-00003D040000}"/>
    <cellStyle name="Millares 27 3 2 3 2" xfId="15239" xr:uid="{00000000-0005-0000-0000-00003D040000}"/>
    <cellStyle name="Millares 27 3 2 4" xfId="10836" xr:uid="{00000000-0005-0000-0000-0000AC000000}"/>
    <cellStyle name="Millares 27 3 3" xfId="3119" xr:uid="{00000000-0005-0000-0000-00003C040000}"/>
    <cellStyle name="Millares 27 3 3 2" xfId="7529" xr:uid="{00000000-0005-0000-0000-000089080000}"/>
    <cellStyle name="Millares 27 3 3 2 2" xfId="16343" xr:uid="{00000000-0005-0000-0000-000089080000}"/>
    <cellStyle name="Millares 27 3 3 3" xfId="11936" xr:uid="{00000000-0005-0000-0000-00003C040000}"/>
    <cellStyle name="Millares 27 3 4" xfId="5348" xr:uid="{00000000-0005-0000-0000-00003C040000}"/>
    <cellStyle name="Millares 27 3 4 2" xfId="14162" xr:uid="{00000000-0005-0000-0000-00003C040000}"/>
    <cellStyle name="Millares 27 3 5" xfId="9759" xr:uid="{00000000-0005-0000-0000-0000AC000000}"/>
    <cellStyle name="Millares 27 4" xfId="586" xr:uid="{00000000-0005-0000-0000-0000AC000000}"/>
    <cellStyle name="Millares 27 4 2" xfId="1665" xr:uid="{00000000-0005-0000-0000-0000AC000000}"/>
    <cellStyle name="Millares 27 4 2 2" xfId="3844" xr:uid="{00000000-0005-0000-0000-00003F040000}"/>
    <cellStyle name="Millares 27 4 2 2 2" xfId="8254" xr:uid="{00000000-0005-0000-0000-00008C080000}"/>
    <cellStyle name="Millares 27 4 2 2 2 2" xfId="17068" xr:uid="{00000000-0005-0000-0000-00008C080000}"/>
    <cellStyle name="Millares 27 4 2 2 3" xfId="12661" xr:uid="{00000000-0005-0000-0000-00003F040000}"/>
    <cellStyle name="Millares 27 4 2 3" xfId="6073" xr:uid="{00000000-0005-0000-0000-00003F040000}"/>
    <cellStyle name="Millares 27 4 2 3 2" xfId="14887" xr:uid="{00000000-0005-0000-0000-00003F040000}"/>
    <cellStyle name="Millares 27 4 2 4" xfId="10484" xr:uid="{00000000-0005-0000-0000-0000AC000000}"/>
    <cellStyle name="Millares 27 4 3" xfId="2767" xr:uid="{00000000-0005-0000-0000-00003E040000}"/>
    <cellStyle name="Millares 27 4 3 2" xfId="7177" xr:uid="{00000000-0005-0000-0000-00008D080000}"/>
    <cellStyle name="Millares 27 4 3 2 2" xfId="15991" xr:uid="{00000000-0005-0000-0000-00008D080000}"/>
    <cellStyle name="Millares 27 4 3 3" xfId="11584" xr:uid="{00000000-0005-0000-0000-00003E040000}"/>
    <cellStyle name="Millares 27 4 4" xfId="4996" xr:uid="{00000000-0005-0000-0000-00003E040000}"/>
    <cellStyle name="Millares 27 4 4 2" xfId="13810" xr:uid="{00000000-0005-0000-0000-00003E040000}"/>
    <cellStyle name="Millares 27 4 5" xfId="9407" xr:uid="{00000000-0005-0000-0000-0000AC000000}"/>
    <cellStyle name="Millares 27 5" xfId="1293" xr:uid="{00000000-0005-0000-0000-0000AC000000}"/>
    <cellStyle name="Millares 27 5 2" xfId="3473" xr:uid="{00000000-0005-0000-0000-000040040000}"/>
    <cellStyle name="Millares 27 5 2 2" xfId="7883" xr:uid="{00000000-0005-0000-0000-00008F080000}"/>
    <cellStyle name="Millares 27 5 2 2 2" xfId="16697" xr:uid="{00000000-0005-0000-0000-00008F080000}"/>
    <cellStyle name="Millares 27 5 2 3" xfId="12290" xr:uid="{00000000-0005-0000-0000-000040040000}"/>
    <cellStyle name="Millares 27 5 3" xfId="5702" xr:uid="{00000000-0005-0000-0000-000040040000}"/>
    <cellStyle name="Millares 27 5 3 2" xfId="14516" xr:uid="{00000000-0005-0000-0000-000040040000}"/>
    <cellStyle name="Millares 27 5 4" xfId="10113" xr:uid="{00000000-0005-0000-0000-0000AC000000}"/>
    <cellStyle name="Millares 27 6" xfId="2409" xr:uid="{00000000-0005-0000-0000-0000AB000000}"/>
    <cellStyle name="Millares 27 6 2" xfId="6821" xr:uid="{00000000-0005-0000-0000-000090080000}"/>
    <cellStyle name="Millares 27 6 2 2" xfId="15635" xr:uid="{00000000-0005-0000-0000-000090080000}"/>
    <cellStyle name="Millares 27 6 3" xfId="11228" xr:uid="{00000000-0005-0000-0000-0000AB000000}"/>
    <cellStyle name="Millares 27 7" xfId="4643" xr:uid="{00000000-0005-0000-0000-000035040000}"/>
    <cellStyle name="Millares 27 7 2" xfId="13457" xr:uid="{00000000-0005-0000-0000-000035040000}"/>
    <cellStyle name="Millares 27 8" xfId="9055" xr:uid="{00000000-0005-0000-0000-0000AC000000}"/>
    <cellStyle name="Millares 270" xfId="4567" xr:uid="{00000000-0005-0000-0000-000005120000}"/>
    <cellStyle name="Millares 270 2" xfId="8976" xr:uid="{00000000-0005-0000-0000-000091080000}"/>
    <cellStyle name="Millares 270 2 2" xfId="17790" xr:uid="{00000000-0005-0000-0000-000091080000}"/>
    <cellStyle name="Millares 270 3" xfId="13383" xr:uid="{00000000-0005-0000-0000-000005120000}"/>
    <cellStyle name="Millares 271" xfId="4579" xr:uid="{00000000-0005-0000-0000-000007120000}"/>
    <cellStyle name="Millares 271 2" xfId="8986" xr:uid="{00000000-0005-0000-0000-000092080000}"/>
    <cellStyle name="Millares 271 2 2" xfId="17800" xr:uid="{00000000-0005-0000-0000-000092080000}"/>
    <cellStyle name="Millares 271 3" xfId="13393" xr:uid="{00000000-0005-0000-0000-000007120000}"/>
    <cellStyle name="Millares 272" xfId="4562" xr:uid="{00000000-0005-0000-0000-000009120000}"/>
    <cellStyle name="Millares 272 2" xfId="8971" xr:uid="{00000000-0005-0000-0000-000093080000}"/>
    <cellStyle name="Millares 272 2 2" xfId="17785" xr:uid="{00000000-0005-0000-0000-000093080000}"/>
    <cellStyle name="Millares 272 3" xfId="13378" xr:uid="{00000000-0005-0000-0000-000009120000}"/>
    <cellStyle name="Millares 273" xfId="4572" xr:uid="{00000000-0005-0000-0000-00000A120000}"/>
    <cellStyle name="Millares 273 2" xfId="8980" xr:uid="{00000000-0005-0000-0000-000094080000}"/>
    <cellStyle name="Millares 273 2 2" xfId="17794" xr:uid="{00000000-0005-0000-0000-000094080000}"/>
    <cellStyle name="Millares 273 3" xfId="13387" xr:uid="{00000000-0005-0000-0000-00000A120000}"/>
    <cellStyle name="Millares 274" xfId="4574" xr:uid="{00000000-0005-0000-0000-00000B120000}"/>
    <cellStyle name="Millares 274 2" xfId="8982" xr:uid="{00000000-0005-0000-0000-000095080000}"/>
    <cellStyle name="Millares 274 2 2" xfId="17796" xr:uid="{00000000-0005-0000-0000-000095080000}"/>
    <cellStyle name="Millares 274 3" xfId="13389" xr:uid="{00000000-0005-0000-0000-00000B120000}"/>
    <cellStyle name="Millares 275" xfId="4576" xr:uid="{00000000-0005-0000-0000-00000C120000}"/>
    <cellStyle name="Millares 275 2" xfId="8984" xr:uid="{00000000-0005-0000-0000-000096080000}"/>
    <cellStyle name="Millares 275 2 2" xfId="17798" xr:uid="{00000000-0005-0000-0000-000096080000}"/>
    <cellStyle name="Millares 275 3" xfId="13391" xr:uid="{00000000-0005-0000-0000-00000C120000}"/>
    <cellStyle name="Millares 276" xfId="3436" xr:uid="{00000000-0005-0000-0000-00000D120000}"/>
    <cellStyle name="Millares 276 2" xfId="7846" xr:uid="{00000000-0005-0000-0000-000097080000}"/>
    <cellStyle name="Millares 276 2 2" xfId="16660" xr:uid="{00000000-0005-0000-0000-000097080000}"/>
    <cellStyle name="Millares 276 3" xfId="12253" xr:uid="{00000000-0005-0000-0000-00000D120000}"/>
    <cellStyle name="Millares 277" xfId="4582" xr:uid="{00000000-0005-0000-0000-00000E120000}"/>
    <cellStyle name="Millares 277 2" xfId="8989" xr:uid="{00000000-0005-0000-0000-000098080000}"/>
    <cellStyle name="Millares 277 2 2" xfId="17803" xr:uid="{00000000-0005-0000-0000-000098080000}"/>
    <cellStyle name="Millares 277 3" xfId="13396" xr:uid="{00000000-0005-0000-0000-00000E120000}"/>
    <cellStyle name="Millares 278" xfId="4575" xr:uid="{00000000-0005-0000-0000-00000F120000}"/>
    <cellStyle name="Millares 278 2" xfId="8983" xr:uid="{00000000-0005-0000-0000-000099080000}"/>
    <cellStyle name="Millares 278 2 2" xfId="17797" xr:uid="{00000000-0005-0000-0000-000099080000}"/>
    <cellStyle name="Millares 278 3" xfId="13390" xr:uid="{00000000-0005-0000-0000-00000F120000}"/>
    <cellStyle name="Millares 279" xfId="4598" xr:uid="{00000000-0005-0000-0000-000010120000}"/>
    <cellStyle name="Millares 279 2" xfId="9005" xr:uid="{00000000-0005-0000-0000-00009A080000}"/>
    <cellStyle name="Millares 279 2 2" xfId="17819" xr:uid="{00000000-0005-0000-0000-00009A080000}"/>
    <cellStyle name="Millares 279 3" xfId="13412" xr:uid="{00000000-0005-0000-0000-000010120000}"/>
    <cellStyle name="Millares 28" xfId="69" xr:uid="{00000000-0005-0000-0000-0000AE000000}"/>
    <cellStyle name="Millares 28 2" xfId="405" xr:uid="{00000000-0005-0000-0000-0000AF000000}"/>
    <cellStyle name="Millares 28 2 2" xfId="1122" xr:uid="{00000000-0005-0000-0000-0000AF000000}"/>
    <cellStyle name="Millares 28 2 2 2" xfId="2200" xr:uid="{00000000-0005-0000-0000-0000AF000000}"/>
    <cellStyle name="Millares 28 2 2 2 2" xfId="4379" xr:uid="{00000000-0005-0000-0000-000044040000}"/>
    <cellStyle name="Millares 28 2 2 2 2 2" xfId="8789" xr:uid="{00000000-0005-0000-0000-00009F080000}"/>
    <cellStyle name="Millares 28 2 2 2 2 2 2" xfId="17603" xr:uid="{00000000-0005-0000-0000-00009F080000}"/>
    <cellStyle name="Millares 28 2 2 2 2 3" xfId="13196" xr:uid="{00000000-0005-0000-0000-000044040000}"/>
    <cellStyle name="Millares 28 2 2 2 3" xfId="6608" xr:uid="{00000000-0005-0000-0000-000044040000}"/>
    <cellStyle name="Millares 28 2 2 2 3 2" xfId="15422" xr:uid="{00000000-0005-0000-0000-000044040000}"/>
    <cellStyle name="Millares 28 2 2 2 4" xfId="11019" xr:uid="{00000000-0005-0000-0000-0000AF000000}"/>
    <cellStyle name="Millares 28 2 2 3" xfId="3302" xr:uid="{00000000-0005-0000-0000-000043040000}"/>
    <cellStyle name="Millares 28 2 2 3 2" xfId="7712" xr:uid="{00000000-0005-0000-0000-0000A0080000}"/>
    <cellStyle name="Millares 28 2 2 3 2 2" xfId="16526" xr:uid="{00000000-0005-0000-0000-0000A0080000}"/>
    <cellStyle name="Millares 28 2 2 3 3" xfId="12119" xr:uid="{00000000-0005-0000-0000-000043040000}"/>
    <cellStyle name="Millares 28 2 2 4" xfId="5531" xr:uid="{00000000-0005-0000-0000-000043040000}"/>
    <cellStyle name="Millares 28 2 2 4 2" xfId="14345" xr:uid="{00000000-0005-0000-0000-000043040000}"/>
    <cellStyle name="Millares 28 2 2 5" xfId="9942" xr:uid="{00000000-0005-0000-0000-0000AF000000}"/>
    <cellStyle name="Millares 28 2 3" xfId="769" xr:uid="{00000000-0005-0000-0000-0000AF000000}"/>
    <cellStyle name="Millares 28 2 3 2" xfId="1848" xr:uid="{00000000-0005-0000-0000-0000AF000000}"/>
    <cellStyle name="Millares 28 2 3 2 2" xfId="4027" xr:uid="{00000000-0005-0000-0000-000046040000}"/>
    <cellStyle name="Millares 28 2 3 2 2 2" xfId="8437" xr:uid="{00000000-0005-0000-0000-0000A3080000}"/>
    <cellStyle name="Millares 28 2 3 2 2 2 2" xfId="17251" xr:uid="{00000000-0005-0000-0000-0000A3080000}"/>
    <cellStyle name="Millares 28 2 3 2 2 3" xfId="12844" xr:uid="{00000000-0005-0000-0000-000046040000}"/>
    <cellStyle name="Millares 28 2 3 2 3" xfId="6256" xr:uid="{00000000-0005-0000-0000-000046040000}"/>
    <cellStyle name="Millares 28 2 3 2 3 2" xfId="15070" xr:uid="{00000000-0005-0000-0000-000046040000}"/>
    <cellStyle name="Millares 28 2 3 2 4" xfId="10667" xr:uid="{00000000-0005-0000-0000-0000AF000000}"/>
    <cellStyle name="Millares 28 2 3 3" xfId="2950" xr:uid="{00000000-0005-0000-0000-000045040000}"/>
    <cellStyle name="Millares 28 2 3 3 2" xfId="7360" xr:uid="{00000000-0005-0000-0000-0000A4080000}"/>
    <cellStyle name="Millares 28 2 3 3 2 2" xfId="16174" xr:uid="{00000000-0005-0000-0000-0000A4080000}"/>
    <cellStyle name="Millares 28 2 3 3 3" xfId="11767" xr:uid="{00000000-0005-0000-0000-000045040000}"/>
    <cellStyle name="Millares 28 2 3 4" xfId="5179" xr:uid="{00000000-0005-0000-0000-000045040000}"/>
    <cellStyle name="Millares 28 2 3 4 2" xfId="13993" xr:uid="{00000000-0005-0000-0000-000045040000}"/>
    <cellStyle name="Millares 28 2 3 5" xfId="9590" xr:uid="{00000000-0005-0000-0000-0000AF000000}"/>
    <cellStyle name="Millares 28 2 4" xfId="1483" xr:uid="{00000000-0005-0000-0000-0000AF000000}"/>
    <cellStyle name="Millares 28 2 4 2" xfId="3662" xr:uid="{00000000-0005-0000-0000-000047040000}"/>
    <cellStyle name="Millares 28 2 4 2 2" xfId="8072" xr:uid="{00000000-0005-0000-0000-0000A6080000}"/>
    <cellStyle name="Millares 28 2 4 2 2 2" xfId="16886" xr:uid="{00000000-0005-0000-0000-0000A6080000}"/>
    <cellStyle name="Millares 28 2 4 2 3" xfId="12479" xr:uid="{00000000-0005-0000-0000-000047040000}"/>
    <cellStyle name="Millares 28 2 4 3" xfId="5891" xr:uid="{00000000-0005-0000-0000-000047040000}"/>
    <cellStyle name="Millares 28 2 4 3 2" xfId="14705" xr:uid="{00000000-0005-0000-0000-000047040000}"/>
    <cellStyle name="Millares 28 2 4 4" xfId="10302" xr:uid="{00000000-0005-0000-0000-0000AF000000}"/>
    <cellStyle name="Millares 28 2 5" xfId="2593" xr:uid="{00000000-0005-0000-0000-0000AE000000}"/>
    <cellStyle name="Millares 28 2 5 2" xfId="7004" xr:uid="{00000000-0005-0000-0000-0000A7080000}"/>
    <cellStyle name="Millares 28 2 5 2 2" xfId="15818" xr:uid="{00000000-0005-0000-0000-0000A7080000}"/>
    <cellStyle name="Millares 28 2 5 3" xfId="11411" xr:uid="{00000000-0005-0000-0000-0000AE000000}"/>
    <cellStyle name="Millares 28 2 6" xfId="4827" xr:uid="{00000000-0005-0000-0000-000042040000}"/>
    <cellStyle name="Millares 28 2 6 2" xfId="13641" xr:uid="{00000000-0005-0000-0000-000042040000}"/>
    <cellStyle name="Millares 28 2 7" xfId="9238" xr:uid="{00000000-0005-0000-0000-0000AF000000}"/>
    <cellStyle name="Millares 28 3" xfId="940" xr:uid="{00000000-0005-0000-0000-0000AE000000}"/>
    <cellStyle name="Millares 28 3 2" xfId="2018" xr:uid="{00000000-0005-0000-0000-0000AE000000}"/>
    <cellStyle name="Millares 28 3 2 2" xfId="4197" xr:uid="{00000000-0005-0000-0000-000049040000}"/>
    <cellStyle name="Millares 28 3 2 2 2" xfId="8607" xr:uid="{00000000-0005-0000-0000-0000AA080000}"/>
    <cellStyle name="Millares 28 3 2 2 2 2" xfId="17421" xr:uid="{00000000-0005-0000-0000-0000AA080000}"/>
    <cellStyle name="Millares 28 3 2 2 3" xfId="13014" xr:uid="{00000000-0005-0000-0000-000049040000}"/>
    <cellStyle name="Millares 28 3 2 3" xfId="6426" xr:uid="{00000000-0005-0000-0000-000049040000}"/>
    <cellStyle name="Millares 28 3 2 3 2" xfId="15240" xr:uid="{00000000-0005-0000-0000-000049040000}"/>
    <cellStyle name="Millares 28 3 2 4" xfId="10837" xr:uid="{00000000-0005-0000-0000-0000AE000000}"/>
    <cellStyle name="Millares 28 3 3" xfId="3120" xr:uid="{00000000-0005-0000-0000-000048040000}"/>
    <cellStyle name="Millares 28 3 3 2" xfId="7530" xr:uid="{00000000-0005-0000-0000-0000AB080000}"/>
    <cellStyle name="Millares 28 3 3 2 2" xfId="16344" xr:uid="{00000000-0005-0000-0000-0000AB080000}"/>
    <cellStyle name="Millares 28 3 3 3" xfId="11937" xr:uid="{00000000-0005-0000-0000-000048040000}"/>
    <cellStyle name="Millares 28 3 4" xfId="5349" xr:uid="{00000000-0005-0000-0000-000048040000}"/>
    <cellStyle name="Millares 28 3 4 2" xfId="14163" xr:uid="{00000000-0005-0000-0000-000048040000}"/>
    <cellStyle name="Millares 28 3 5" xfId="9760" xr:uid="{00000000-0005-0000-0000-0000AE000000}"/>
    <cellStyle name="Millares 28 4" xfId="587" xr:uid="{00000000-0005-0000-0000-0000AE000000}"/>
    <cellStyle name="Millares 28 4 2" xfId="1666" xr:uid="{00000000-0005-0000-0000-0000AE000000}"/>
    <cellStyle name="Millares 28 4 2 2" xfId="3845" xr:uid="{00000000-0005-0000-0000-00004B040000}"/>
    <cellStyle name="Millares 28 4 2 2 2" xfId="8255" xr:uid="{00000000-0005-0000-0000-0000AE080000}"/>
    <cellStyle name="Millares 28 4 2 2 2 2" xfId="17069" xr:uid="{00000000-0005-0000-0000-0000AE080000}"/>
    <cellStyle name="Millares 28 4 2 2 3" xfId="12662" xr:uid="{00000000-0005-0000-0000-00004B040000}"/>
    <cellStyle name="Millares 28 4 2 3" xfId="6074" xr:uid="{00000000-0005-0000-0000-00004B040000}"/>
    <cellStyle name="Millares 28 4 2 3 2" xfId="14888" xr:uid="{00000000-0005-0000-0000-00004B040000}"/>
    <cellStyle name="Millares 28 4 2 4" xfId="10485" xr:uid="{00000000-0005-0000-0000-0000AE000000}"/>
    <cellStyle name="Millares 28 4 3" xfId="2768" xr:uid="{00000000-0005-0000-0000-00004A040000}"/>
    <cellStyle name="Millares 28 4 3 2" xfId="7178" xr:uid="{00000000-0005-0000-0000-0000AF080000}"/>
    <cellStyle name="Millares 28 4 3 2 2" xfId="15992" xr:uid="{00000000-0005-0000-0000-0000AF080000}"/>
    <cellStyle name="Millares 28 4 3 3" xfId="11585" xr:uid="{00000000-0005-0000-0000-00004A040000}"/>
    <cellStyle name="Millares 28 4 4" xfId="4997" xr:uid="{00000000-0005-0000-0000-00004A040000}"/>
    <cellStyle name="Millares 28 4 4 2" xfId="13811" xr:uid="{00000000-0005-0000-0000-00004A040000}"/>
    <cellStyle name="Millares 28 4 5" xfId="9408" xr:uid="{00000000-0005-0000-0000-0000AE000000}"/>
    <cellStyle name="Millares 28 5" xfId="1294" xr:uid="{00000000-0005-0000-0000-0000AE000000}"/>
    <cellStyle name="Millares 28 5 2" xfId="3474" xr:uid="{00000000-0005-0000-0000-00004C040000}"/>
    <cellStyle name="Millares 28 5 2 2" xfId="7884" xr:uid="{00000000-0005-0000-0000-0000B1080000}"/>
    <cellStyle name="Millares 28 5 2 2 2" xfId="16698" xr:uid="{00000000-0005-0000-0000-0000B1080000}"/>
    <cellStyle name="Millares 28 5 2 3" xfId="12291" xr:uid="{00000000-0005-0000-0000-00004C040000}"/>
    <cellStyle name="Millares 28 5 3" xfId="5703" xr:uid="{00000000-0005-0000-0000-00004C040000}"/>
    <cellStyle name="Millares 28 5 3 2" xfId="14517" xr:uid="{00000000-0005-0000-0000-00004C040000}"/>
    <cellStyle name="Millares 28 5 4" xfId="10114" xr:uid="{00000000-0005-0000-0000-0000AE000000}"/>
    <cellStyle name="Millares 28 6" xfId="2410" xr:uid="{00000000-0005-0000-0000-0000AD000000}"/>
    <cellStyle name="Millares 28 6 2" xfId="6822" xr:uid="{00000000-0005-0000-0000-0000B2080000}"/>
    <cellStyle name="Millares 28 6 2 2" xfId="15636" xr:uid="{00000000-0005-0000-0000-0000B2080000}"/>
    <cellStyle name="Millares 28 6 3" xfId="11229" xr:uid="{00000000-0005-0000-0000-0000AD000000}"/>
    <cellStyle name="Millares 28 7" xfId="4644" xr:uid="{00000000-0005-0000-0000-000041040000}"/>
    <cellStyle name="Millares 28 7 2" xfId="13458" xr:uid="{00000000-0005-0000-0000-000041040000}"/>
    <cellStyle name="Millares 28 8" xfId="9056" xr:uid="{00000000-0005-0000-0000-0000AE000000}"/>
    <cellStyle name="Millares 280" xfId="4587" xr:uid="{00000000-0005-0000-0000-000011120000}"/>
    <cellStyle name="Millares 280 2" xfId="8994" xr:uid="{00000000-0005-0000-0000-0000B3080000}"/>
    <cellStyle name="Millares 280 2 2" xfId="17808" xr:uid="{00000000-0005-0000-0000-0000B3080000}"/>
    <cellStyle name="Millares 280 3" xfId="13401" xr:uid="{00000000-0005-0000-0000-000011120000}"/>
    <cellStyle name="Millares 281" xfId="4594" xr:uid="{00000000-0005-0000-0000-000012120000}"/>
    <cellStyle name="Millares 281 2" xfId="9001" xr:uid="{00000000-0005-0000-0000-0000B4080000}"/>
    <cellStyle name="Millares 281 2 2" xfId="17815" xr:uid="{00000000-0005-0000-0000-0000B4080000}"/>
    <cellStyle name="Millares 281 3" xfId="13408" xr:uid="{00000000-0005-0000-0000-000012120000}"/>
    <cellStyle name="Millares 282" xfId="4592" xr:uid="{00000000-0005-0000-0000-000013120000}"/>
    <cellStyle name="Millares 282 2" xfId="8999" xr:uid="{00000000-0005-0000-0000-0000B5080000}"/>
    <cellStyle name="Millares 282 2 2" xfId="17813" xr:uid="{00000000-0005-0000-0000-0000B5080000}"/>
    <cellStyle name="Millares 282 3" xfId="13406" xr:uid="{00000000-0005-0000-0000-000013120000}"/>
    <cellStyle name="Millares 283" xfId="4573" xr:uid="{00000000-0005-0000-0000-000014120000}"/>
    <cellStyle name="Millares 283 2" xfId="8981" xr:uid="{00000000-0005-0000-0000-0000B6080000}"/>
    <cellStyle name="Millares 283 2 2" xfId="17795" xr:uid="{00000000-0005-0000-0000-0000B6080000}"/>
    <cellStyle name="Millares 283 3" xfId="13388" xr:uid="{00000000-0005-0000-0000-000014120000}"/>
    <cellStyle name="Millares 284" xfId="4593" xr:uid="{00000000-0005-0000-0000-000015120000}"/>
    <cellStyle name="Millares 284 2" xfId="9000" xr:uid="{00000000-0005-0000-0000-0000B7080000}"/>
    <cellStyle name="Millares 284 2 2" xfId="17814" xr:uid="{00000000-0005-0000-0000-0000B7080000}"/>
    <cellStyle name="Millares 284 3" xfId="13407" xr:uid="{00000000-0005-0000-0000-000015120000}"/>
    <cellStyle name="Millares 285" xfId="4599" xr:uid="{00000000-0005-0000-0000-000016120000}"/>
    <cellStyle name="Millares 285 2" xfId="9006" xr:uid="{00000000-0005-0000-0000-0000B8080000}"/>
    <cellStyle name="Millares 285 2 2" xfId="17820" xr:uid="{00000000-0005-0000-0000-0000B8080000}"/>
    <cellStyle name="Millares 285 3" xfId="13413" xr:uid="{00000000-0005-0000-0000-000016120000}"/>
    <cellStyle name="Millares 286" xfId="4602" xr:uid="{00000000-0005-0000-0000-000017120000}"/>
    <cellStyle name="Millares 286 2" xfId="9009" xr:uid="{00000000-0005-0000-0000-0000B9080000}"/>
    <cellStyle name="Millares 286 2 2" xfId="17823" xr:uid="{00000000-0005-0000-0000-0000B9080000}"/>
    <cellStyle name="Millares 286 3" xfId="13416" xr:uid="{00000000-0005-0000-0000-000017120000}"/>
    <cellStyle name="Millares 287" xfId="4601" xr:uid="{00000000-0005-0000-0000-000018120000}"/>
    <cellStyle name="Millares 287 2" xfId="9008" xr:uid="{00000000-0005-0000-0000-0000BA080000}"/>
    <cellStyle name="Millares 287 2 2" xfId="17822" xr:uid="{00000000-0005-0000-0000-0000BA080000}"/>
    <cellStyle name="Millares 287 3" xfId="13415" xr:uid="{00000000-0005-0000-0000-000018120000}"/>
    <cellStyle name="Millares 288" xfId="4600" xr:uid="{00000000-0005-0000-0000-000019120000}"/>
    <cellStyle name="Millares 288 2" xfId="9007" xr:uid="{00000000-0005-0000-0000-0000BB080000}"/>
    <cellStyle name="Millares 288 2 2" xfId="17821" xr:uid="{00000000-0005-0000-0000-0000BB080000}"/>
    <cellStyle name="Millares 288 3" xfId="13414" xr:uid="{00000000-0005-0000-0000-000019120000}"/>
    <cellStyle name="Millares 289" xfId="4588" xr:uid="{00000000-0005-0000-0000-00001A120000}"/>
    <cellStyle name="Millares 289 2" xfId="8995" xr:uid="{00000000-0005-0000-0000-0000BC080000}"/>
    <cellStyle name="Millares 289 2 2" xfId="17809" xr:uid="{00000000-0005-0000-0000-0000BC080000}"/>
    <cellStyle name="Millares 289 3" xfId="13402" xr:uid="{00000000-0005-0000-0000-00001A120000}"/>
    <cellStyle name="Millares 29" xfId="71" xr:uid="{00000000-0005-0000-0000-0000B0000000}"/>
    <cellStyle name="Millares 29 2" xfId="406" xr:uid="{00000000-0005-0000-0000-0000B1000000}"/>
    <cellStyle name="Millares 29 2 2" xfId="1123" xr:uid="{00000000-0005-0000-0000-0000B1000000}"/>
    <cellStyle name="Millares 29 2 2 2" xfId="2201" xr:uid="{00000000-0005-0000-0000-0000B1000000}"/>
    <cellStyle name="Millares 29 2 2 2 2" xfId="4380" xr:uid="{00000000-0005-0000-0000-000050040000}"/>
    <cellStyle name="Millares 29 2 2 2 2 2" xfId="8790" xr:uid="{00000000-0005-0000-0000-0000C1080000}"/>
    <cellStyle name="Millares 29 2 2 2 2 2 2" xfId="17604" xr:uid="{00000000-0005-0000-0000-0000C1080000}"/>
    <cellStyle name="Millares 29 2 2 2 2 3" xfId="13197" xr:uid="{00000000-0005-0000-0000-000050040000}"/>
    <cellStyle name="Millares 29 2 2 2 3" xfId="6609" xr:uid="{00000000-0005-0000-0000-000050040000}"/>
    <cellStyle name="Millares 29 2 2 2 3 2" xfId="15423" xr:uid="{00000000-0005-0000-0000-000050040000}"/>
    <cellStyle name="Millares 29 2 2 2 4" xfId="11020" xr:uid="{00000000-0005-0000-0000-0000B1000000}"/>
    <cellStyle name="Millares 29 2 2 3" xfId="3303" xr:uid="{00000000-0005-0000-0000-00004F040000}"/>
    <cellStyle name="Millares 29 2 2 3 2" xfId="7713" xr:uid="{00000000-0005-0000-0000-0000C2080000}"/>
    <cellStyle name="Millares 29 2 2 3 2 2" xfId="16527" xr:uid="{00000000-0005-0000-0000-0000C2080000}"/>
    <cellStyle name="Millares 29 2 2 3 3" xfId="12120" xr:uid="{00000000-0005-0000-0000-00004F040000}"/>
    <cellStyle name="Millares 29 2 2 4" xfId="5532" xr:uid="{00000000-0005-0000-0000-00004F040000}"/>
    <cellStyle name="Millares 29 2 2 4 2" xfId="14346" xr:uid="{00000000-0005-0000-0000-00004F040000}"/>
    <cellStyle name="Millares 29 2 2 5" xfId="9943" xr:uid="{00000000-0005-0000-0000-0000B1000000}"/>
    <cellStyle name="Millares 29 2 3" xfId="770" xr:uid="{00000000-0005-0000-0000-0000B1000000}"/>
    <cellStyle name="Millares 29 2 3 2" xfId="1849" xr:uid="{00000000-0005-0000-0000-0000B1000000}"/>
    <cellStyle name="Millares 29 2 3 2 2" xfId="4028" xr:uid="{00000000-0005-0000-0000-000052040000}"/>
    <cellStyle name="Millares 29 2 3 2 2 2" xfId="8438" xr:uid="{00000000-0005-0000-0000-0000C5080000}"/>
    <cellStyle name="Millares 29 2 3 2 2 2 2" xfId="17252" xr:uid="{00000000-0005-0000-0000-0000C5080000}"/>
    <cellStyle name="Millares 29 2 3 2 2 3" xfId="12845" xr:uid="{00000000-0005-0000-0000-000052040000}"/>
    <cellStyle name="Millares 29 2 3 2 3" xfId="6257" xr:uid="{00000000-0005-0000-0000-000052040000}"/>
    <cellStyle name="Millares 29 2 3 2 3 2" xfId="15071" xr:uid="{00000000-0005-0000-0000-000052040000}"/>
    <cellStyle name="Millares 29 2 3 2 4" xfId="10668" xr:uid="{00000000-0005-0000-0000-0000B1000000}"/>
    <cellStyle name="Millares 29 2 3 3" xfId="2951" xr:uid="{00000000-0005-0000-0000-000051040000}"/>
    <cellStyle name="Millares 29 2 3 3 2" xfId="7361" xr:uid="{00000000-0005-0000-0000-0000C6080000}"/>
    <cellStyle name="Millares 29 2 3 3 2 2" xfId="16175" xr:uid="{00000000-0005-0000-0000-0000C6080000}"/>
    <cellStyle name="Millares 29 2 3 3 3" xfId="11768" xr:uid="{00000000-0005-0000-0000-000051040000}"/>
    <cellStyle name="Millares 29 2 3 4" xfId="5180" xr:uid="{00000000-0005-0000-0000-000051040000}"/>
    <cellStyle name="Millares 29 2 3 4 2" xfId="13994" xr:uid="{00000000-0005-0000-0000-000051040000}"/>
    <cellStyle name="Millares 29 2 3 5" xfId="9591" xr:uid="{00000000-0005-0000-0000-0000B1000000}"/>
    <cellStyle name="Millares 29 2 4" xfId="1484" xr:uid="{00000000-0005-0000-0000-0000B1000000}"/>
    <cellStyle name="Millares 29 2 4 2" xfId="3663" xr:uid="{00000000-0005-0000-0000-000053040000}"/>
    <cellStyle name="Millares 29 2 4 2 2" xfId="8073" xr:uid="{00000000-0005-0000-0000-0000C8080000}"/>
    <cellStyle name="Millares 29 2 4 2 2 2" xfId="16887" xr:uid="{00000000-0005-0000-0000-0000C8080000}"/>
    <cellStyle name="Millares 29 2 4 2 3" xfId="12480" xr:uid="{00000000-0005-0000-0000-000053040000}"/>
    <cellStyle name="Millares 29 2 4 3" xfId="5892" xr:uid="{00000000-0005-0000-0000-000053040000}"/>
    <cellStyle name="Millares 29 2 4 3 2" xfId="14706" xr:uid="{00000000-0005-0000-0000-000053040000}"/>
    <cellStyle name="Millares 29 2 4 4" xfId="10303" xr:uid="{00000000-0005-0000-0000-0000B1000000}"/>
    <cellStyle name="Millares 29 2 5" xfId="2594" xr:uid="{00000000-0005-0000-0000-0000B0000000}"/>
    <cellStyle name="Millares 29 2 5 2" xfId="7005" xr:uid="{00000000-0005-0000-0000-0000C9080000}"/>
    <cellStyle name="Millares 29 2 5 2 2" xfId="15819" xr:uid="{00000000-0005-0000-0000-0000C9080000}"/>
    <cellStyle name="Millares 29 2 5 3" xfId="11412" xr:uid="{00000000-0005-0000-0000-0000B0000000}"/>
    <cellStyle name="Millares 29 2 6" xfId="4828" xr:uid="{00000000-0005-0000-0000-00004E040000}"/>
    <cellStyle name="Millares 29 2 6 2" xfId="13642" xr:uid="{00000000-0005-0000-0000-00004E040000}"/>
    <cellStyle name="Millares 29 2 7" xfId="9239" xr:uid="{00000000-0005-0000-0000-0000B1000000}"/>
    <cellStyle name="Millares 29 3" xfId="941" xr:uid="{00000000-0005-0000-0000-0000B0000000}"/>
    <cellStyle name="Millares 29 3 2" xfId="2019" xr:uid="{00000000-0005-0000-0000-0000B0000000}"/>
    <cellStyle name="Millares 29 3 2 2" xfId="4198" xr:uid="{00000000-0005-0000-0000-000055040000}"/>
    <cellStyle name="Millares 29 3 2 2 2" xfId="8608" xr:uid="{00000000-0005-0000-0000-0000CC080000}"/>
    <cellStyle name="Millares 29 3 2 2 2 2" xfId="17422" xr:uid="{00000000-0005-0000-0000-0000CC080000}"/>
    <cellStyle name="Millares 29 3 2 2 3" xfId="13015" xr:uid="{00000000-0005-0000-0000-000055040000}"/>
    <cellStyle name="Millares 29 3 2 3" xfId="6427" xr:uid="{00000000-0005-0000-0000-000055040000}"/>
    <cellStyle name="Millares 29 3 2 3 2" xfId="15241" xr:uid="{00000000-0005-0000-0000-000055040000}"/>
    <cellStyle name="Millares 29 3 2 4" xfId="10838" xr:uid="{00000000-0005-0000-0000-0000B0000000}"/>
    <cellStyle name="Millares 29 3 3" xfId="3121" xr:uid="{00000000-0005-0000-0000-000054040000}"/>
    <cellStyle name="Millares 29 3 3 2" xfId="7531" xr:uid="{00000000-0005-0000-0000-0000CD080000}"/>
    <cellStyle name="Millares 29 3 3 2 2" xfId="16345" xr:uid="{00000000-0005-0000-0000-0000CD080000}"/>
    <cellStyle name="Millares 29 3 3 3" xfId="11938" xr:uid="{00000000-0005-0000-0000-000054040000}"/>
    <cellStyle name="Millares 29 3 4" xfId="5350" xr:uid="{00000000-0005-0000-0000-000054040000}"/>
    <cellStyle name="Millares 29 3 4 2" xfId="14164" xr:uid="{00000000-0005-0000-0000-000054040000}"/>
    <cellStyle name="Millares 29 3 5" xfId="9761" xr:uid="{00000000-0005-0000-0000-0000B0000000}"/>
    <cellStyle name="Millares 29 4" xfId="588" xr:uid="{00000000-0005-0000-0000-0000B0000000}"/>
    <cellStyle name="Millares 29 4 2" xfId="1667" xr:uid="{00000000-0005-0000-0000-0000B0000000}"/>
    <cellStyle name="Millares 29 4 2 2" xfId="3846" xr:uid="{00000000-0005-0000-0000-000057040000}"/>
    <cellStyle name="Millares 29 4 2 2 2" xfId="8256" xr:uid="{00000000-0005-0000-0000-0000D0080000}"/>
    <cellStyle name="Millares 29 4 2 2 2 2" xfId="17070" xr:uid="{00000000-0005-0000-0000-0000D0080000}"/>
    <cellStyle name="Millares 29 4 2 2 3" xfId="12663" xr:uid="{00000000-0005-0000-0000-000057040000}"/>
    <cellStyle name="Millares 29 4 2 3" xfId="6075" xr:uid="{00000000-0005-0000-0000-000057040000}"/>
    <cellStyle name="Millares 29 4 2 3 2" xfId="14889" xr:uid="{00000000-0005-0000-0000-000057040000}"/>
    <cellStyle name="Millares 29 4 2 4" xfId="10486" xr:uid="{00000000-0005-0000-0000-0000B0000000}"/>
    <cellStyle name="Millares 29 4 3" xfId="2769" xr:uid="{00000000-0005-0000-0000-000056040000}"/>
    <cellStyle name="Millares 29 4 3 2" xfId="7179" xr:uid="{00000000-0005-0000-0000-0000D1080000}"/>
    <cellStyle name="Millares 29 4 3 2 2" xfId="15993" xr:uid="{00000000-0005-0000-0000-0000D1080000}"/>
    <cellStyle name="Millares 29 4 3 3" xfId="11586" xr:uid="{00000000-0005-0000-0000-000056040000}"/>
    <cellStyle name="Millares 29 4 4" xfId="4998" xr:uid="{00000000-0005-0000-0000-000056040000}"/>
    <cellStyle name="Millares 29 4 4 2" xfId="13812" xr:uid="{00000000-0005-0000-0000-000056040000}"/>
    <cellStyle name="Millares 29 4 5" xfId="9409" xr:uid="{00000000-0005-0000-0000-0000B0000000}"/>
    <cellStyle name="Millares 29 5" xfId="1295" xr:uid="{00000000-0005-0000-0000-0000B0000000}"/>
    <cellStyle name="Millares 29 5 2" xfId="3475" xr:uid="{00000000-0005-0000-0000-000058040000}"/>
    <cellStyle name="Millares 29 5 2 2" xfId="7885" xr:uid="{00000000-0005-0000-0000-0000D3080000}"/>
    <cellStyle name="Millares 29 5 2 2 2" xfId="16699" xr:uid="{00000000-0005-0000-0000-0000D3080000}"/>
    <cellStyle name="Millares 29 5 2 3" xfId="12292" xr:uid="{00000000-0005-0000-0000-000058040000}"/>
    <cellStyle name="Millares 29 5 3" xfId="5704" xr:uid="{00000000-0005-0000-0000-000058040000}"/>
    <cellStyle name="Millares 29 5 3 2" xfId="14518" xr:uid="{00000000-0005-0000-0000-000058040000}"/>
    <cellStyle name="Millares 29 5 4" xfId="10115" xr:uid="{00000000-0005-0000-0000-0000B0000000}"/>
    <cellStyle name="Millares 29 6" xfId="2411" xr:uid="{00000000-0005-0000-0000-0000AF000000}"/>
    <cellStyle name="Millares 29 6 2" xfId="6823" xr:uid="{00000000-0005-0000-0000-0000D4080000}"/>
    <cellStyle name="Millares 29 6 2 2" xfId="15637" xr:uid="{00000000-0005-0000-0000-0000D4080000}"/>
    <cellStyle name="Millares 29 6 3" xfId="11230" xr:uid="{00000000-0005-0000-0000-0000AF000000}"/>
    <cellStyle name="Millares 29 7" xfId="4645" xr:uid="{00000000-0005-0000-0000-00004D040000}"/>
    <cellStyle name="Millares 29 7 2" xfId="13459" xr:uid="{00000000-0005-0000-0000-00004D040000}"/>
    <cellStyle name="Millares 29 8" xfId="9057" xr:uid="{00000000-0005-0000-0000-0000B0000000}"/>
    <cellStyle name="Millares 290" xfId="4580" xr:uid="{00000000-0005-0000-0000-00001B120000}"/>
    <cellStyle name="Millares 290 2" xfId="8987" xr:uid="{00000000-0005-0000-0000-0000D5080000}"/>
    <cellStyle name="Millares 290 2 2" xfId="17801" xr:uid="{00000000-0005-0000-0000-0000D5080000}"/>
    <cellStyle name="Millares 290 3" xfId="13394" xr:uid="{00000000-0005-0000-0000-00001B120000}"/>
    <cellStyle name="Millares 291" xfId="4596" xr:uid="{00000000-0005-0000-0000-00001C120000}"/>
    <cellStyle name="Millares 291 2" xfId="9003" xr:uid="{00000000-0005-0000-0000-0000D6080000}"/>
    <cellStyle name="Millares 291 2 2" xfId="17817" xr:uid="{00000000-0005-0000-0000-0000D6080000}"/>
    <cellStyle name="Millares 291 3" xfId="13410" xr:uid="{00000000-0005-0000-0000-00001C120000}"/>
    <cellStyle name="Millares 292" xfId="4581" xr:uid="{00000000-0005-0000-0000-00001D120000}"/>
    <cellStyle name="Millares 292 2" xfId="8988" xr:uid="{00000000-0005-0000-0000-0000D7080000}"/>
    <cellStyle name="Millares 292 2 2" xfId="17802" xr:uid="{00000000-0005-0000-0000-0000D7080000}"/>
    <cellStyle name="Millares 292 3" xfId="13395" xr:uid="{00000000-0005-0000-0000-00001D120000}"/>
    <cellStyle name="Millares 293" xfId="4595" xr:uid="{00000000-0005-0000-0000-00001E120000}"/>
    <cellStyle name="Millares 293 2" xfId="9002" xr:uid="{00000000-0005-0000-0000-0000D8080000}"/>
    <cellStyle name="Millares 293 2 2" xfId="17816" xr:uid="{00000000-0005-0000-0000-0000D8080000}"/>
    <cellStyle name="Millares 293 3" xfId="13409" xr:uid="{00000000-0005-0000-0000-00001E120000}"/>
    <cellStyle name="Millares 294" xfId="4589" xr:uid="{00000000-0005-0000-0000-00001F120000}"/>
    <cellStyle name="Millares 294 2" xfId="8996" xr:uid="{00000000-0005-0000-0000-0000D9080000}"/>
    <cellStyle name="Millares 294 2 2" xfId="17810" xr:uid="{00000000-0005-0000-0000-0000D9080000}"/>
    <cellStyle name="Millares 294 3" xfId="13403" xr:uid="{00000000-0005-0000-0000-00001F120000}"/>
    <cellStyle name="Millares 295" xfId="4597" xr:uid="{00000000-0005-0000-0000-000020120000}"/>
    <cellStyle name="Millares 295 2" xfId="9004" xr:uid="{00000000-0005-0000-0000-0000DA080000}"/>
    <cellStyle name="Millares 295 2 2" xfId="17818" xr:uid="{00000000-0005-0000-0000-0000DA080000}"/>
    <cellStyle name="Millares 295 3" xfId="13411" xr:uid="{00000000-0005-0000-0000-000020120000}"/>
    <cellStyle name="Millares 296" xfId="4590" xr:uid="{00000000-0005-0000-0000-000021120000}"/>
    <cellStyle name="Millares 296 2" xfId="8997" xr:uid="{00000000-0005-0000-0000-0000DB080000}"/>
    <cellStyle name="Millares 296 2 2" xfId="17811" xr:uid="{00000000-0005-0000-0000-0000DB080000}"/>
    <cellStyle name="Millares 296 3" xfId="13404" xr:uid="{00000000-0005-0000-0000-000021120000}"/>
    <cellStyle name="Millares 297" xfId="4591" xr:uid="{00000000-0005-0000-0000-000022120000}"/>
    <cellStyle name="Millares 297 2" xfId="8998" xr:uid="{00000000-0005-0000-0000-0000DC080000}"/>
    <cellStyle name="Millares 297 2 2" xfId="17812" xr:uid="{00000000-0005-0000-0000-0000DC080000}"/>
    <cellStyle name="Millares 297 3" xfId="13405" xr:uid="{00000000-0005-0000-0000-000022120000}"/>
    <cellStyle name="Millares 298" xfId="4584" xr:uid="{00000000-0005-0000-0000-000023120000}"/>
    <cellStyle name="Millares 298 2" xfId="8991" xr:uid="{00000000-0005-0000-0000-0000DD080000}"/>
    <cellStyle name="Millares 298 2 2" xfId="17805" xr:uid="{00000000-0005-0000-0000-0000DD080000}"/>
    <cellStyle name="Millares 298 3" xfId="13398" xr:uid="{00000000-0005-0000-0000-000023120000}"/>
    <cellStyle name="Millares 299" xfId="4585" xr:uid="{00000000-0005-0000-0000-000024120000}"/>
    <cellStyle name="Millares 299 2" xfId="8992" xr:uid="{00000000-0005-0000-0000-0000DE080000}"/>
    <cellStyle name="Millares 299 2 2" xfId="17806" xr:uid="{00000000-0005-0000-0000-0000DE080000}"/>
    <cellStyle name="Millares 299 3" xfId="13399" xr:uid="{00000000-0005-0000-0000-000024120000}"/>
    <cellStyle name="Millares 3" xfId="16" xr:uid="{00000000-0005-0000-0000-0000B2000000}"/>
    <cellStyle name="Millares 3 10" xfId="4610" xr:uid="{00000000-0005-0000-0000-000059040000}"/>
    <cellStyle name="Millares 3 10 2" xfId="13424" xr:uid="{00000000-0005-0000-0000-000059040000}"/>
    <cellStyle name="Millares 3 11" xfId="9022" xr:uid="{00000000-0005-0000-0000-0000B2000000}"/>
    <cellStyle name="Millares 3 2" xfId="40" xr:uid="{00000000-0005-0000-0000-0000B3000000}"/>
    <cellStyle name="Millares 3 2 2" xfId="387" xr:uid="{00000000-0005-0000-0000-0000B4000000}"/>
    <cellStyle name="Millares 3 2 2 2" xfId="1104" xr:uid="{00000000-0005-0000-0000-0000B4000000}"/>
    <cellStyle name="Millares 3 2 2 2 2" xfId="2182" xr:uid="{00000000-0005-0000-0000-0000B4000000}"/>
    <cellStyle name="Millares 3 2 2 2 2 2" xfId="4361" xr:uid="{00000000-0005-0000-0000-00005D040000}"/>
    <cellStyle name="Millares 3 2 2 2 2 2 2" xfId="8771" xr:uid="{00000000-0005-0000-0000-0000E4080000}"/>
    <cellStyle name="Millares 3 2 2 2 2 2 2 2" xfId="17585" xr:uid="{00000000-0005-0000-0000-0000E4080000}"/>
    <cellStyle name="Millares 3 2 2 2 2 2 3" xfId="13178" xr:uid="{00000000-0005-0000-0000-00005D040000}"/>
    <cellStyle name="Millares 3 2 2 2 2 3" xfId="6590" xr:uid="{00000000-0005-0000-0000-00005D040000}"/>
    <cellStyle name="Millares 3 2 2 2 2 3 2" xfId="15404" xr:uid="{00000000-0005-0000-0000-00005D040000}"/>
    <cellStyle name="Millares 3 2 2 2 2 4" xfId="11001" xr:uid="{00000000-0005-0000-0000-0000B4000000}"/>
    <cellStyle name="Millares 3 2 2 2 3" xfId="3284" xr:uid="{00000000-0005-0000-0000-00005C040000}"/>
    <cellStyle name="Millares 3 2 2 2 3 2" xfId="7694" xr:uid="{00000000-0005-0000-0000-0000E5080000}"/>
    <cellStyle name="Millares 3 2 2 2 3 2 2" xfId="16508" xr:uid="{00000000-0005-0000-0000-0000E5080000}"/>
    <cellStyle name="Millares 3 2 2 2 3 3" xfId="12101" xr:uid="{00000000-0005-0000-0000-00005C040000}"/>
    <cellStyle name="Millares 3 2 2 2 4" xfId="5513" xr:uid="{00000000-0005-0000-0000-00005C040000}"/>
    <cellStyle name="Millares 3 2 2 2 4 2" xfId="14327" xr:uid="{00000000-0005-0000-0000-00005C040000}"/>
    <cellStyle name="Millares 3 2 2 2 5" xfId="9924" xr:uid="{00000000-0005-0000-0000-0000B4000000}"/>
    <cellStyle name="Millares 3 2 2 3" xfId="751" xr:uid="{00000000-0005-0000-0000-0000B4000000}"/>
    <cellStyle name="Millares 3 2 2 3 2" xfId="1830" xr:uid="{00000000-0005-0000-0000-0000B4000000}"/>
    <cellStyle name="Millares 3 2 2 3 2 2" xfId="4009" xr:uid="{00000000-0005-0000-0000-00005F040000}"/>
    <cellStyle name="Millares 3 2 2 3 2 2 2" xfId="8419" xr:uid="{00000000-0005-0000-0000-0000E8080000}"/>
    <cellStyle name="Millares 3 2 2 3 2 2 2 2" xfId="17233" xr:uid="{00000000-0005-0000-0000-0000E8080000}"/>
    <cellStyle name="Millares 3 2 2 3 2 2 3" xfId="12826" xr:uid="{00000000-0005-0000-0000-00005F040000}"/>
    <cellStyle name="Millares 3 2 2 3 2 3" xfId="6238" xr:uid="{00000000-0005-0000-0000-00005F040000}"/>
    <cellStyle name="Millares 3 2 2 3 2 3 2" xfId="15052" xr:uid="{00000000-0005-0000-0000-00005F040000}"/>
    <cellStyle name="Millares 3 2 2 3 2 4" xfId="10649" xr:uid="{00000000-0005-0000-0000-0000B4000000}"/>
    <cellStyle name="Millares 3 2 2 3 3" xfId="2932" xr:uid="{00000000-0005-0000-0000-00005E040000}"/>
    <cellStyle name="Millares 3 2 2 3 3 2" xfId="7342" xr:uid="{00000000-0005-0000-0000-0000E9080000}"/>
    <cellStyle name="Millares 3 2 2 3 3 2 2" xfId="16156" xr:uid="{00000000-0005-0000-0000-0000E9080000}"/>
    <cellStyle name="Millares 3 2 2 3 3 3" xfId="11749" xr:uid="{00000000-0005-0000-0000-00005E040000}"/>
    <cellStyle name="Millares 3 2 2 3 4" xfId="5161" xr:uid="{00000000-0005-0000-0000-00005E040000}"/>
    <cellStyle name="Millares 3 2 2 3 4 2" xfId="13975" xr:uid="{00000000-0005-0000-0000-00005E040000}"/>
    <cellStyle name="Millares 3 2 2 3 5" xfId="9572" xr:uid="{00000000-0005-0000-0000-0000B4000000}"/>
    <cellStyle name="Millares 3 2 2 4" xfId="1465" xr:uid="{00000000-0005-0000-0000-0000B4000000}"/>
    <cellStyle name="Millares 3 2 2 4 2" xfId="3644" xr:uid="{00000000-0005-0000-0000-000060040000}"/>
    <cellStyle name="Millares 3 2 2 4 2 2" xfId="8054" xr:uid="{00000000-0005-0000-0000-0000EB080000}"/>
    <cellStyle name="Millares 3 2 2 4 2 2 2" xfId="16868" xr:uid="{00000000-0005-0000-0000-0000EB080000}"/>
    <cellStyle name="Millares 3 2 2 4 2 3" xfId="12461" xr:uid="{00000000-0005-0000-0000-000060040000}"/>
    <cellStyle name="Millares 3 2 2 4 3" xfId="5873" xr:uid="{00000000-0005-0000-0000-000060040000}"/>
    <cellStyle name="Millares 3 2 2 4 3 2" xfId="14687" xr:uid="{00000000-0005-0000-0000-000060040000}"/>
    <cellStyle name="Millares 3 2 2 4 4" xfId="10284" xr:uid="{00000000-0005-0000-0000-0000B4000000}"/>
    <cellStyle name="Millares 3 2 2 5" xfId="2575" xr:uid="{00000000-0005-0000-0000-0000B3000000}"/>
    <cellStyle name="Millares 3 2 2 5 2" xfId="6986" xr:uid="{00000000-0005-0000-0000-0000EC080000}"/>
    <cellStyle name="Millares 3 2 2 5 2 2" xfId="15800" xr:uid="{00000000-0005-0000-0000-0000EC080000}"/>
    <cellStyle name="Millares 3 2 2 5 3" xfId="11393" xr:uid="{00000000-0005-0000-0000-0000B3000000}"/>
    <cellStyle name="Millares 3 2 2 6" xfId="4809" xr:uid="{00000000-0005-0000-0000-00005B040000}"/>
    <cellStyle name="Millares 3 2 2 6 2" xfId="13623" xr:uid="{00000000-0005-0000-0000-00005B040000}"/>
    <cellStyle name="Millares 3 2 2 7" xfId="9220" xr:uid="{00000000-0005-0000-0000-0000B4000000}"/>
    <cellStyle name="Millares 3 2 3" xfId="922" xr:uid="{00000000-0005-0000-0000-0000B3000000}"/>
    <cellStyle name="Millares 3 2 3 2" xfId="2000" xr:uid="{00000000-0005-0000-0000-0000B3000000}"/>
    <cellStyle name="Millares 3 2 3 2 2" xfId="4179" xr:uid="{00000000-0005-0000-0000-000062040000}"/>
    <cellStyle name="Millares 3 2 3 2 2 2" xfId="8589" xr:uid="{00000000-0005-0000-0000-0000EF080000}"/>
    <cellStyle name="Millares 3 2 3 2 2 2 2" xfId="17403" xr:uid="{00000000-0005-0000-0000-0000EF080000}"/>
    <cellStyle name="Millares 3 2 3 2 2 3" xfId="12996" xr:uid="{00000000-0005-0000-0000-000062040000}"/>
    <cellStyle name="Millares 3 2 3 2 3" xfId="6408" xr:uid="{00000000-0005-0000-0000-000062040000}"/>
    <cellStyle name="Millares 3 2 3 2 3 2" xfId="15222" xr:uid="{00000000-0005-0000-0000-000062040000}"/>
    <cellStyle name="Millares 3 2 3 2 4" xfId="10819" xr:uid="{00000000-0005-0000-0000-0000B3000000}"/>
    <cellStyle name="Millares 3 2 3 3" xfId="3102" xr:uid="{00000000-0005-0000-0000-000061040000}"/>
    <cellStyle name="Millares 3 2 3 3 2" xfId="7512" xr:uid="{00000000-0005-0000-0000-0000F0080000}"/>
    <cellStyle name="Millares 3 2 3 3 2 2" xfId="16326" xr:uid="{00000000-0005-0000-0000-0000F0080000}"/>
    <cellStyle name="Millares 3 2 3 3 3" xfId="11919" xr:uid="{00000000-0005-0000-0000-000061040000}"/>
    <cellStyle name="Millares 3 2 3 4" xfId="5331" xr:uid="{00000000-0005-0000-0000-000061040000}"/>
    <cellStyle name="Millares 3 2 3 4 2" xfId="14145" xr:uid="{00000000-0005-0000-0000-000061040000}"/>
    <cellStyle name="Millares 3 2 3 5" xfId="9742" xr:uid="{00000000-0005-0000-0000-0000B3000000}"/>
    <cellStyle name="Millares 3 2 4" xfId="569" xr:uid="{00000000-0005-0000-0000-0000B3000000}"/>
    <cellStyle name="Millares 3 2 4 2" xfId="1648" xr:uid="{00000000-0005-0000-0000-0000B3000000}"/>
    <cellStyle name="Millares 3 2 4 2 2" xfId="3827" xr:uid="{00000000-0005-0000-0000-000064040000}"/>
    <cellStyle name="Millares 3 2 4 2 2 2" xfId="8237" xr:uid="{00000000-0005-0000-0000-0000F3080000}"/>
    <cellStyle name="Millares 3 2 4 2 2 2 2" xfId="17051" xr:uid="{00000000-0005-0000-0000-0000F3080000}"/>
    <cellStyle name="Millares 3 2 4 2 2 3" xfId="12644" xr:uid="{00000000-0005-0000-0000-000064040000}"/>
    <cellStyle name="Millares 3 2 4 2 3" xfId="6056" xr:uid="{00000000-0005-0000-0000-000064040000}"/>
    <cellStyle name="Millares 3 2 4 2 3 2" xfId="14870" xr:uid="{00000000-0005-0000-0000-000064040000}"/>
    <cellStyle name="Millares 3 2 4 2 4" xfId="10467" xr:uid="{00000000-0005-0000-0000-0000B3000000}"/>
    <cellStyle name="Millares 3 2 4 3" xfId="2750" xr:uid="{00000000-0005-0000-0000-000063040000}"/>
    <cellStyle name="Millares 3 2 4 3 2" xfId="7160" xr:uid="{00000000-0005-0000-0000-0000F4080000}"/>
    <cellStyle name="Millares 3 2 4 3 2 2" xfId="15974" xr:uid="{00000000-0005-0000-0000-0000F4080000}"/>
    <cellStyle name="Millares 3 2 4 3 3" xfId="11567" xr:uid="{00000000-0005-0000-0000-000063040000}"/>
    <cellStyle name="Millares 3 2 4 4" xfId="4979" xr:uid="{00000000-0005-0000-0000-000063040000}"/>
    <cellStyle name="Millares 3 2 4 4 2" xfId="13793" xr:uid="{00000000-0005-0000-0000-000063040000}"/>
    <cellStyle name="Millares 3 2 4 5" xfId="9390" xr:uid="{00000000-0005-0000-0000-0000B3000000}"/>
    <cellStyle name="Millares 3 2 5" xfId="1276" xr:uid="{00000000-0005-0000-0000-0000B3000000}"/>
    <cellStyle name="Millares 3 2 5 2" xfId="3456" xr:uid="{00000000-0005-0000-0000-000065040000}"/>
    <cellStyle name="Millares 3 2 5 2 2" xfId="7866" xr:uid="{00000000-0005-0000-0000-0000F6080000}"/>
    <cellStyle name="Millares 3 2 5 2 2 2" xfId="16680" xr:uid="{00000000-0005-0000-0000-0000F6080000}"/>
    <cellStyle name="Millares 3 2 5 2 3" xfId="12273" xr:uid="{00000000-0005-0000-0000-000065040000}"/>
    <cellStyle name="Millares 3 2 5 3" xfId="5685" xr:uid="{00000000-0005-0000-0000-000065040000}"/>
    <cellStyle name="Millares 3 2 5 3 2" xfId="14499" xr:uid="{00000000-0005-0000-0000-000065040000}"/>
    <cellStyle name="Millares 3 2 5 4" xfId="10096" xr:uid="{00000000-0005-0000-0000-0000B3000000}"/>
    <cellStyle name="Millares 3 2 6" xfId="2392" xr:uid="{00000000-0005-0000-0000-0000B2000000}"/>
    <cellStyle name="Millares 3 2 6 2" xfId="6804" xr:uid="{00000000-0005-0000-0000-0000F7080000}"/>
    <cellStyle name="Millares 3 2 6 2 2" xfId="15618" xr:uid="{00000000-0005-0000-0000-0000F7080000}"/>
    <cellStyle name="Millares 3 2 6 3" xfId="11211" xr:uid="{00000000-0005-0000-0000-0000B2000000}"/>
    <cellStyle name="Millares 3 2 7" xfId="4626" xr:uid="{00000000-0005-0000-0000-00005A040000}"/>
    <cellStyle name="Millares 3 2 7 2" xfId="13440" xr:uid="{00000000-0005-0000-0000-00005A040000}"/>
    <cellStyle name="Millares 3 2 8" xfId="9038" xr:uid="{00000000-0005-0000-0000-0000B3000000}"/>
    <cellStyle name="Millares 3 3" xfId="318" xr:uid="{00000000-0005-0000-0000-0000B5000000}"/>
    <cellStyle name="Millares 3 3 2" xfId="523" xr:uid="{00000000-0005-0000-0000-0000B6000000}"/>
    <cellStyle name="Millares 3 3 2 2" xfId="1237" xr:uid="{00000000-0005-0000-0000-0000B6000000}"/>
    <cellStyle name="Millares 3 3 2 2 2" xfId="2315" xr:uid="{00000000-0005-0000-0000-0000B6000000}"/>
    <cellStyle name="Millares 3 3 2 2 2 2" xfId="4494" xr:uid="{00000000-0005-0000-0000-000069040000}"/>
    <cellStyle name="Millares 3 3 2 2 2 2 2" xfId="8904" xr:uid="{00000000-0005-0000-0000-0000FC080000}"/>
    <cellStyle name="Millares 3 3 2 2 2 2 2 2" xfId="17718" xr:uid="{00000000-0005-0000-0000-0000FC080000}"/>
    <cellStyle name="Millares 3 3 2 2 2 2 3" xfId="13311" xr:uid="{00000000-0005-0000-0000-000069040000}"/>
    <cellStyle name="Millares 3 3 2 2 2 3" xfId="6723" xr:uid="{00000000-0005-0000-0000-000069040000}"/>
    <cellStyle name="Millares 3 3 2 2 2 3 2" xfId="15537" xr:uid="{00000000-0005-0000-0000-000069040000}"/>
    <cellStyle name="Millares 3 3 2 2 2 4" xfId="11134" xr:uid="{00000000-0005-0000-0000-0000B6000000}"/>
    <cellStyle name="Millares 3 3 2 2 3" xfId="3417" xr:uid="{00000000-0005-0000-0000-000068040000}"/>
    <cellStyle name="Millares 3 3 2 2 3 2" xfId="7827" xr:uid="{00000000-0005-0000-0000-0000FD080000}"/>
    <cellStyle name="Millares 3 3 2 2 3 2 2" xfId="16641" xr:uid="{00000000-0005-0000-0000-0000FD080000}"/>
    <cellStyle name="Millares 3 3 2 2 3 3" xfId="12234" xr:uid="{00000000-0005-0000-0000-000068040000}"/>
    <cellStyle name="Millares 3 3 2 2 4" xfId="5646" xr:uid="{00000000-0005-0000-0000-000068040000}"/>
    <cellStyle name="Millares 3 3 2 2 4 2" xfId="14460" xr:uid="{00000000-0005-0000-0000-000068040000}"/>
    <cellStyle name="Millares 3 3 2 2 5" xfId="10057" xr:uid="{00000000-0005-0000-0000-0000B6000000}"/>
    <cellStyle name="Millares 3 3 2 3" xfId="884" xr:uid="{00000000-0005-0000-0000-0000B6000000}"/>
    <cellStyle name="Millares 3 3 2 3 2" xfId="1963" xr:uid="{00000000-0005-0000-0000-0000B6000000}"/>
    <cellStyle name="Millares 3 3 2 3 2 2" xfId="4142" xr:uid="{00000000-0005-0000-0000-00006B040000}"/>
    <cellStyle name="Millares 3 3 2 3 2 2 2" xfId="8552" xr:uid="{00000000-0005-0000-0000-000000090000}"/>
    <cellStyle name="Millares 3 3 2 3 2 2 2 2" xfId="17366" xr:uid="{00000000-0005-0000-0000-000000090000}"/>
    <cellStyle name="Millares 3 3 2 3 2 2 3" xfId="12959" xr:uid="{00000000-0005-0000-0000-00006B040000}"/>
    <cellStyle name="Millares 3 3 2 3 2 3" xfId="6371" xr:uid="{00000000-0005-0000-0000-00006B040000}"/>
    <cellStyle name="Millares 3 3 2 3 2 3 2" xfId="15185" xr:uid="{00000000-0005-0000-0000-00006B040000}"/>
    <cellStyle name="Millares 3 3 2 3 2 4" xfId="10782" xr:uid="{00000000-0005-0000-0000-0000B6000000}"/>
    <cellStyle name="Millares 3 3 2 3 3" xfId="3065" xr:uid="{00000000-0005-0000-0000-00006A040000}"/>
    <cellStyle name="Millares 3 3 2 3 3 2" xfId="7475" xr:uid="{00000000-0005-0000-0000-000001090000}"/>
    <cellStyle name="Millares 3 3 2 3 3 2 2" xfId="16289" xr:uid="{00000000-0005-0000-0000-000001090000}"/>
    <cellStyle name="Millares 3 3 2 3 3 3" xfId="11882" xr:uid="{00000000-0005-0000-0000-00006A040000}"/>
    <cellStyle name="Millares 3 3 2 3 4" xfId="5294" xr:uid="{00000000-0005-0000-0000-00006A040000}"/>
    <cellStyle name="Millares 3 3 2 3 4 2" xfId="14108" xr:uid="{00000000-0005-0000-0000-00006A040000}"/>
    <cellStyle name="Millares 3 3 2 3 5" xfId="9705" xr:uid="{00000000-0005-0000-0000-0000B6000000}"/>
    <cellStyle name="Millares 3 3 2 4" xfId="1598" xr:uid="{00000000-0005-0000-0000-0000B6000000}"/>
    <cellStyle name="Millares 3 3 2 4 2" xfId="3777" xr:uid="{00000000-0005-0000-0000-00006C040000}"/>
    <cellStyle name="Millares 3 3 2 4 2 2" xfId="8187" xr:uid="{00000000-0005-0000-0000-000003090000}"/>
    <cellStyle name="Millares 3 3 2 4 2 2 2" xfId="17001" xr:uid="{00000000-0005-0000-0000-000003090000}"/>
    <cellStyle name="Millares 3 3 2 4 2 3" xfId="12594" xr:uid="{00000000-0005-0000-0000-00006C040000}"/>
    <cellStyle name="Millares 3 3 2 4 3" xfId="6006" xr:uid="{00000000-0005-0000-0000-00006C040000}"/>
    <cellStyle name="Millares 3 3 2 4 3 2" xfId="14820" xr:uid="{00000000-0005-0000-0000-00006C040000}"/>
    <cellStyle name="Millares 3 3 2 4 4" xfId="10417" xr:uid="{00000000-0005-0000-0000-0000B6000000}"/>
    <cellStyle name="Millares 3 3 2 5" xfId="2708" xr:uid="{00000000-0005-0000-0000-0000B5000000}"/>
    <cellStyle name="Millares 3 3 2 5 2" xfId="7119" xr:uid="{00000000-0005-0000-0000-000004090000}"/>
    <cellStyle name="Millares 3 3 2 5 2 2" xfId="15933" xr:uid="{00000000-0005-0000-0000-000004090000}"/>
    <cellStyle name="Millares 3 3 2 5 3" xfId="11526" xr:uid="{00000000-0005-0000-0000-0000B5000000}"/>
    <cellStyle name="Millares 3 3 2 6" xfId="4942" xr:uid="{00000000-0005-0000-0000-000067040000}"/>
    <cellStyle name="Millares 3 3 2 6 2" xfId="13756" xr:uid="{00000000-0005-0000-0000-000067040000}"/>
    <cellStyle name="Millares 3 3 2 7" xfId="9353" xr:uid="{00000000-0005-0000-0000-0000B6000000}"/>
    <cellStyle name="Millares 3 3 3" xfId="1062" xr:uid="{00000000-0005-0000-0000-0000B5000000}"/>
    <cellStyle name="Millares 3 3 3 2" xfId="2140" xr:uid="{00000000-0005-0000-0000-0000B5000000}"/>
    <cellStyle name="Millares 3 3 3 2 2" xfId="4319" xr:uid="{00000000-0005-0000-0000-00006E040000}"/>
    <cellStyle name="Millares 3 3 3 2 2 2" xfId="8729" xr:uid="{00000000-0005-0000-0000-000007090000}"/>
    <cellStyle name="Millares 3 3 3 2 2 2 2" xfId="17543" xr:uid="{00000000-0005-0000-0000-000007090000}"/>
    <cellStyle name="Millares 3 3 3 2 2 3" xfId="13136" xr:uid="{00000000-0005-0000-0000-00006E040000}"/>
    <cellStyle name="Millares 3 3 3 2 3" xfId="6548" xr:uid="{00000000-0005-0000-0000-00006E040000}"/>
    <cellStyle name="Millares 3 3 3 2 3 2" xfId="15362" xr:uid="{00000000-0005-0000-0000-00006E040000}"/>
    <cellStyle name="Millares 3 3 3 2 4" xfId="10959" xr:uid="{00000000-0005-0000-0000-0000B5000000}"/>
    <cellStyle name="Millares 3 3 3 3" xfId="3242" xr:uid="{00000000-0005-0000-0000-00006D040000}"/>
    <cellStyle name="Millares 3 3 3 3 2" xfId="7652" xr:uid="{00000000-0005-0000-0000-000008090000}"/>
    <cellStyle name="Millares 3 3 3 3 2 2" xfId="16466" xr:uid="{00000000-0005-0000-0000-000008090000}"/>
    <cellStyle name="Millares 3 3 3 3 3" xfId="12059" xr:uid="{00000000-0005-0000-0000-00006D040000}"/>
    <cellStyle name="Millares 3 3 3 4" xfId="5471" xr:uid="{00000000-0005-0000-0000-00006D040000}"/>
    <cellStyle name="Millares 3 3 3 4 2" xfId="14285" xr:uid="{00000000-0005-0000-0000-00006D040000}"/>
    <cellStyle name="Millares 3 3 3 5" xfId="9882" xr:uid="{00000000-0005-0000-0000-0000B5000000}"/>
    <cellStyle name="Millares 3 3 4" xfId="709" xr:uid="{00000000-0005-0000-0000-0000B5000000}"/>
    <cellStyle name="Millares 3 3 4 2" xfId="1788" xr:uid="{00000000-0005-0000-0000-0000B5000000}"/>
    <cellStyle name="Millares 3 3 4 2 2" xfId="3967" xr:uid="{00000000-0005-0000-0000-000070040000}"/>
    <cellStyle name="Millares 3 3 4 2 2 2" xfId="8377" xr:uid="{00000000-0005-0000-0000-00000B090000}"/>
    <cellStyle name="Millares 3 3 4 2 2 2 2" xfId="17191" xr:uid="{00000000-0005-0000-0000-00000B090000}"/>
    <cellStyle name="Millares 3 3 4 2 2 3" xfId="12784" xr:uid="{00000000-0005-0000-0000-000070040000}"/>
    <cellStyle name="Millares 3 3 4 2 3" xfId="6196" xr:uid="{00000000-0005-0000-0000-000070040000}"/>
    <cellStyle name="Millares 3 3 4 2 3 2" xfId="15010" xr:uid="{00000000-0005-0000-0000-000070040000}"/>
    <cellStyle name="Millares 3 3 4 2 4" xfId="10607" xr:uid="{00000000-0005-0000-0000-0000B5000000}"/>
    <cellStyle name="Millares 3 3 4 3" xfId="2890" xr:uid="{00000000-0005-0000-0000-00006F040000}"/>
    <cellStyle name="Millares 3 3 4 3 2" xfId="7300" xr:uid="{00000000-0005-0000-0000-00000C090000}"/>
    <cellStyle name="Millares 3 3 4 3 2 2" xfId="16114" xr:uid="{00000000-0005-0000-0000-00000C090000}"/>
    <cellStyle name="Millares 3 3 4 3 3" xfId="11707" xr:uid="{00000000-0005-0000-0000-00006F040000}"/>
    <cellStyle name="Millares 3 3 4 4" xfId="5119" xr:uid="{00000000-0005-0000-0000-00006F040000}"/>
    <cellStyle name="Millares 3 3 4 4 2" xfId="13933" xr:uid="{00000000-0005-0000-0000-00006F040000}"/>
    <cellStyle name="Millares 3 3 4 5" xfId="9530" xr:uid="{00000000-0005-0000-0000-0000B5000000}"/>
    <cellStyle name="Millares 3 3 5" xfId="1423" xr:uid="{00000000-0005-0000-0000-0000B5000000}"/>
    <cellStyle name="Millares 3 3 5 2" xfId="3602" xr:uid="{00000000-0005-0000-0000-000071040000}"/>
    <cellStyle name="Millares 3 3 5 2 2" xfId="8012" xr:uid="{00000000-0005-0000-0000-00000E090000}"/>
    <cellStyle name="Millares 3 3 5 2 2 2" xfId="16826" xr:uid="{00000000-0005-0000-0000-00000E090000}"/>
    <cellStyle name="Millares 3 3 5 2 3" xfId="12419" xr:uid="{00000000-0005-0000-0000-000071040000}"/>
    <cellStyle name="Millares 3 3 5 3" xfId="5831" xr:uid="{00000000-0005-0000-0000-000071040000}"/>
    <cellStyle name="Millares 3 3 5 3 2" xfId="14645" xr:uid="{00000000-0005-0000-0000-000071040000}"/>
    <cellStyle name="Millares 3 3 5 4" xfId="10242" xr:uid="{00000000-0005-0000-0000-0000B5000000}"/>
    <cellStyle name="Millares 3 3 6" xfId="2533" xr:uid="{00000000-0005-0000-0000-0000B4000000}"/>
    <cellStyle name="Millares 3 3 6 2" xfId="6944" xr:uid="{00000000-0005-0000-0000-00000F090000}"/>
    <cellStyle name="Millares 3 3 6 2 2" xfId="15758" xr:uid="{00000000-0005-0000-0000-00000F090000}"/>
    <cellStyle name="Millares 3 3 6 3" xfId="11351" xr:uid="{00000000-0005-0000-0000-0000B4000000}"/>
    <cellStyle name="Millares 3 3 7" xfId="4767" xr:uid="{00000000-0005-0000-0000-000066040000}"/>
    <cellStyle name="Millares 3 3 7 2" xfId="13581" xr:uid="{00000000-0005-0000-0000-000066040000}"/>
    <cellStyle name="Millares 3 3 8" xfId="9178" xr:uid="{00000000-0005-0000-0000-0000B5000000}"/>
    <cellStyle name="Millares 3 4" xfId="371" xr:uid="{00000000-0005-0000-0000-0000B7000000}"/>
    <cellStyle name="Millares 3 4 2" xfId="1088" xr:uid="{00000000-0005-0000-0000-0000B7000000}"/>
    <cellStyle name="Millares 3 4 2 2" xfId="2166" xr:uid="{00000000-0005-0000-0000-0000B7000000}"/>
    <cellStyle name="Millares 3 4 2 2 2" xfId="4345" xr:uid="{00000000-0005-0000-0000-000074040000}"/>
    <cellStyle name="Millares 3 4 2 2 2 2" xfId="8755" xr:uid="{00000000-0005-0000-0000-000013090000}"/>
    <cellStyle name="Millares 3 4 2 2 2 2 2" xfId="17569" xr:uid="{00000000-0005-0000-0000-000013090000}"/>
    <cellStyle name="Millares 3 4 2 2 2 3" xfId="13162" xr:uid="{00000000-0005-0000-0000-000074040000}"/>
    <cellStyle name="Millares 3 4 2 2 3" xfId="6574" xr:uid="{00000000-0005-0000-0000-000074040000}"/>
    <cellStyle name="Millares 3 4 2 2 3 2" xfId="15388" xr:uid="{00000000-0005-0000-0000-000074040000}"/>
    <cellStyle name="Millares 3 4 2 2 4" xfId="10985" xr:uid="{00000000-0005-0000-0000-0000B7000000}"/>
    <cellStyle name="Millares 3 4 2 3" xfId="3268" xr:uid="{00000000-0005-0000-0000-000073040000}"/>
    <cellStyle name="Millares 3 4 2 3 2" xfId="7678" xr:uid="{00000000-0005-0000-0000-000014090000}"/>
    <cellStyle name="Millares 3 4 2 3 2 2" xfId="16492" xr:uid="{00000000-0005-0000-0000-000014090000}"/>
    <cellStyle name="Millares 3 4 2 3 3" xfId="12085" xr:uid="{00000000-0005-0000-0000-000073040000}"/>
    <cellStyle name="Millares 3 4 2 4" xfId="5497" xr:uid="{00000000-0005-0000-0000-000073040000}"/>
    <cellStyle name="Millares 3 4 2 4 2" xfId="14311" xr:uid="{00000000-0005-0000-0000-000073040000}"/>
    <cellStyle name="Millares 3 4 2 5" xfId="9908" xr:uid="{00000000-0005-0000-0000-0000B7000000}"/>
    <cellStyle name="Millares 3 4 3" xfId="735" xr:uid="{00000000-0005-0000-0000-0000B7000000}"/>
    <cellStyle name="Millares 3 4 3 2" xfId="1814" xr:uid="{00000000-0005-0000-0000-0000B7000000}"/>
    <cellStyle name="Millares 3 4 3 2 2" xfId="3993" xr:uid="{00000000-0005-0000-0000-000076040000}"/>
    <cellStyle name="Millares 3 4 3 2 2 2" xfId="8403" xr:uid="{00000000-0005-0000-0000-000017090000}"/>
    <cellStyle name="Millares 3 4 3 2 2 2 2" xfId="17217" xr:uid="{00000000-0005-0000-0000-000017090000}"/>
    <cellStyle name="Millares 3 4 3 2 2 3" xfId="12810" xr:uid="{00000000-0005-0000-0000-000076040000}"/>
    <cellStyle name="Millares 3 4 3 2 3" xfId="6222" xr:uid="{00000000-0005-0000-0000-000076040000}"/>
    <cellStyle name="Millares 3 4 3 2 3 2" xfId="15036" xr:uid="{00000000-0005-0000-0000-000076040000}"/>
    <cellStyle name="Millares 3 4 3 2 4" xfId="10633" xr:uid="{00000000-0005-0000-0000-0000B7000000}"/>
    <cellStyle name="Millares 3 4 3 3" xfId="2916" xr:uid="{00000000-0005-0000-0000-000075040000}"/>
    <cellStyle name="Millares 3 4 3 3 2" xfId="7326" xr:uid="{00000000-0005-0000-0000-000018090000}"/>
    <cellStyle name="Millares 3 4 3 3 2 2" xfId="16140" xr:uid="{00000000-0005-0000-0000-000018090000}"/>
    <cellStyle name="Millares 3 4 3 3 3" xfId="11733" xr:uid="{00000000-0005-0000-0000-000075040000}"/>
    <cellStyle name="Millares 3 4 3 4" xfId="5145" xr:uid="{00000000-0005-0000-0000-000075040000}"/>
    <cellStyle name="Millares 3 4 3 4 2" xfId="13959" xr:uid="{00000000-0005-0000-0000-000075040000}"/>
    <cellStyle name="Millares 3 4 3 5" xfId="9556" xr:uid="{00000000-0005-0000-0000-0000B7000000}"/>
    <cellStyle name="Millares 3 4 4" xfId="1449" xr:uid="{00000000-0005-0000-0000-0000B7000000}"/>
    <cellStyle name="Millares 3 4 4 2" xfId="3628" xr:uid="{00000000-0005-0000-0000-000077040000}"/>
    <cellStyle name="Millares 3 4 4 2 2" xfId="8038" xr:uid="{00000000-0005-0000-0000-00001A090000}"/>
    <cellStyle name="Millares 3 4 4 2 2 2" xfId="16852" xr:uid="{00000000-0005-0000-0000-00001A090000}"/>
    <cellStyle name="Millares 3 4 4 2 3" xfId="12445" xr:uid="{00000000-0005-0000-0000-000077040000}"/>
    <cellStyle name="Millares 3 4 4 3" xfId="5857" xr:uid="{00000000-0005-0000-0000-000077040000}"/>
    <cellStyle name="Millares 3 4 4 3 2" xfId="14671" xr:uid="{00000000-0005-0000-0000-000077040000}"/>
    <cellStyle name="Millares 3 4 4 4" xfId="10268" xr:uid="{00000000-0005-0000-0000-0000B7000000}"/>
    <cellStyle name="Millares 3 4 5" xfId="2559" xr:uid="{00000000-0005-0000-0000-0000B6000000}"/>
    <cellStyle name="Millares 3 4 5 2" xfId="6970" xr:uid="{00000000-0005-0000-0000-00001B090000}"/>
    <cellStyle name="Millares 3 4 5 2 2" xfId="15784" xr:uid="{00000000-0005-0000-0000-00001B090000}"/>
    <cellStyle name="Millares 3 4 5 3" xfId="11377" xr:uid="{00000000-0005-0000-0000-0000B6000000}"/>
    <cellStyle name="Millares 3 4 6" xfId="4793" xr:uid="{00000000-0005-0000-0000-000072040000}"/>
    <cellStyle name="Millares 3 4 6 2" xfId="13607" xr:uid="{00000000-0005-0000-0000-000072040000}"/>
    <cellStyle name="Millares 3 4 7" xfId="9204" xr:uid="{00000000-0005-0000-0000-0000B7000000}"/>
    <cellStyle name="Millares 3 5" xfId="542" xr:uid="{00000000-0005-0000-0000-0000B8000000}"/>
    <cellStyle name="Millares 3 5 2" xfId="1249" xr:uid="{00000000-0005-0000-0000-0000B8000000}"/>
    <cellStyle name="Millares 3 5 2 2" xfId="2327" xr:uid="{00000000-0005-0000-0000-0000B8000000}"/>
    <cellStyle name="Millares 3 5 2 2 2" xfId="4506" xr:uid="{00000000-0005-0000-0000-00007A040000}"/>
    <cellStyle name="Millares 3 5 2 2 2 2" xfId="8916" xr:uid="{00000000-0005-0000-0000-00001F090000}"/>
    <cellStyle name="Millares 3 5 2 2 2 2 2" xfId="17730" xr:uid="{00000000-0005-0000-0000-00001F090000}"/>
    <cellStyle name="Millares 3 5 2 2 2 3" xfId="13323" xr:uid="{00000000-0005-0000-0000-00007A040000}"/>
    <cellStyle name="Millares 3 5 2 2 3" xfId="6735" xr:uid="{00000000-0005-0000-0000-00007A040000}"/>
    <cellStyle name="Millares 3 5 2 2 3 2" xfId="15549" xr:uid="{00000000-0005-0000-0000-00007A040000}"/>
    <cellStyle name="Millares 3 5 2 2 4" xfId="11146" xr:uid="{00000000-0005-0000-0000-0000B8000000}"/>
    <cellStyle name="Millares 3 5 2 3" xfId="3429" xr:uid="{00000000-0005-0000-0000-000079040000}"/>
    <cellStyle name="Millares 3 5 2 3 2" xfId="7839" xr:uid="{00000000-0005-0000-0000-000020090000}"/>
    <cellStyle name="Millares 3 5 2 3 2 2" xfId="16653" xr:uid="{00000000-0005-0000-0000-000020090000}"/>
    <cellStyle name="Millares 3 5 2 3 3" xfId="12246" xr:uid="{00000000-0005-0000-0000-000079040000}"/>
    <cellStyle name="Millares 3 5 2 4" xfId="5658" xr:uid="{00000000-0005-0000-0000-000079040000}"/>
    <cellStyle name="Millares 3 5 2 4 2" xfId="14472" xr:uid="{00000000-0005-0000-0000-000079040000}"/>
    <cellStyle name="Millares 3 5 2 5" xfId="10069" xr:uid="{00000000-0005-0000-0000-0000B8000000}"/>
    <cellStyle name="Millares 3 5 3" xfId="896" xr:uid="{00000000-0005-0000-0000-0000B8000000}"/>
    <cellStyle name="Millares 3 5 3 2" xfId="1975" xr:uid="{00000000-0005-0000-0000-0000B8000000}"/>
    <cellStyle name="Millares 3 5 3 2 2" xfId="4154" xr:uid="{00000000-0005-0000-0000-00007C040000}"/>
    <cellStyle name="Millares 3 5 3 2 2 2" xfId="8564" xr:uid="{00000000-0005-0000-0000-000023090000}"/>
    <cellStyle name="Millares 3 5 3 2 2 2 2" xfId="17378" xr:uid="{00000000-0005-0000-0000-000023090000}"/>
    <cellStyle name="Millares 3 5 3 2 2 3" xfId="12971" xr:uid="{00000000-0005-0000-0000-00007C040000}"/>
    <cellStyle name="Millares 3 5 3 2 3" xfId="6383" xr:uid="{00000000-0005-0000-0000-00007C040000}"/>
    <cellStyle name="Millares 3 5 3 2 3 2" xfId="15197" xr:uid="{00000000-0005-0000-0000-00007C040000}"/>
    <cellStyle name="Millares 3 5 3 2 4" xfId="10794" xr:uid="{00000000-0005-0000-0000-0000B8000000}"/>
    <cellStyle name="Millares 3 5 3 3" xfId="3077" xr:uid="{00000000-0005-0000-0000-00007B040000}"/>
    <cellStyle name="Millares 3 5 3 3 2" xfId="7487" xr:uid="{00000000-0005-0000-0000-000024090000}"/>
    <cellStyle name="Millares 3 5 3 3 2 2" xfId="16301" xr:uid="{00000000-0005-0000-0000-000024090000}"/>
    <cellStyle name="Millares 3 5 3 3 3" xfId="11894" xr:uid="{00000000-0005-0000-0000-00007B040000}"/>
    <cellStyle name="Millares 3 5 3 4" xfId="5306" xr:uid="{00000000-0005-0000-0000-00007B040000}"/>
    <cellStyle name="Millares 3 5 3 4 2" xfId="14120" xr:uid="{00000000-0005-0000-0000-00007B040000}"/>
    <cellStyle name="Millares 3 5 3 5" xfId="9717" xr:uid="{00000000-0005-0000-0000-0000B8000000}"/>
    <cellStyle name="Millares 3 5 4" xfId="1610" xr:uid="{00000000-0005-0000-0000-0000B8000000}"/>
    <cellStyle name="Millares 3 5 4 2" xfId="3789" xr:uid="{00000000-0005-0000-0000-00007D040000}"/>
    <cellStyle name="Millares 3 5 4 2 2" xfId="8199" xr:uid="{00000000-0005-0000-0000-000026090000}"/>
    <cellStyle name="Millares 3 5 4 2 2 2" xfId="17013" xr:uid="{00000000-0005-0000-0000-000026090000}"/>
    <cellStyle name="Millares 3 5 4 2 3" xfId="12606" xr:uid="{00000000-0005-0000-0000-00007D040000}"/>
    <cellStyle name="Millares 3 5 4 3" xfId="6018" xr:uid="{00000000-0005-0000-0000-00007D040000}"/>
    <cellStyle name="Millares 3 5 4 3 2" xfId="14832" xr:uid="{00000000-0005-0000-0000-00007D040000}"/>
    <cellStyle name="Millares 3 5 4 4" xfId="10429" xr:uid="{00000000-0005-0000-0000-0000B8000000}"/>
    <cellStyle name="Millares 3 5 5" xfId="2720" xr:uid="{00000000-0005-0000-0000-0000B7000000}"/>
    <cellStyle name="Millares 3 5 5 2" xfId="7131" xr:uid="{00000000-0005-0000-0000-000027090000}"/>
    <cellStyle name="Millares 3 5 5 2 2" xfId="15945" xr:uid="{00000000-0005-0000-0000-000027090000}"/>
    <cellStyle name="Millares 3 5 5 3" xfId="11538" xr:uid="{00000000-0005-0000-0000-0000B7000000}"/>
    <cellStyle name="Millares 3 5 6" xfId="4954" xr:uid="{00000000-0005-0000-0000-000078040000}"/>
    <cellStyle name="Millares 3 5 6 2" xfId="13768" xr:uid="{00000000-0005-0000-0000-000078040000}"/>
    <cellStyle name="Millares 3 5 7" xfId="9365" xr:uid="{00000000-0005-0000-0000-0000B8000000}"/>
    <cellStyle name="Millares 3 6" xfId="906" xr:uid="{00000000-0005-0000-0000-0000B2000000}"/>
    <cellStyle name="Millares 3 6 2" xfId="1984" xr:uid="{00000000-0005-0000-0000-0000B2000000}"/>
    <cellStyle name="Millares 3 6 2 2" xfId="4163" xr:uid="{00000000-0005-0000-0000-00007F040000}"/>
    <cellStyle name="Millares 3 6 2 2 2" xfId="8573" xr:uid="{00000000-0005-0000-0000-00002A090000}"/>
    <cellStyle name="Millares 3 6 2 2 2 2" xfId="17387" xr:uid="{00000000-0005-0000-0000-00002A090000}"/>
    <cellStyle name="Millares 3 6 2 2 3" xfId="12980" xr:uid="{00000000-0005-0000-0000-00007F040000}"/>
    <cellStyle name="Millares 3 6 2 3" xfId="6392" xr:uid="{00000000-0005-0000-0000-00007F040000}"/>
    <cellStyle name="Millares 3 6 2 3 2" xfId="15206" xr:uid="{00000000-0005-0000-0000-00007F040000}"/>
    <cellStyle name="Millares 3 6 2 4" xfId="10803" xr:uid="{00000000-0005-0000-0000-0000B2000000}"/>
    <cellStyle name="Millares 3 6 3" xfId="3086" xr:uid="{00000000-0005-0000-0000-00007E040000}"/>
    <cellStyle name="Millares 3 6 3 2" xfId="7496" xr:uid="{00000000-0005-0000-0000-00002B090000}"/>
    <cellStyle name="Millares 3 6 3 2 2" xfId="16310" xr:uid="{00000000-0005-0000-0000-00002B090000}"/>
    <cellStyle name="Millares 3 6 3 3" xfId="11903" xr:uid="{00000000-0005-0000-0000-00007E040000}"/>
    <cellStyle name="Millares 3 6 4" xfId="5315" xr:uid="{00000000-0005-0000-0000-00007E040000}"/>
    <cellStyle name="Millares 3 6 4 2" xfId="14129" xr:uid="{00000000-0005-0000-0000-00007E040000}"/>
    <cellStyle name="Millares 3 6 5" xfId="9726" xr:uid="{00000000-0005-0000-0000-0000B2000000}"/>
    <cellStyle name="Millares 3 7" xfId="553" xr:uid="{00000000-0005-0000-0000-0000B2000000}"/>
    <cellStyle name="Millares 3 7 2" xfId="1632" xr:uid="{00000000-0005-0000-0000-0000B2000000}"/>
    <cellStyle name="Millares 3 7 2 2" xfId="3811" xr:uid="{00000000-0005-0000-0000-000081040000}"/>
    <cellStyle name="Millares 3 7 2 2 2" xfId="8221" xr:uid="{00000000-0005-0000-0000-00002E090000}"/>
    <cellStyle name="Millares 3 7 2 2 2 2" xfId="17035" xr:uid="{00000000-0005-0000-0000-00002E090000}"/>
    <cellStyle name="Millares 3 7 2 2 3" xfId="12628" xr:uid="{00000000-0005-0000-0000-000081040000}"/>
    <cellStyle name="Millares 3 7 2 3" xfId="6040" xr:uid="{00000000-0005-0000-0000-000081040000}"/>
    <cellStyle name="Millares 3 7 2 3 2" xfId="14854" xr:uid="{00000000-0005-0000-0000-000081040000}"/>
    <cellStyle name="Millares 3 7 2 4" xfId="10451" xr:uid="{00000000-0005-0000-0000-0000B2000000}"/>
    <cellStyle name="Millares 3 7 3" xfId="2734" xr:uid="{00000000-0005-0000-0000-000080040000}"/>
    <cellStyle name="Millares 3 7 3 2" xfId="7144" xr:uid="{00000000-0005-0000-0000-00002F090000}"/>
    <cellStyle name="Millares 3 7 3 2 2" xfId="15958" xr:uid="{00000000-0005-0000-0000-00002F090000}"/>
    <cellStyle name="Millares 3 7 3 3" xfId="11551" xr:uid="{00000000-0005-0000-0000-000080040000}"/>
    <cellStyle name="Millares 3 7 4" xfId="4963" xr:uid="{00000000-0005-0000-0000-000080040000}"/>
    <cellStyle name="Millares 3 7 4 2" xfId="13777" xr:uid="{00000000-0005-0000-0000-000080040000}"/>
    <cellStyle name="Millares 3 7 5" xfId="9374" xr:uid="{00000000-0005-0000-0000-0000B2000000}"/>
    <cellStyle name="Millares 3 8" xfId="1260" xr:uid="{00000000-0005-0000-0000-0000B2000000}"/>
    <cellStyle name="Millares 3 8 2" xfId="3440" xr:uid="{00000000-0005-0000-0000-000082040000}"/>
    <cellStyle name="Millares 3 8 2 2" xfId="7850" xr:uid="{00000000-0005-0000-0000-000031090000}"/>
    <cellStyle name="Millares 3 8 2 2 2" xfId="16664" xr:uid="{00000000-0005-0000-0000-000031090000}"/>
    <cellStyle name="Millares 3 8 2 3" xfId="12257" xr:uid="{00000000-0005-0000-0000-000082040000}"/>
    <cellStyle name="Millares 3 8 3" xfId="5669" xr:uid="{00000000-0005-0000-0000-000082040000}"/>
    <cellStyle name="Millares 3 8 3 2" xfId="14483" xr:uid="{00000000-0005-0000-0000-000082040000}"/>
    <cellStyle name="Millares 3 8 4" xfId="10080" xr:uid="{00000000-0005-0000-0000-0000B2000000}"/>
    <cellStyle name="Millares 3 9" xfId="2376" xr:uid="{00000000-0005-0000-0000-0000B1000000}"/>
    <cellStyle name="Millares 3 9 2" xfId="6788" xr:uid="{00000000-0005-0000-0000-000032090000}"/>
    <cellStyle name="Millares 3 9 2 2" xfId="15602" xr:uid="{00000000-0005-0000-0000-000032090000}"/>
    <cellStyle name="Millares 3 9 3" xfId="11195" xr:uid="{00000000-0005-0000-0000-0000B1000000}"/>
    <cellStyle name="Millares 30" xfId="73" xr:uid="{00000000-0005-0000-0000-0000B9000000}"/>
    <cellStyle name="Millares 30 2" xfId="407" xr:uid="{00000000-0005-0000-0000-0000BA000000}"/>
    <cellStyle name="Millares 30 2 2" xfId="1124" xr:uid="{00000000-0005-0000-0000-0000BA000000}"/>
    <cellStyle name="Millares 30 2 2 2" xfId="2202" xr:uid="{00000000-0005-0000-0000-0000BA000000}"/>
    <cellStyle name="Millares 30 2 2 2 2" xfId="4381" xr:uid="{00000000-0005-0000-0000-000086040000}"/>
    <cellStyle name="Millares 30 2 2 2 2 2" xfId="8791" xr:uid="{00000000-0005-0000-0000-000037090000}"/>
    <cellStyle name="Millares 30 2 2 2 2 2 2" xfId="17605" xr:uid="{00000000-0005-0000-0000-000037090000}"/>
    <cellStyle name="Millares 30 2 2 2 2 3" xfId="13198" xr:uid="{00000000-0005-0000-0000-000086040000}"/>
    <cellStyle name="Millares 30 2 2 2 3" xfId="6610" xr:uid="{00000000-0005-0000-0000-000086040000}"/>
    <cellStyle name="Millares 30 2 2 2 3 2" xfId="15424" xr:uid="{00000000-0005-0000-0000-000086040000}"/>
    <cellStyle name="Millares 30 2 2 2 4" xfId="11021" xr:uid="{00000000-0005-0000-0000-0000BA000000}"/>
    <cellStyle name="Millares 30 2 2 3" xfId="3304" xr:uid="{00000000-0005-0000-0000-000085040000}"/>
    <cellStyle name="Millares 30 2 2 3 2" xfId="7714" xr:uid="{00000000-0005-0000-0000-000038090000}"/>
    <cellStyle name="Millares 30 2 2 3 2 2" xfId="16528" xr:uid="{00000000-0005-0000-0000-000038090000}"/>
    <cellStyle name="Millares 30 2 2 3 3" xfId="12121" xr:uid="{00000000-0005-0000-0000-000085040000}"/>
    <cellStyle name="Millares 30 2 2 4" xfId="5533" xr:uid="{00000000-0005-0000-0000-000085040000}"/>
    <cellStyle name="Millares 30 2 2 4 2" xfId="14347" xr:uid="{00000000-0005-0000-0000-000085040000}"/>
    <cellStyle name="Millares 30 2 2 5" xfId="9944" xr:uid="{00000000-0005-0000-0000-0000BA000000}"/>
    <cellStyle name="Millares 30 2 3" xfId="771" xr:uid="{00000000-0005-0000-0000-0000BA000000}"/>
    <cellStyle name="Millares 30 2 3 2" xfId="1850" xr:uid="{00000000-0005-0000-0000-0000BA000000}"/>
    <cellStyle name="Millares 30 2 3 2 2" xfId="4029" xr:uid="{00000000-0005-0000-0000-000088040000}"/>
    <cellStyle name="Millares 30 2 3 2 2 2" xfId="8439" xr:uid="{00000000-0005-0000-0000-00003B090000}"/>
    <cellStyle name="Millares 30 2 3 2 2 2 2" xfId="17253" xr:uid="{00000000-0005-0000-0000-00003B090000}"/>
    <cellStyle name="Millares 30 2 3 2 2 3" xfId="12846" xr:uid="{00000000-0005-0000-0000-000088040000}"/>
    <cellStyle name="Millares 30 2 3 2 3" xfId="6258" xr:uid="{00000000-0005-0000-0000-000088040000}"/>
    <cellStyle name="Millares 30 2 3 2 3 2" xfId="15072" xr:uid="{00000000-0005-0000-0000-000088040000}"/>
    <cellStyle name="Millares 30 2 3 2 4" xfId="10669" xr:uid="{00000000-0005-0000-0000-0000BA000000}"/>
    <cellStyle name="Millares 30 2 3 3" xfId="2952" xr:uid="{00000000-0005-0000-0000-000087040000}"/>
    <cellStyle name="Millares 30 2 3 3 2" xfId="7362" xr:uid="{00000000-0005-0000-0000-00003C090000}"/>
    <cellStyle name="Millares 30 2 3 3 2 2" xfId="16176" xr:uid="{00000000-0005-0000-0000-00003C090000}"/>
    <cellStyle name="Millares 30 2 3 3 3" xfId="11769" xr:uid="{00000000-0005-0000-0000-000087040000}"/>
    <cellStyle name="Millares 30 2 3 4" xfId="5181" xr:uid="{00000000-0005-0000-0000-000087040000}"/>
    <cellStyle name="Millares 30 2 3 4 2" xfId="13995" xr:uid="{00000000-0005-0000-0000-000087040000}"/>
    <cellStyle name="Millares 30 2 3 5" xfId="9592" xr:uid="{00000000-0005-0000-0000-0000BA000000}"/>
    <cellStyle name="Millares 30 2 4" xfId="1485" xr:uid="{00000000-0005-0000-0000-0000BA000000}"/>
    <cellStyle name="Millares 30 2 4 2" xfId="3664" xr:uid="{00000000-0005-0000-0000-000089040000}"/>
    <cellStyle name="Millares 30 2 4 2 2" xfId="8074" xr:uid="{00000000-0005-0000-0000-00003E090000}"/>
    <cellStyle name="Millares 30 2 4 2 2 2" xfId="16888" xr:uid="{00000000-0005-0000-0000-00003E090000}"/>
    <cellStyle name="Millares 30 2 4 2 3" xfId="12481" xr:uid="{00000000-0005-0000-0000-000089040000}"/>
    <cellStyle name="Millares 30 2 4 3" xfId="5893" xr:uid="{00000000-0005-0000-0000-000089040000}"/>
    <cellStyle name="Millares 30 2 4 3 2" xfId="14707" xr:uid="{00000000-0005-0000-0000-000089040000}"/>
    <cellStyle name="Millares 30 2 4 4" xfId="10304" xr:uid="{00000000-0005-0000-0000-0000BA000000}"/>
    <cellStyle name="Millares 30 2 5" xfId="2595" xr:uid="{00000000-0005-0000-0000-0000B9000000}"/>
    <cellStyle name="Millares 30 2 5 2" xfId="7006" xr:uid="{00000000-0005-0000-0000-00003F090000}"/>
    <cellStyle name="Millares 30 2 5 2 2" xfId="15820" xr:uid="{00000000-0005-0000-0000-00003F090000}"/>
    <cellStyle name="Millares 30 2 5 3" xfId="11413" xr:uid="{00000000-0005-0000-0000-0000B9000000}"/>
    <cellStyle name="Millares 30 2 6" xfId="4829" xr:uid="{00000000-0005-0000-0000-000084040000}"/>
    <cellStyle name="Millares 30 2 6 2" xfId="13643" xr:uid="{00000000-0005-0000-0000-000084040000}"/>
    <cellStyle name="Millares 30 2 7" xfId="9240" xr:uid="{00000000-0005-0000-0000-0000BA000000}"/>
    <cellStyle name="Millares 30 3" xfId="942" xr:uid="{00000000-0005-0000-0000-0000B9000000}"/>
    <cellStyle name="Millares 30 3 2" xfId="2020" xr:uid="{00000000-0005-0000-0000-0000B9000000}"/>
    <cellStyle name="Millares 30 3 2 2" xfId="4199" xr:uid="{00000000-0005-0000-0000-00008B040000}"/>
    <cellStyle name="Millares 30 3 2 2 2" xfId="8609" xr:uid="{00000000-0005-0000-0000-000042090000}"/>
    <cellStyle name="Millares 30 3 2 2 2 2" xfId="17423" xr:uid="{00000000-0005-0000-0000-000042090000}"/>
    <cellStyle name="Millares 30 3 2 2 3" xfId="13016" xr:uid="{00000000-0005-0000-0000-00008B040000}"/>
    <cellStyle name="Millares 30 3 2 3" xfId="6428" xr:uid="{00000000-0005-0000-0000-00008B040000}"/>
    <cellStyle name="Millares 30 3 2 3 2" xfId="15242" xr:uid="{00000000-0005-0000-0000-00008B040000}"/>
    <cellStyle name="Millares 30 3 2 4" xfId="10839" xr:uid="{00000000-0005-0000-0000-0000B9000000}"/>
    <cellStyle name="Millares 30 3 3" xfId="3122" xr:uid="{00000000-0005-0000-0000-00008A040000}"/>
    <cellStyle name="Millares 30 3 3 2" xfId="7532" xr:uid="{00000000-0005-0000-0000-000043090000}"/>
    <cellStyle name="Millares 30 3 3 2 2" xfId="16346" xr:uid="{00000000-0005-0000-0000-000043090000}"/>
    <cellStyle name="Millares 30 3 3 3" xfId="11939" xr:uid="{00000000-0005-0000-0000-00008A040000}"/>
    <cellStyle name="Millares 30 3 4" xfId="5351" xr:uid="{00000000-0005-0000-0000-00008A040000}"/>
    <cellStyle name="Millares 30 3 4 2" xfId="14165" xr:uid="{00000000-0005-0000-0000-00008A040000}"/>
    <cellStyle name="Millares 30 3 5" xfId="9762" xr:uid="{00000000-0005-0000-0000-0000B9000000}"/>
    <cellStyle name="Millares 30 4" xfId="589" xr:uid="{00000000-0005-0000-0000-0000B9000000}"/>
    <cellStyle name="Millares 30 4 2" xfId="1668" xr:uid="{00000000-0005-0000-0000-0000B9000000}"/>
    <cellStyle name="Millares 30 4 2 2" xfId="3847" xr:uid="{00000000-0005-0000-0000-00008D040000}"/>
    <cellStyle name="Millares 30 4 2 2 2" xfId="8257" xr:uid="{00000000-0005-0000-0000-000046090000}"/>
    <cellStyle name="Millares 30 4 2 2 2 2" xfId="17071" xr:uid="{00000000-0005-0000-0000-000046090000}"/>
    <cellStyle name="Millares 30 4 2 2 3" xfId="12664" xr:uid="{00000000-0005-0000-0000-00008D040000}"/>
    <cellStyle name="Millares 30 4 2 3" xfId="6076" xr:uid="{00000000-0005-0000-0000-00008D040000}"/>
    <cellStyle name="Millares 30 4 2 3 2" xfId="14890" xr:uid="{00000000-0005-0000-0000-00008D040000}"/>
    <cellStyle name="Millares 30 4 2 4" xfId="10487" xr:uid="{00000000-0005-0000-0000-0000B9000000}"/>
    <cellStyle name="Millares 30 4 3" xfId="2770" xr:uid="{00000000-0005-0000-0000-00008C040000}"/>
    <cellStyle name="Millares 30 4 3 2" xfId="7180" xr:uid="{00000000-0005-0000-0000-000047090000}"/>
    <cellStyle name="Millares 30 4 3 2 2" xfId="15994" xr:uid="{00000000-0005-0000-0000-000047090000}"/>
    <cellStyle name="Millares 30 4 3 3" xfId="11587" xr:uid="{00000000-0005-0000-0000-00008C040000}"/>
    <cellStyle name="Millares 30 4 4" xfId="4999" xr:uid="{00000000-0005-0000-0000-00008C040000}"/>
    <cellStyle name="Millares 30 4 4 2" xfId="13813" xr:uid="{00000000-0005-0000-0000-00008C040000}"/>
    <cellStyle name="Millares 30 4 5" xfId="9410" xr:uid="{00000000-0005-0000-0000-0000B9000000}"/>
    <cellStyle name="Millares 30 5" xfId="1296" xr:uid="{00000000-0005-0000-0000-0000B9000000}"/>
    <cellStyle name="Millares 30 5 2" xfId="3476" xr:uid="{00000000-0005-0000-0000-00008E040000}"/>
    <cellStyle name="Millares 30 5 2 2" xfId="7886" xr:uid="{00000000-0005-0000-0000-000049090000}"/>
    <cellStyle name="Millares 30 5 2 2 2" xfId="16700" xr:uid="{00000000-0005-0000-0000-000049090000}"/>
    <cellStyle name="Millares 30 5 2 3" xfId="12293" xr:uid="{00000000-0005-0000-0000-00008E040000}"/>
    <cellStyle name="Millares 30 5 3" xfId="5705" xr:uid="{00000000-0005-0000-0000-00008E040000}"/>
    <cellStyle name="Millares 30 5 3 2" xfId="14519" xr:uid="{00000000-0005-0000-0000-00008E040000}"/>
    <cellStyle name="Millares 30 5 4" xfId="10116" xr:uid="{00000000-0005-0000-0000-0000B9000000}"/>
    <cellStyle name="Millares 30 6" xfId="2412" xr:uid="{00000000-0005-0000-0000-0000B8000000}"/>
    <cellStyle name="Millares 30 6 2" xfId="6824" xr:uid="{00000000-0005-0000-0000-00004A090000}"/>
    <cellStyle name="Millares 30 6 2 2" xfId="15638" xr:uid="{00000000-0005-0000-0000-00004A090000}"/>
    <cellStyle name="Millares 30 6 3" xfId="11231" xr:uid="{00000000-0005-0000-0000-0000B8000000}"/>
    <cellStyle name="Millares 30 7" xfId="4646" xr:uid="{00000000-0005-0000-0000-000083040000}"/>
    <cellStyle name="Millares 30 7 2" xfId="13460" xr:uid="{00000000-0005-0000-0000-000083040000}"/>
    <cellStyle name="Millares 30 8" xfId="9058" xr:uid="{00000000-0005-0000-0000-0000B9000000}"/>
    <cellStyle name="Millares 300" xfId="4583" xr:uid="{00000000-0005-0000-0000-000025120000}"/>
    <cellStyle name="Millares 300 2" xfId="8990" xr:uid="{00000000-0005-0000-0000-00004B090000}"/>
    <cellStyle name="Millares 300 2 2" xfId="17804" xr:uid="{00000000-0005-0000-0000-00004B090000}"/>
    <cellStyle name="Millares 300 3" xfId="13397" xr:uid="{00000000-0005-0000-0000-000025120000}"/>
    <cellStyle name="Millares 301" xfId="2729" xr:uid="{00000000-0005-0000-0000-000026120000}"/>
    <cellStyle name="Millares 301 2" xfId="7139" xr:uid="{00000000-0005-0000-0000-00004C090000}"/>
    <cellStyle name="Millares 301 2 2" xfId="15953" xr:uid="{00000000-0005-0000-0000-00004C090000}"/>
    <cellStyle name="Millares 301 3" xfId="11546" xr:uid="{00000000-0005-0000-0000-000026120000}"/>
    <cellStyle name="Millares 302" xfId="4586" xr:uid="{00000000-0005-0000-0000-000027120000}"/>
    <cellStyle name="Millares 302 2" xfId="8993" xr:uid="{00000000-0005-0000-0000-00004D090000}"/>
    <cellStyle name="Millares 302 2 2" xfId="17807" xr:uid="{00000000-0005-0000-0000-00004D090000}"/>
    <cellStyle name="Millares 302 3" xfId="13400" xr:uid="{00000000-0005-0000-0000-000027120000}"/>
    <cellStyle name="Millares 303" xfId="4603" xr:uid="{00000000-0005-0000-0000-000028120000}"/>
    <cellStyle name="Millares 303 2" xfId="9010" xr:uid="{00000000-0005-0000-0000-00004E090000}"/>
    <cellStyle name="Millares 303 2 2" xfId="17824" xr:uid="{00000000-0005-0000-0000-00004E090000}"/>
    <cellStyle name="Millares 303 3" xfId="13417" xr:uid="{00000000-0005-0000-0000-000028120000}"/>
    <cellStyle name="Millares 304" xfId="4607" xr:uid="{00000000-0005-0000-0000-000029120000}"/>
    <cellStyle name="Millares 304 2" xfId="9014" xr:uid="{00000000-0005-0000-0000-00004F090000}"/>
    <cellStyle name="Millares 304 2 2" xfId="17828" xr:uid="{00000000-0005-0000-0000-00004F090000}"/>
    <cellStyle name="Millares 304 3" xfId="13421" xr:uid="{00000000-0005-0000-0000-000029120000}"/>
    <cellStyle name="Millares 305" xfId="4604" xr:uid="{00000000-0005-0000-0000-00002A120000}"/>
    <cellStyle name="Millares 305 2" xfId="9011" xr:uid="{00000000-0005-0000-0000-000050090000}"/>
    <cellStyle name="Millares 305 2 2" xfId="17825" xr:uid="{00000000-0005-0000-0000-000050090000}"/>
    <cellStyle name="Millares 305 3" xfId="13418" xr:uid="{00000000-0005-0000-0000-00002A120000}"/>
    <cellStyle name="Millares 306" xfId="4605" xr:uid="{00000000-0005-0000-0000-00002B120000}"/>
    <cellStyle name="Millares 306 2" xfId="9012" xr:uid="{00000000-0005-0000-0000-000051090000}"/>
    <cellStyle name="Millares 306 2 2" xfId="17826" xr:uid="{00000000-0005-0000-0000-000051090000}"/>
    <cellStyle name="Millares 306 3" xfId="13419" xr:uid="{00000000-0005-0000-0000-00002B120000}"/>
    <cellStyle name="Millares 307" xfId="4606" xr:uid="{00000000-0005-0000-0000-00002C120000}"/>
    <cellStyle name="Millares 307 2" xfId="9013" xr:uid="{00000000-0005-0000-0000-000052090000}"/>
    <cellStyle name="Millares 307 2 2" xfId="17827" xr:uid="{00000000-0005-0000-0000-000052090000}"/>
    <cellStyle name="Millares 307 3" xfId="13420" xr:uid="{00000000-0005-0000-0000-00002C120000}"/>
    <cellStyle name="Millares 308" xfId="4608" xr:uid="{00000000-0005-0000-0000-00002D120000}"/>
    <cellStyle name="Millares 308 2" xfId="13422" xr:uid="{00000000-0005-0000-0000-00002D120000}"/>
    <cellStyle name="Millares 309" xfId="4611" xr:uid="{00000000-0005-0000-0000-0000A81A0000}"/>
    <cellStyle name="Millares 309 2" xfId="13425" xr:uid="{00000000-0005-0000-0000-0000A81A0000}"/>
    <cellStyle name="Millares 31" xfId="75" xr:uid="{00000000-0005-0000-0000-0000BB000000}"/>
    <cellStyle name="Millares 31 2" xfId="408" xr:uid="{00000000-0005-0000-0000-0000BC000000}"/>
    <cellStyle name="Millares 31 2 2" xfId="1125" xr:uid="{00000000-0005-0000-0000-0000BC000000}"/>
    <cellStyle name="Millares 31 2 2 2" xfId="2203" xr:uid="{00000000-0005-0000-0000-0000BC000000}"/>
    <cellStyle name="Millares 31 2 2 2 2" xfId="4382" xr:uid="{00000000-0005-0000-0000-000092040000}"/>
    <cellStyle name="Millares 31 2 2 2 2 2" xfId="8792" xr:uid="{00000000-0005-0000-0000-000057090000}"/>
    <cellStyle name="Millares 31 2 2 2 2 2 2" xfId="17606" xr:uid="{00000000-0005-0000-0000-000057090000}"/>
    <cellStyle name="Millares 31 2 2 2 2 3" xfId="13199" xr:uid="{00000000-0005-0000-0000-000092040000}"/>
    <cellStyle name="Millares 31 2 2 2 3" xfId="6611" xr:uid="{00000000-0005-0000-0000-000092040000}"/>
    <cellStyle name="Millares 31 2 2 2 3 2" xfId="15425" xr:uid="{00000000-0005-0000-0000-000092040000}"/>
    <cellStyle name="Millares 31 2 2 2 4" xfId="11022" xr:uid="{00000000-0005-0000-0000-0000BC000000}"/>
    <cellStyle name="Millares 31 2 2 3" xfId="3305" xr:uid="{00000000-0005-0000-0000-000091040000}"/>
    <cellStyle name="Millares 31 2 2 3 2" xfId="7715" xr:uid="{00000000-0005-0000-0000-000058090000}"/>
    <cellStyle name="Millares 31 2 2 3 2 2" xfId="16529" xr:uid="{00000000-0005-0000-0000-000058090000}"/>
    <cellStyle name="Millares 31 2 2 3 3" xfId="12122" xr:uid="{00000000-0005-0000-0000-000091040000}"/>
    <cellStyle name="Millares 31 2 2 4" xfId="5534" xr:uid="{00000000-0005-0000-0000-000091040000}"/>
    <cellStyle name="Millares 31 2 2 4 2" xfId="14348" xr:uid="{00000000-0005-0000-0000-000091040000}"/>
    <cellStyle name="Millares 31 2 2 5" xfId="9945" xr:uid="{00000000-0005-0000-0000-0000BC000000}"/>
    <cellStyle name="Millares 31 2 3" xfId="772" xr:uid="{00000000-0005-0000-0000-0000BC000000}"/>
    <cellStyle name="Millares 31 2 3 2" xfId="1851" xr:uid="{00000000-0005-0000-0000-0000BC000000}"/>
    <cellStyle name="Millares 31 2 3 2 2" xfId="4030" xr:uid="{00000000-0005-0000-0000-000094040000}"/>
    <cellStyle name="Millares 31 2 3 2 2 2" xfId="8440" xr:uid="{00000000-0005-0000-0000-00005B090000}"/>
    <cellStyle name="Millares 31 2 3 2 2 2 2" xfId="17254" xr:uid="{00000000-0005-0000-0000-00005B090000}"/>
    <cellStyle name="Millares 31 2 3 2 2 3" xfId="12847" xr:uid="{00000000-0005-0000-0000-000094040000}"/>
    <cellStyle name="Millares 31 2 3 2 3" xfId="6259" xr:uid="{00000000-0005-0000-0000-000094040000}"/>
    <cellStyle name="Millares 31 2 3 2 3 2" xfId="15073" xr:uid="{00000000-0005-0000-0000-000094040000}"/>
    <cellStyle name="Millares 31 2 3 2 4" xfId="10670" xr:uid="{00000000-0005-0000-0000-0000BC000000}"/>
    <cellStyle name="Millares 31 2 3 3" xfId="2953" xr:uid="{00000000-0005-0000-0000-000093040000}"/>
    <cellStyle name="Millares 31 2 3 3 2" xfId="7363" xr:uid="{00000000-0005-0000-0000-00005C090000}"/>
    <cellStyle name="Millares 31 2 3 3 2 2" xfId="16177" xr:uid="{00000000-0005-0000-0000-00005C090000}"/>
    <cellStyle name="Millares 31 2 3 3 3" xfId="11770" xr:uid="{00000000-0005-0000-0000-000093040000}"/>
    <cellStyle name="Millares 31 2 3 4" xfId="5182" xr:uid="{00000000-0005-0000-0000-000093040000}"/>
    <cellStyle name="Millares 31 2 3 4 2" xfId="13996" xr:uid="{00000000-0005-0000-0000-000093040000}"/>
    <cellStyle name="Millares 31 2 3 5" xfId="9593" xr:uid="{00000000-0005-0000-0000-0000BC000000}"/>
    <cellStyle name="Millares 31 2 4" xfId="1486" xr:uid="{00000000-0005-0000-0000-0000BC000000}"/>
    <cellStyle name="Millares 31 2 4 2" xfId="3665" xr:uid="{00000000-0005-0000-0000-000095040000}"/>
    <cellStyle name="Millares 31 2 4 2 2" xfId="8075" xr:uid="{00000000-0005-0000-0000-00005E090000}"/>
    <cellStyle name="Millares 31 2 4 2 2 2" xfId="16889" xr:uid="{00000000-0005-0000-0000-00005E090000}"/>
    <cellStyle name="Millares 31 2 4 2 3" xfId="12482" xr:uid="{00000000-0005-0000-0000-000095040000}"/>
    <cellStyle name="Millares 31 2 4 3" xfId="5894" xr:uid="{00000000-0005-0000-0000-000095040000}"/>
    <cellStyle name="Millares 31 2 4 3 2" xfId="14708" xr:uid="{00000000-0005-0000-0000-000095040000}"/>
    <cellStyle name="Millares 31 2 4 4" xfId="10305" xr:uid="{00000000-0005-0000-0000-0000BC000000}"/>
    <cellStyle name="Millares 31 2 5" xfId="2596" xr:uid="{00000000-0005-0000-0000-0000BB000000}"/>
    <cellStyle name="Millares 31 2 5 2" xfId="7007" xr:uid="{00000000-0005-0000-0000-00005F090000}"/>
    <cellStyle name="Millares 31 2 5 2 2" xfId="15821" xr:uid="{00000000-0005-0000-0000-00005F090000}"/>
    <cellStyle name="Millares 31 2 5 3" xfId="11414" xr:uid="{00000000-0005-0000-0000-0000BB000000}"/>
    <cellStyle name="Millares 31 2 6" xfId="4830" xr:uid="{00000000-0005-0000-0000-000090040000}"/>
    <cellStyle name="Millares 31 2 6 2" xfId="13644" xr:uid="{00000000-0005-0000-0000-000090040000}"/>
    <cellStyle name="Millares 31 2 7" xfId="9241" xr:uid="{00000000-0005-0000-0000-0000BC000000}"/>
    <cellStyle name="Millares 31 3" xfId="943" xr:uid="{00000000-0005-0000-0000-0000BB000000}"/>
    <cellStyle name="Millares 31 3 2" xfId="2021" xr:uid="{00000000-0005-0000-0000-0000BB000000}"/>
    <cellStyle name="Millares 31 3 2 2" xfId="4200" xr:uid="{00000000-0005-0000-0000-000097040000}"/>
    <cellStyle name="Millares 31 3 2 2 2" xfId="8610" xr:uid="{00000000-0005-0000-0000-000062090000}"/>
    <cellStyle name="Millares 31 3 2 2 2 2" xfId="17424" xr:uid="{00000000-0005-0000-0000-000062090000}"/>
    <cellStyle name="Millares 31 3 2 2 3" xfId="13017" xr:uid="{00000000-0005-0000-0000-000097040000}"/>
    <cellStyle name="Millares 31 3 2 3" xfId="6429" xr:uid="{00000000-0005-0000-0000-000097040000}"/>
    <cellStyle name="Millares 31 3 2 3 2" xfId="15243" xr:uid="{00000000-0005-0000-0000-000097040000}"/>
    <cellStyle name="Millares 31 3 2 4" xfId="10840" xr:uid="{00000000-0005-0000-0000-0000BB000000}"/>
    <cellStyle name="Millares 31 3 3" xfId="3123" xr:uid="{00000000-0005-0000-0000-000096040000}"/>
    <cellStyle name="Millares 31 3 3 2" xfId="7533" xr:uid="{00000000-0005-0000-0000-000063090000}"/>
    <cellStyle name="Millares 31 3 3 2 2" xfId="16347" xr:uid="{00000000-0005-0000-0000-000063090000}"/>
    <cellStyle name="Millares 31 3 3 3" xfId="11940" xr:uid="{00000000-0005-0000-0000-000096040000}"/>
    <cellStyle name="Millares 31 3 4" xfId="5352" xr:uid="{00000000-0005-0000-0000-000096040000}"/>
    <cellStyle name="Millares 31 3 4 2" xfId="14166" xr:uid="{00000000-0005-0000-0000-000096040000}"/>
    <cellStyle name="Millares 31 3 5" xfId="9763" xr:uid="{00000000-0005-0000-0000-0000BB000000}"/>
    <cellStyle name="Millares 31 4" xfId="590" xr:uid="{00000000-0005-0000-0000-0000BB000000}"/>
    <cellStyle name="Millares 31 4 2" xfId="1669" xr:uid="{00000000-0005-0000-0000-0000BB000000}"/>
    <cellStyle name="Millares 31 4 2 2" xfId="3848" xr:uid="{00000000-0005-0000-0000-000099040000}"/>
    <cellStyle name="Millares 31 4 2 2 2" xfId="8258" xr:uid="{00000000-0005-0000-0000-000066090000}"/>
    <cellStyle name="Millares 31 4 2 2 2 2" xfId="17072" xr:uid="{00000000-0005-0000-0000-000066090000}"/>
    <cellStyle name="Millares 31 4 2 2 3" xfId="12665" xr:uid="{00000000-0005-0000-0000-000099040000}"/>
    <cellStyle name="Millares 31 4 2 3" xfId="6077" xr:uid="{00000000-0005-0000-0000-000099040000}"/>
    <cellStyle name="Millares 31 4 2 3 2" xfId="14891" xr:uid="{00000000-0005-0000-0000-000099040000}"/>
    <cellStyle name="Millares 31 4 2 4" xfId="10488" xr:uid="{00000000-0005-0000-0000-0000BB000000}"/>
    <cellStyle name="Millares 31 4 3" xfId="2771" xr:uid="{00000000-0005-0000-0000-000098040000}"/>
    <cellStyle name="Millares 31 4 3 2" xfId="7181" xr:uid="{00000000-0005-0000-0000-000067090000}"/>
    <cellStyle name="Millares 31 4 3 2 2" xfId="15995" xr:uid="{00000000-0005-0000-0000-000067090000}"/>
    <cellStyle name="Millares 31 4 3 3" xfId="11588" xr:uid="{00000000-0005-0000-0000-000098040000}"/>
    <cellStyle name="Millares 31 4 4" xfId="5000" xr:uid="{00000000-0005-0000-0000-000098040000}"/>
    <cellStyle name="Millares 31 4 4 2" xfId="13814" xr:uid="{00000000-0005-0000-0000-000098040000}"/>
    <cellStyle name="Millares 31 4 5" xfId="9411" xr:uid="{00000000-0005-0000-0000-0000BB000000}"/>
    <cellStyle name="Millares 31 5" xfId="1297" xr:uid="{00000000-0005-0000-0000-0000BB000000}"/>
    <cellStyle name="Millares 31 5 2" xfId="3477" xr:uid="{00000000-0005-0000-0000-00009A040000}"/>
    <cellStyle name="Millares 31 5 2 2" xfId="7887" xr:uid="{00000000-0005-0000-0000-000069090000}"/>
    <cellStyle name="Millares 31 5 2 2 2" xfId="16701" xr:uid="{00000000-0005-0000-0000-000069090000}"/>
    <cellStyle name="Millares 31 5 2 3" xfId="12294" xr:uid="{00000000-0005-0000-0000-00009A040000}"/>
    <cellStyle name="Millares 31 5 3" xfId="5706" xr:uid="{00000000-0005-0000-0000-00009A040000}"/>
    <cellStyle name="Millares 31 5 3 2" xfId="14520" xr:uid="{00000000-0005-0000-0000-00009A040000}"/>
    <cellStyle name="Millares 31 5 4" xfId="10117" xr:uid="{00000000-0005-0000-0000-0000BB000000}"/>
    <cellStyle name="Millares 31 6" xfId="2413" xr:uid="{00000000-0005-0000-0000-0000BA000000}"/>
    <cellStyle name="Millares 31 6 2" xfId="6825" xr:uid="{00000000-0005-0000-0000-00006A090000}"/>
    <cellStyle name="Millares 31 6 2 2" xfId="15639" xr:uid="{00000000-0005-0000-0000-00006A090000}"/>
    <cellStyle name="Millares 31 6 3" xfId="11232" xr:uid="{00000000-0005-0000-0000-0000BA000000}"/>
    <cellStyle name="Millares 31 7" xfId="4647" xr:uid="{00000000-0005-0000-0000-00008F040000}"/>
    <cellStyle name="Millares 31 7 2" xfId="13461" xr:uid="{00000000-0005-0000-0000-00008F040000}"/>
    <cellStyle name="Millares 31 8" xfId="9059" xr:uid="{00000000-0005-0000-0000-0000BB000000}"/>
    <cellStyle name="Millares 310" xfId="6781" xr:uid="{00000000-0005-0000-0000-0000A91A0000}"/>
    <cellStyle name="Millares 310 2" xfId="15595" xr:uid="{00000000-0005-0000-0000-0000A91A0000}"/>
    <cellStyle name="Millares 311" xfId="6783" xr:uid="{00000000-0005-0000-0000-0000AA1A0000}"/>
    <cellStyle name="Millares 311 2" xfId="15597" xr:uid="{00000000-0005-0000-0000-0000AA1A0000}"/>
    <cellStyle name="Millares 312" xfId="6782" xr:uid="{00000000-0005-0000-0000-000061230000}"/>
    <cellStyle name="Millares 312 2" xfId="15596" xr:uid="{00000000-0005-0000-0000-000061230000}"/>
    <cellStyle name="Millares 313" xfId="9016" xr:uid="{00000000-0005-0000-0000-000062230000}"/>
    <cellStyle name="Millares 313 2" xfId="17830" xr:uid="{00000000-0005-0000-0000-000062230000}"/>
    <cellStyle name="Millares 314" xfId="9019" xr:uid="{00000000-0005-0000-0000-000063230000}"/>
    <cellStyle name="Millares 314 2" xfId="17833" xr:uid="{00000000-0005-0000-0000-000063230000}"/>
    <cellStyle name="Millares 315" xfId="9018" xr:uid="{00000000-0005-0000-0000-000064230000}"/>
    <cellStyle name="Millares 315 2" xfId="17832" xr:uid="{00000000-0005-0000-0000-000064230000}"/>
    <cellStyle name="Millares 316" xfId="9015" xr:uid="{00000000-0005-0000-0000-000065230000}"/>
    <cellStyle name="Millares 316 2" xfId="17829" xr:uid="{00000000-0005-0000-0000-000065230000}"/>
    <cellStyle name="Millares 317" xfId="6784" xr:uid="{00000000-0005-0000-0000-000066230000}"/>
    <cellStyle name="Millares 317 2" xfId="15598" xr:uid="{00000000-0005-0000-0000-000066230000}"/>
    <cellStyle name="Millares 318" xfId="4659" xr:uid="{00000000-0005-0000-0000-000067230000}"/>
    <cellStyle name="Millares 318 2" xfId="13473" xr:uid="{00000000-0005-0000-0000-000067230000}"/>
    <cellStyle name="Millares 319" xfId="9017" xr:uid="{00000000-0005-0000-0000-000068230000}"/>
    <cellStyle name="Millares 319 2" xfId="17831" xr:uid="{00000000-0005-0000-0000-000068230000}"/>
    <cellStyle name="Millares 32" xfId="77" xr:uid="{00000000-0005-0000-0000-0000BD000000}"/>
    <cellStyle name="Millares 32 2" xfId="409" xr:uid="{00000000-0005-0000-0000-0000BE000000}"/>
    <cellStyle name="Millares 32 2 2" xfId="1126" xr:uid="{00000000-0005-0000-0000-0000BE000000}"/>
    <cellStyle name="Millares 32 2 2 2" xfId="2204" xr:uid="{00000000-0005-0000-0000-0000BE000000}"/>
    <cellStyle name="Millares 32 2 2 2 2" xfId="4383" xr:uid="{00000000-0005-0000-0000-00009E040000}"/>
    <cellStyle name="Millares 32 2 2 2 2 2" xfId="8793" xr:uid="{00000000-0005-0000-0000-00006F090000}"/>
    <cellStyle name="Millares 32 2 2 2 2 2 2" xfId="17607" xr:uid="{00000000-0005-0000-0000-00006F090000}"/>
    <cellStyle name="Millares 32 2 2 2 2 3" xfId="13200" xr:uid="{00000000-0005-0000-0000-00009E040000}"/>
    <cellStyle name="Millares 32 2 2 2 3" xfId="6612" xr:uid="{00000000-0005-0000-0000-00009E040000}"/>
    <cellStyle name="Millares 32 2 2 2 3 2" xfId="15426" xr:uid="{00000000-0005-0000-0000-00009E040000}"/>
    <cellStyle name="Millares 32 2 2 2 4" xfId="11023" xr:uid="{00000000-0005-0000-0000-0000BE000000}"/>
    <cellStyle name="Millares 32 2 2 3" xfId="3306" xr:uid="{00000000-0005-0000-0000-00009D040000}"/>
    <cellStyle name="Millares 32 2 2 3 2" xfId="7716" xr:uid="{00000000-0005-0000-0000-000070090000}"/>
    <cellStyle name="Millares 32 2 2 3 2 2" xfId="16530" xr:uid="{00000000-0005-0000-0000-000070090000}"/>
    <cellStyle name="Millares 32 2 2 3 3" xfId="12123" xr:uid="{00000000-0005-0000-0000-00009D040000}"/>
    <cellStyle name="Millares 32 2 2 4" xfId="5535" xr:uid="{00000000-0005-0000-0000-00009D040000}"/>
    <cellStyle name="Millares 32 2 2 4 2" xfId="14349" xr:uid="{00000000-0005-0000-0000-00009D040000}"/>
    <cellStyle name="Millares 32 2 2 5" xfId="9946" xr:uid="{00000000-0005-0000-0000-0000BE000000}"/>
    <cellStyle name="Millares 32 2 3" xfId="773" xr:uid="{00000000-0005-0000-0000-0000BE000000}"/>
    <cellStyle name="Millares 32 2 3 2" xfId="1852" xr:uid="{00000000-0005-0000-0000-0000BE000000}"/>
    <cellStyle name="Millares 32 2 3 2 2" xfId="4031" xr:uid="{00000000-0005-0000-0000-0000A0040000}"/>
    <cellStyle name="Millares 32 2 3 2 2 2" xfId="8441" xr:uid="{00000000-0005-0000-0000-000073090000}"/>
    <cellStyle name="Millares 32 2 3 2 2 2 2" xfId="17255" xr:uid="{00000000-0005-0000-0000-000073090000}"/>
    <cellStyle name="Millares 32 2 3 2 2 3" xfId="12848" xr:uid="{00000000-0005-0000-0000-0000A0040000}"/>
    <cellStyle name="Millares 32 2 3 2 3" xfId="6260" xr:uid="{00000000-0005-0000-0000-0000A0040000}"/>
    <cellStyle name="Millares 32 2 3 2 3 2" xfId="15074" xr:uid="{00000000-0005-0000-0000-0000A0040000}"/>
    <cellStyle name="Millares 32 2 3 2 4" xfId="10671" xr:uid="{00000000-0005-0000-0000-0000BE000000}"/>
    <cellStyle name="Millares 32 2 3 3" xfId="2954" xr:uid="{00000000-0005-0000-0000-00009F040000}"/>
    <cellStyle name="Millares 32 2 3 3 2" xfId="7364" xr:uid="{00000000-0005-0000-0000-000074090000}"/>
    <cellStyle name="Millares 32 2 3 3 2 2" xfId="16178" xr:uid="{00000000-0005-0000-0000-000074090000}"/>
    <cellStyle name="Millares 32 2 3 3 3" xfId="11771" xr:uid="{00000000-0005-0000-0000-00009F040000}"/>
    <cellStyle name="Millares 32 2 3 4" xfId="5183" xr:uid="{00000000-0005-0000-0000-00009F040000}"/>
    <cellStyle name="Millares 32 2 3 4 2" xfId="13997" xr:uid="{00000000-0005-0000-0000-00009F040000}"/>
    <cellStyle name="Millares 32 2 3 5" xfId="9594" xr:uid="{00000000-0005-0000-0000-0000BE000000}"/>
    <cellStyle name="Millares 32 2 4" xfId="1487" xr:uid="{00000000-0005-0000-0000-0000BE000000}"/>
    <cellStyle name="Millares 32 2 4 2" xfId="3666" xr:uid="{00000000-0005-0000-0000-0000A1040000}"/>
    <cellStyle name="Millares 32 2 4 2 2" xfId="8076" xr:uid="{00000000-0005-0000-0000-000076090000}"/>
    <cellStyle name="Millares 32 2 4 2 2 2" xfId="16890" xr:uid="{00000000-0005-0000-0000-000076090000}"/>
    <cellStyle name="Millares 32 2 4 2 3" xfId="12483" xr:uid="{00000000-0005-0000-0000-0000A1040000}"/>
    <cellStyle name="Millares 32 2 4 3" xfId="5895" xr:uid="{00000000-0005-0000-0000-0000A1040000}"/>
    <cellStyle name="Millares 32 2 4 3 2" xfId="14709" xr:uid="{00000000-0005-0000-0000-0000A1040000}"/>
    <cellStyle name="Millares 32 2 4 4" xfId="10306" xr:uid="{00000000-0005-0000-0000-0000BE000000}"/>
    <cellStyle name="Millares 32 2 5" xfId="2597" xr:uid="{00000000-0005-0000-0000-0000BD000000}"/>
    <cellStyle name="Millares 32 2 5 2" xfId="7008" xr:uid="{00000000-0005-0000-0000-000077090000}"/>
    <cellStyle name="Millares 32 2 5 2 2" xfId="15822" xr:uid="{00000000-0005-0000-0000-000077090000}"/>
    <cellStyle name="Millares 32 2 5 3" xfId="11415" xr:uid="{00000000-0005-0000-0000-0000BD000000}"/>
    <cellStyle name="Millares 32 2 6" xfId="4831" xr:uid="{00000000-0005-0000-0000-00009C040000}"/>
    <cellStyle name="Millares 32 2 6 2" xfId="13645" xr:uid="{00000000-0005-0000-0000-00009C040000}"/>
    <cellStyle name="Millares 32 2 7" xfId="9242" xr:uid="{00000000-0005-0000-0000-0000BE000000}"/>
    <cellStyle name="Millares 32 3" xfId="944" xr:uid="{00000000-0005-0000-0000-0000BD000000}"/>
    <cellStyle name="Millares 32 3 2" xfId="2022" xr:uid="{00000000-0005-0000-0000-0000BD000000}"/>
    <cellStyle name="Millares 32 3 2 2" xfId="4201" xr:uid="{00000000-0005-0000-0000-0000A3040000}"/>
    <cellStyle name="Millares 32 3 2 2 2" xfId="8611" xr:uid="{00000000-0005-0000-0000-00007A090000}"/>
    <cellStyle name="Millares 32 3 2 2 2 2" xfId="17425" xr:uid="{00000000-0005-0000-0000-00007A090000}"/>
    <cellStyle name="Millares 32 3 2 2 3" xfId="13018" xr:uid="{00000000-0005-0000-0000-0000A3040000}"/>
    <cellStyle name="Millares 32 3 2 3" xfId="6430" xr:uid="{00000000-0005-0000-0000-0000A3040000}"/>
    <cellStyle name="Millares 32 3 2 3 2" xfId="15244" xr:uid="{00000000-0005-0000-0000-0000A3040000}"/>
    <cellStyle name="Millares 32 3 2 4" xfId="10841" xr:uid="{00000000-0005-0000-0000-0000BD000000}"/>
    <cellStyle name="Millares 32 3 3" xfId="3124" xr:uid="{00000000-0005-0000-0000-0000A2040000}"/>
    <cellStyle name="Millares 32 3 3 2" xfId="7534" xr:uid="{00000000-0005-0000-0000-00007B090000}"/>
    <cellStyle name="Millares 32 3 3 2 2" xfId="16348" xr:uid="{00000000-0005-0000-0000-00007B090000}"/>
    <cellStyle name="Millares 32 3 3 3" xfId="11941" xr:uid="{00000000-0005-0000-0000-0000A2040000}"/>
    <cellStyle name="Millares 32 3 4" xfId="5353" xr:uid="{00000000-0005-0000-0000-0000A2040000}"/>
    <cellStyle name="Millares 32 3 4 2" xfId="14167" xr:uid="{00000000-0005-0000-0000-0000A2040000}"/>
    <cellStyle name="Millares 32 3 5" xfId="9764" xr:uid="{00000000-0005-0000-0000-0000BD000000}"/>
    <cellStyle name="Millares 32 4" xfId="591" xr:uid="{00000000-0005-0000-0000-0000BD000000}"/>
    <cellStyle name="Millares 32 4 2" xfId="1670" xr:uid="{00000000-0005-0000-0000-0000BD000000}"/>
    <cellStyle name="Millares 32 4 2 2" xfId="3849" xr:uid="{00000000-0005-0000-0000-0000A5040000}"/>
    <cellStyle name="Millares 32 4 2 2 2" xfId="8259" xr:uid="{00000000-0005-0000-0000-00007E090000}"/>
    <cellStyle name="Millares 32 4 2 2 2 2" xfId="17073" xr:uid="{00000000-0005-0000-0000-00007E090000}"/>
    <cellStyle name="Millares 32 4 2 2 3" xfId="12666" xr:uid="{00000000-0005-0000-0000-0000A5040000}"/>
    <cellStyle name="Millares 32 4 2 3" xfId="6078" xr:uid="{00000000-0005-0000-0000-0000A5040000}"/>
    <cellStyle name="Millares 32 4 2 3 2" xfId="14892" xr:uid="{00000000-0005-0000-0000-0000A5040000}"/>
    <cellStyle name="Millares 32 4 2 4" xfId="10489" xr:uid="{00000000-0005-0000-0000-0000BD000000}"/>
    <cellStyle name="Millares 32 4 3" xfId="2772" xr:uid="{00000000-0005-0000-0000-0000A4040000}"/>
    <cellStyle name="Millares 32 4 3 2" xfId="7182" xr:uid="{00000000-0005-0000-0000-00007F090000}"/>
    <cellStyle name="Millares 32 4 3 2 2" xfId="15996" xr:uid="{00000000-0005-0000-0000-00007F090000}"/>
    <cellStyle name="Millares 32 4 3 3" xfId="11589" xr:uid="{00000000-0005-0000-0000-0000A4040000}"/>
    <cellStyle name="Millares 32 4 4" xfId="5001" xr:uid="{00000000-0005-0000-0000-0000A4040000}"/>
    <cellStyle name="Millares 32 4 4 2" xfId="13815" xr:uid="{00000000-0005-0000-0000-0000A4040000}"/>
    <cellStyle name="Millares 32 4 5" xfId="9412" xr:uid="{00000000-0005-0000-0000-0000BD000000}"/>
    <cellStyle name="Millares 32 5" xfId="1298" xr:uid="{00000000-0005-0000-0000-0000BD000000}"/>
    <cellStyle name="Millares 32 5 2" xfId="3478" xr:uid="{00000000-0005-0000-0000-0000A6040000}"/>
    <cellStyle name="Millares 32 5 2 2" xfId="7888" xr:uid="{00000000-0005-0000-0000-000081090000}"/>
    <cellStyle name="Millares 32 5 2 2 2" xfId="16702" xr:uid="{00000000-0005-0000-0000-000081090000}"/>
    <cellStyle name="Millares 32 5 2 3" xfId="12295" xr:uid="{00000000-0005-0000-0000-0000A6040000}"/>
    <cellStyle name="Millares 32 5 3" xfId="5707" xr:uid="{00000000-0005-0000-0000-0000A6040000}"/>
    <cellStyle name="Millares 32 5 3 2" xfId="14521" xr:uid="{00000000-0005-0000-0000-0000A6040000}"/>
    <cellStyle name="Millares 32 5 4" xfId="10118" xr:uid="{00000000-0005-0000-0000-0000BD000000}"/>
    <cellStyle name="Millares 32 6" xfId="2414" xr:uid="{00000000-0005-0000-0000-0000BC000000}"/>
    <cellStyle name="Millares 32 6 2" xfId="6826" xr:uid="{00000000-0005-0000-0000-000082090000}"/>
    <cellStyle name="Millares 32 6 2 2" xfId="15640" xr:uid="{00000000-0005-0000-0000-000082090000}"/>
    <cellStyle name="Millares 32 6 3" xfId="11233" xr:uid="{00000000-0005-0000-0000-0000BC000000}"/>
    <cellStyle name="Millares 32 7" xfId="4648" xr:uid="{00000000-0005-0000-0000-00009B040000}"/>
    <cellStyle name="Millares 32 7 2" xfId="13462" xr:uid="{00000000-0005-0000-0000-00009B040000}"/>
    <cellStyle name="Millares 32 8" xfId="9060" xr:uid="{00000000-0005-0000-0000-0000BD000000}"/>
    <cellStyle name="Millares 320" xfId="9020" xr:uid="{00000000-0005-0000-0000-000069230000}"/>
    <cellStyle name="Millares 321" xfId="9023" xr:uid="{00000000-0005-0000-0000-0000D7450000}"/>
    <cellStyle name="Millares 322" xfId="17837" xr:uid="{00000000-0005-0000-0000-0000D8450000}"/>
    <cellStyle name="Millares 323" xfId="17836" xr:uid="{00000000-0005-0000-0000-0000D9450000}"/>
    <cellStyle name="Millares 324" xfId="17835" xr:uid="{00000000-0005-0000-0000-0000DA450000}"/>
    <cellStyle name="Millares 33" xfId="79" xr:uid="{00000000-0005-0000-0000-0000BF000000}"/>
    <cellStyle name="Millares 33 2" xfId="410" xr:uid="{00000000-0005-0000-0000-0000C0000000}"/>
    <cellStyle name="Millares 33 2 2" xfId="1127" xr:uid="{00000000-0005-0000-0000-0000C0000000}"/>
    <cellStyle name="Millares 33 2 2 2" xfId="2205" xr:uid="{00000000-0005-0000-0000-0000C0000000}"/>
    <cellStyle name="Millares 33 2 2 2 2" xfId="4384" xr:uid="{00000000-0005-0000-0000-0000AA040000}"/>
    <cellStyle name="Millares 33 2 2 2 2 2" xfId="8794" xr:uid="{00000000-0005-0000-0000-000087090000}"/>
    <cellStyle name="Millares 33 2 2 2 2 2 2" xfId="17608" xr:uid="{00000000-0005-0000-0000-000087090000}"/>
    <cellStyle name="Millares 33 2 2 2 2 3" xfId="13201" xr:uid="{00000000-0005-0000-0000-0000AA040000}"/>
    <cellStyle name="Millares 33 2 2 2 3" xfId="6613" xr:uid="{00000000-0005-0000-0000-0000AA040000}"/>
    <cellStyle name="Millares 33 2 2 2 3 2" xfId="15427" xr:uid="{00000000-0005-0000-0000-0000AA040000}"/>
    <cellStyle name="Millares 33 2 2 2 4" xfId="11024" xr:uid="{00000000-0005-0000-0000-0000C0000000}"/>
    <cellStyle name="Millares 33 2 2 3" xfId="3307" xr:uid="{00000000-0005-0000-0000-0000A9040000}"/>
    <cellStyle name="Millares 33 2 2 3 2" xfId="7717" xr:uid="{00000000-0005-0000-0000-000088090000}"/>
    <cellStyle name="Millares 33 2 2 3 2 2" xfId="16531" xr:uid="{00000000-0005-0000-0000-000088090000}"/>
    <cellStyle name="Millares 33 2 2 3 3" xfId="12124" xr:uid="{00000000-0005-0000-0000-0000A9040000}"/>
    <cellStyle name="Millares 33 2 2 4" xfId="5536" xr:uid="{00000000-0005-0000-0000-0000A9040000}"/>
    <cellStyle name="Millares 33 2 2 4 2" xfId="14350" xr:uid="{00000000-0005-0000-0000-0000A9040000}"/>
    <cellStyle name="Millares 33 2 2 5" xfId="9947" xr:uid="{00000000-0005-0000-0000-0000C0000000}"/>
    <cellStyle name="Millares 33 2 3" xfId="774" xr:uid="{00000000-0005-0000-0000-0000C0000000}"/>
    <cellStyle name="Millares 33 2 3 2" xfId="1853" xr:uid="{00000000-0005-0000-0000-0000C0000000}"/>
    <cellStyle name="Millares 33 2 3 2 2" xfId="4032" xr:uid="{00000000-0005-0000-0000-0000AC040000}"/>
    <cellStyle name="Millares 33 2 3 2 2 2" xfId="8442" xr:uid="{00000000-0005-0000-0000-00008B090000}"/>
    <cellStyle name="Millares 33 2 3 2 2 2 2" xfId="17256" xr:uid="{00000000-0005-0000-0000-00008B090000}"/>
    <cellStyle name="Millares 33 2 3 2 2 3" xfId="12849" xr:uid="{00000000-0005-0000-0000-0000AC040000}"/>
    <cellStyle name="Millares 33 2 3 2 3" xfId="6261" xr:uid="{00000000-0005-0000-0000-0000AC040000}"/>
    <cellStyle name="Millares 33 2 3 2 3 2" xfId="15075" xr:uid="{00000000-0005-0000-0000-0000AC040000}"/>
    <cellStyle name="Millares 33 2 3 2 4" xfId="10672" xr:uid="{00000000-0005-0000-0000-0000C0000000}"/>
    <cellStyle name="Millares 33 2 3 3" xfId="2955" xr:uid="{00000000-0005-0000-0000-0000AB040000}"/>
    <cellStyle name="Millares 33 2 3 3 2" xfId="7365" xr:uid="{00000000-0005-0000-0000-00008C090000}"/>
    <cellStyle name="Millares 33 2 3 3 2 2" xfId="16179" xr:uid="{00000000-0005-0000-0000-00008C090000}"/>
    <cellStyle name="Millares 33 2 3 3 3" xfId="11772" xr:uid="{00000000-0005-0000-0000-0000AB040000}"/>
    <cellStyle name="Millares 33 2 3 4" xfId="5184" xr:uid="{00000000-0005-0000-0000-0000AB040000}"/>
    <cellStyle name="Millares 33 2 3 4 2" xfId="13998" xr:uid="{00000000-0005-0000-0000-0000AB040000}"/>
    <cellStyle name="Millares 33 2 3 5" xfId="9595" xr:uid="{00000000-0005-0000-0000-0000C0000000}"/>
    <cellStyle name="Millares 33 2 4" xfId="1488" xr:uid="{00000000-0005-0000-0000-0000C0000000}"/>
    <cellStyle name="Millares 33 2 4 2" xfId="3667" xr:uid="{00000000-0005-0000-0000-0000AD040000}"/>
    <cellStyle name="Millares 33 2 4 2 2" xfId="8077" xr:uid="{00000000-0005-0000-0000-00008E090000}"/>
    <cellStyle name="Millares 33 2 4 2 2 2" xfId="16891" xr:uid="{00000000-0005-0000-0000-00008E090000}"/>
    <cellStyle name="Millares 33 2 4 2 3" xfId="12484" xr:uid="{00000000-0005-0000-0000-0000AD040000}"/>
    <cellStyle name="Millares 33 2 4 3" xfId="5896" xr:uid="{00000000-0005-0000-0000-0000AD040000}"/>
    <cellStyle name="Millares 33 2 4 3 2" xfId="14710" xr:uid="{00000000-0005-0000-0000-0000AD040000}"/>
    <cellStyle name="Millares 33 2 4 4" xfId="10307" xr:uid="{00000000-0005-0000-0000-0000C0000000}"/>
    <cellStyle name="Millares 33 2 5" xfId="2598" xr:uid="{00000000-0005-0000-0000-0000BF000000}"/>
    <cellStyle name="Millares 33 2 5 2" xfId="7009" xr:uid="{00000000-0005-0000-0000-00008F090000}"/>
    <cellStyle name="Millares 33 2 5 2 2" xfId="15823" xr:uid="{00000000-0005-0000-0000-00008F090000}"/>
    <cellStyle name="Millares 33 2 5 3" xfId="11416" xr:uid="{00000000-0005-0000-0000-0000BF000000}"/>
    <cellStyle name="Millares 33 2 6" xfId="4832" xr:uid="{00000000-0005-0000-0000-0000A8040000}"/>
    <cellStyle name="Millares 33 2 6 2" xfId="13646" xr:uid="{00000000-0005-0000-0000-0000A8040000}"/>
    <cellStyle name="Millares 33 2 7" xfId="9243" xr:uid="{00000000-0005-0000-0000-0000C0000000}"/>
    <cellStyle name="Millares 33 3" xfId="945" xr:uid="{00000000-0005-0000-0000-0000BF000000}"/>
    <cellStyle name="Millares 33 3 2" xfId="2023" xr:uid="{00000000-0005-0000-0000-0000BF000000}"/>
    <cellStyle name="Millares 33 3 2 2" xfId="4202" xr:uid="{00000000-0005-0000-0000-0000AF040000}"/>
    <cellStyle name="Millares 33 3 2 2 2" xfId="8612" xr:uid="{00000000-0005-0000-0000-000092090000}"/>
    <cellStyle name="Millares 33 3 2 2 2 2" xfId="17426" xr:uid="{00000000-0005-0000-0000-000092090000}"/>
    <cellStyle name="Millares 33 3 2 2 3" xfId="13019" xr:uid="{00000000-0005-0000-0000-0000AF040000}"/>
    <cellStyle name="Millares 33 3 2 3" xfId="6431" xr:uid="{00000000-0005-0000-0000-0000AF040000}"/>
    <cellStyle name="Millares 33 3 2 3 2" xfId="15245" xr:uid="{00000000-0005-0000-0000-0000AF040000}"/>
    <cellStyle name="Millares 33 3 2 4" xfId="10842" xr:uid="{00000000-0005-0000-0000-0000BF000000}"/>
    <cellStyle name="Millares 33 3 3" xfId="3125" xr:uid="{00000000-0005-0000-0000-0000AE040000}"/>
    <cellStyle name="Millares 33 3 3 2" xfId="7535" xr:uid="{00000000-0005-0000-0000-000093090000}"/>
    <cellStyle name="Millares 33 3 3 2 2" xfId="16349" xr:uid="{00000000-0005-0000-0000-000093090000}"/>
    <cellStyle name="Millares 33 3 3 3" xfId="11942" xr:uid="{00000000-0005-0000-0000-0000AE040000}"/>
    <cellStyle name="Millares 33 3 4" xfId="5354" xr:uid="{00000000-0005-0000-0000-0000AE040000}"/>
    <cellStyle name="Millares 33 3 4 2" xfId="14168" xr:uid="{00000000-0005-0000-0000-0000AE040000}"/>
    <cellStyle name="Millares 33 3 5" xfId="9765" xr:uid="{00000000-0005-0000-0000-0000BF000000}"/>
    <cellStyle name="Millares 33 4" xfId="592" xr:uid="{00000000-0005-0000-0000-0000BF000000}"/>
    <cellStyle name="Millares 33 4 2" xfId="1671" xr:uid="{00000000-0005-0000-0000-0000BF000000}"/>
    <cellStyle name="Millares 33 4 2 2" xfId="3850" xr:uid="{00000000-0005-0000-0000-0000B1040000}"/>
    <cellStyle name="Millares 33 4 2 2 2" xfId="8260" xr:uid="{00000000-0005-0000-0000-000096090000}"/>
    <cellStyle name="Millares 33 4 2 2 2 2" xfId="17074" xr:uid="{00000000-0005-0000-0000-000096090000}"/>
    <cellStyle name="Millares 33 4 2 2 3" xfId="12667" xr:uid="{00000000-0005-0000-0000-0000B1040000}"/>
    <cellStyle name="Millares 33 4 2 3" xfId="6079" xr:uid="{00000000-0005-0000-0000-0000B1040000}"/>
    <cellStyle name="Millares 33 4 2 3 2" xfId="14893" xr:uid="{00000000-0005-0000-0000-0000B1040000}"/>
    <cellStyle name="Millares 33 4 2 4" xfId="10490" xr:uid="{00000000-0005-0000-0000-0000BF000000}"/>
    <cellStyle name="Millares 33 4 3" xfId="2773" xr:uid="{00000000-0005-0000-0000-0000B0040000}"/>
    <cellStyle name="Millares 33 4 3 2" xfId="7183" xr:uid="{00000000-0005-0000-0000-000097090000}"/>
    <cellStyle name="Millares 33 4 3 2 2" xfId="15997" xr:uid="{00000000-0005-0000-0000-000097090000}"/>
    <cellStyle name="Millares 33 4 3 3" xfId="11590" xr:uid="{00000000-0005-0000-0000-0000B0040000}"/>
    <cellStyle name="Millares 33 4 4" xfId="5002" xr:uid="{00000000-0005-0000-0000-0000B0040000}"/>
    <cellStyle name="Millares 33 4 4 2" xfId="13816" xr:uid="{00000000-0005-0000-0000-0000B0040000}"/>
    <cellStyle name="Millares 33 4 5" xfId="9413" xr:uid="{00000000-0005-0000-0000-0000BF000000}"/>
    <cellStyle name="Millares 33 5" xfId="1299" xr:uid="{00000000-0005-0000-0000-0000BF000000}"/>
    <cellStyle name="Millares 33 5 2" xfId="3479" xr:uid="{00000000-0005-0000-0000-0000B2040000}"/>
    <cellStyle name="Millares 33 5 2 2" xfId="7889" xr:uid="{00000000-0005-0000-0000-000099090000}"/>
    <cellStyle name="Millares 33 5 2 2 2" xfId="16703" xr:uid="{00000000-0005-0000-0000-000099090000}"/>
    <cellStyle name="Millares 33 5 2 3" xfId="12296" xr:uid="{00000000-0005-0000-0000-0000B2040000}"/>
    <cellStyle name="Millares 33 5 3" xfId="5708" xr:uid="{00000000-0005-0000-0000-0000B2040000}"/>
    <cellStyle name="Millares 33 5 3 2" xfId="14522" xr:uid="{00000000-0005-0000-0000-0000B2040000}"/>
    <cellStyle name="Millares 33 5 4" xfId="10119" xr:uid="{00000000-0005-0000-0000-0000BF000000}"/>
    <cellStyle name="Millares 33 6" xfId="2415" xr:uid="{00000000-0005-0000-0000-0000BE000000}"/>
    <cellStyle name="Millares 33 6 2" xfId="6827" xr:uid="{00000000-0005-0000-0000-00009A090000}"/>
    <cellStyle name="Millares 33 6 2 2" xfId="15641" xr:uid="{00000000-0005-0000-0000-00009A090000}"/>
    <cellStyle name="Millares 33 6 3" xfId="11234" xr:uid="{00000000-0005-0000-0000-0000BE000000}"/>
    <cellStyle name="Millares 33 7" xfId="4649" xr:uid="{00000000-0005-0000-0000-0000A7040000}"/>
    <cellStyle name="Millares 33 7 2" xfId="13463" xr:uid="{00000000-0005-0000-0000-0000A7040000}"/>
    <cellStyle name="Millares 33 8" xfId="9061" xr:uid="{00000000-0005-0000-0000-0000BF000000}"/>
    <cellStyle name="Millares 34" xfId="81" xr:uid="{00000000-0005-0000-0000-0000C1000000}"/>
    <cellStyle name="Millares 34 2" xfId="411" xr:uid="{00000000-0005-0000-0000-0000C2000000}"/>
    <cellStyle name="Millares 34 2 2" xfId="1128" xr:uid="{00000000-0005-0000-0000-0000C2000000}"/>
    <cellStyle name="Millares 34 2 2 2" xfId="2206" xr:uid="{00000000-0005-0000-0000-0000C2000000}"/>
    <cellStyle name="Millares 34 2 2 2 2" xfId="4385" xr:uid="{00000000-0005-0000-0000-0000B6040000}"/>
    <cellStyle name="Millares 34 2 2 2 2 2" xfId="8795" xr:uid="{00000000-0005-0000-0000-00009F090000}"/>
    <cellStyle name="Millares 34 2 2 2 2 2 2" xfId="17609" xr:uid="{00000000-0005-0000-0000-00009F090000}"/>
    <cellStyle name="Millares 34 2 2 2 2 3" xfId="13202" xr:uid="{00000000-0005-0000-0000-0000B6040000}"/>
    <cellStyle name="Millares 34 2 2 2 3" xfId="6614" xr:uid="{00000000-0005-0000-0000-0000B6040000}"/>
    <cellStyle name="Millares 34 2 2 2 3 2" xfId="15428" xr:uid="{00000000-0005-0000-0000-0000B6040000}"/>
    <cellStyle name="Millares 34 2 2 2 4" xfId="11025" xr:uid="{00000000-0005-0000-0000-0000C2000000}"/>
    <cellStyle name="Millares 34 2 2 3" xfId="3308" xr:uid="{00000000-0005-0000-0000-0000B5040000}"/>
    <cellStyle name="Millares 34 2 2 3 2" xfId="7718" xr:uid="{00000000-0005-0000-0000-0000A0090000}"/>
    <cellStyle name="Millares 34 2 2 3 2 2" xfId="16532" xr:uid="{00000000-0005-0000-0000-0000A0090000}"/>
    <cellStyle name="Millares 34 2 2 3 3" xfId="12125" xr:uid="{00000000-0005-0000-0000-0000B5040000}"/>
    <cellStyle name="Millares 34 2 2 4" xfId="5537" xr:uid="{00000000-0005-0000-0000-0000B5040000}"/>
    <cellStyle name="Millares 34 2 2 4 2" xfId="14351" xr:uid="{00000000-0005-0000-0000-0000B5040000}"/>
    <cellStyle name="Millares 34 2 2 5" xfId="9948" xr:uid="{00000000-0005-0000-0000-0000C2000000}"/>
    <cellStyle name="Millares 34 2 3" xfId="775" xr:uid="{00000000-0005-0000-0000-0000C2000000}"/>
    <cellStyle name="Millares 34 2 3 2" xfId="1854" xr:uid="{00000000-0005-0000-0000-0000C2000000}"/>
    <cellStyle name="Millares 34 2 3 2 2" xfId="4033" xr:uid="{00000000-0005-0000-0000-0000B8040000}"/>
    <cellStyle name="Millares 34 2 3 2 2 2" xfId="8443" xr:uid="{00000000-0005-0000-0000-0000A3090000}"/>
    <cellStyle name="Millares 34 2 3 2 2 2 2" xfId="17257" xr:uid="{00000000-0005-0000-0000-0000A3090000}"/>
    <cellStyle name="Millares 34 2 3 2 2 3" xfId="12850" xr:uid="{00000000-0005-0000-0000-0000B8040000}"/>
    <cellStyle name="Millares 34 2 3 2 3" xfId="6262" xr:uid="{00000000-0005-0000-0000-0000B8040000}"/>
    <cellStyle name="Millares 34 2 3 2 3 2" xfId="15076" xr:uid="{00000000-0005-0000-0000-0000B8040000}"/>
    <cellStyle name="Millares 34 2 3 2 4" xfId="10673" xr:uid="{00000000-0005-0000-0000-0000C2000000}"/>
    <cellStyle name="Millares 34 2 3 3" xfId="2956" xr:uid="{00000000-0005-0000-0000-0000B7040000}"/>
    <cellStyle name="Millares 34 2 3 3 2" xfId="7366" xr:uid="{00000000-0005-0000-0000-0000A4090000}"/>
    <cellStyle name="Millares 34 2 3 3 2 2" xfId="16180" xr:uid="{00000000-0005-0000-0000-0000A4090000}"/>
    <cellStyle name="Millares 34 2 3 3 3" xfId="11773" xr:uid="{00000000-0005-0000-0000-0000B7040000}"/>
    <cellStyle name="Millares 34 2 3 4" xfId="5185" xr:uid="{00000000-0005-0000-0000-0000B7040000}"/>
    <cellStyle name="Millares 34 2 3 4 2" xfId="13999" xr:uid="{00000000-0005-0000-0000-0000B7040000}"/>
    <cellStyle name="Millares 34 2 3 5" xfId="9596" xr:uid="{00000000-0005-0000-0000-0000C2000000}"/>
    <cellStyle name="Millares 34 2 4" xfId="1489" xr:uid="{00000000-0005-0000-0000-0000C2000000}"/>
    <cellStyle name="Millares 34 2 4 2" xfId="3668" xr:uid="{00000000-0005-0000-0000-0000B9040000}"/>
    <cellStyle name="Millares 34 2 4 2 2" xfId="8078" xr:uid="{00000000-0005-0000-0000-0000A6090000}"/>
    <cellStyle name="Millares 34 2 4 2 2 2" xfId="16892" xr:uid="{00000000-0005-0000-0000-0000A6090000}"/>
    <cellStyle name="Millares 34 2 4 2 3" xfId="12485" xr:uid="{00000000-0005-0000-0000-0000B9040000}"/>
    <cellStyle name="Millares 34 2 4 3" xfId="5897" xr:uid="{00000000-0005-0000-0000-0000B9040000}"/>
    <cellStyle name="Millares 34 2 4 3 2" xfId="14711" xr:uid="{00000000-0005-0000-0000-0000B9040000}"/>
    <cellStyle name="Millares 34 2 4 4" xfId="10308" xr:uid="{00000000-0005-0000-0000-0000C2000000}"/>
    <cellStyle name="Millares 34 2 5" xfId="2599" xr:uid="{00000000-0005-0000-0000-0000C1000000}"/>
    <cellStyle name="Millares 34 2 5 2" xfId="7010" xr:uid="{00000000-0005-0000-0000-0000A7090000}"/>
    <cellStyle name="Millares 34 2 5 2 2" xfId="15824" xr:uid="{00000000-0005-0000-0000-0000A7090000}"/>
    <cellStyle name="Millares 34 2 5 3" xfId="11417" xr:uid="{00000000-0005-0000-0000-0000C1000000}"/>
    <cellStyle name="Millares 34 2 6" xfId="4833" xr:uid="{00000000-0005-0000-0000-0000B4040000}"/>
    <cellStyle name="Millares 34 2 6 2" xfId="13647" xr:uid="{00000000-0005-0000-0000-0000B4040000}"/>
    <cellStyle name="Millares 34 2 7" xfId="9244" xr:uid="{00000000-0005-0000-0000-0000C2000000}"/>
    <cellStyle name="Millares 34 3" xfId="946" xr:uid="{00000000-0005-0000-0000-0000C1000000}"/>
    <cellStyle name="Millares 34 3 2" xfId="2024" xr:uid="{00000000-0005-0000-0000-0000C1000000}"/>
    <cellStyle name="Millares 34 3 2 2" xfId="4203" xr:uid="{00000000-0005-0000-0000-0000BB040000}"/>
    <cellStyle name="Millares 34 3 2 2 2" xfId="8613" xr:uid="{00000000-0005-0000-0000-0000AA090000}"/>
    <cellStyle name="Millares 34 3 2 2 2 2" xfId="17427" xr:uid="{00000000-0005-0000-0000-0000AA090000}"/>
    <cellStyle name="Millares 34 3 2 2 3" xfId="13020" xr:uid="{00000000-0005-0000-0000-0000BB040000}"/>
    <cellStyle name="Millares 34 3 2 3" xfId="6432" xr:uid="{00000000-0005-0000-0000-0000BB040000}"/>
    <cellStyle name="Millares 34 3 2 3 2" xfId="15246" xr:uid="{00000000-0005-0000-0000-0000BB040000}"/>
    <cellStyle name="Millares 34 3 2 4" xfId="10843" xr:uid="{00000000-0005-0000-0000-0000C1000000}"/>
    <cellStyle name="Millares 34 3 3" xfId="3126" xr:uid="{00000000-0005-0000-0000-0000BA040000}"/>
    <cellStyle name="Millares 34 3 3 2" xfId="7536" xr:uid="{00000000-0005-0000-0000-0000AB090000}"/>
    <cellStyle name="Millares 34 3 3 2 2" xfId="16350" xr:uid="{00000000-0005-0000-0000-0000AB090000}"/>
    <cellStyle name="Millares 34 3 3 3" xfId="11943" xr:uid="{00000000-0005-0000-0000-0000BA040000}"/>
    <cellStyle name="Millares 34 3 4" xfId="5355" xr:uid="{00000000-0005-0000-0000-0000BA040000}"/>
    <cellStyle name="Millares 34 3 4 2" xfId="14169" xr:uid="{00000000-0005-0000-0000-0000BA040000}"/>
    <cellStyle name="Millares 34 3 5" xfId="9766" xr:uid="{00000000-0005-0000-0000-0000C1000000}"/>
    <cellStyle name="Millares 34 4" xfId="593" xr:uid="{00000000-0005-0000-0000-0000C1000000}"/>
    <cellStyle name="Millares 34 4 2" xfId="1672" xr:uid="{00000000-0005-0000-0000-0000C1000000}"/>
    <cellStyle name="Millares 34 4 2 2" xfId="3851" xr:uid="{00000000-0005-0000-0000-0000BD040000}"/>
    <cellStyle name="Millares 34 4 2 2 2" xfId="8261" xr:uid="{00000000-0005-0000-0000-0000AE090000}"/>
    <cellStyle name="Millares 34 4 2 2 2 2" xfId="17075" xr:uid="{00000000-0005-0000-0000-0000AE090000}"/>
    <cellStyle name="Millares 34 4 2 2 3" xfId="12668" xr:uid="{00000000-0005-0000-0000-0000BD040000}"/>
    <cellStyle name="Millares 34 4 2 3" xfId="6080" xr:uid="{00000000-0005-0000-0000-0000BD040000}"/>
    <cellStyle name="Millares 34 4 2 3 2" xfId="14894" xr:uid="{00000000-0005-0000-0000-0000BD040000}"/>
    <cellStyle name="Millares 34 4 2 4" xfId="10491" xr:uid="{00000000-0005-0000-0000-0000C1000000}"/>
    <cellStyle name="Millares 34 4 3" xfId="2774" xr:uid="{00000000-0005-0000-0000-0000BC040000}"/>
    <cellStyle name="Millares 34 4 3 2" xfId="7184" xr:uid="{00000000-0005-0000-0000-0000AF090000}"/>
    <cellStyle name="Millares 34 4 3 2 2" xfId="15998" xr:uid="{00000000-0005-0000-0000-0000AF090000}"/>
    <cellStyle name="Millares 34 4 3 3" xfId="11591" xr:uid="{00000000-0005-0000-0000-0000BC040000}"/>
    <cellStyle name="Millares 34 4 4" xfId="5003" xr:uid="{00000000-0005-0000-0000-0000BC040000}"/>
    <cellStyle name="Millares 34 4 4 2" xfId="13817" xr:uid="{00000000-0005-0000-0000-0000BC040000}"/>
    <cellStyle name="Millares 34 4 5" xfId="9414" xr:uid="{00000000-0005-0000-0000-0000C1000000}"/>
    <cellStyle name="Millares 34 5" xfId="1300" xr:uid="{00000000-0005-0000-0000-0000C1000000}"/>
    <cellStyle name="Millares 34 5 2" xfId="3480" xr:uid="{00000000-0005-0000-0000-0000BE040000}"/>
    <cellStyle name="Millares 34 5 2 2" xfId="7890" xr:uid="{00000000-0005-0000-0000-0000B1090000}"/>
    <cellStyle name="Millares 34 5 2 2 2" xfId="16704" xr:uid="{00000000-0005-0000-0000-0000B1090000}"/>
    <cellStyle name="Millares 34 5 2 3" xfId="12297" xr:uid="{00000000-0005-0000-0000-0000BE040000}"/>
    <cellStyle name="Millares 34 5 3" xfId="5709" xr:uid="{00000000-0005-0000-0000-0000BE040000}"/>
    <cellStyle name="Millares 34 5 3 2" xfId="14523" xr:uid="{00000000-0005-0000-0000-0000BE040000}"/>
    <cellStyle name="Millares 34 5 4" xfId="10120" xr:uid="{00000000-0005-0000-0000-0000C1000000}"/>
    <cellStyle name="Millares 34 6" xfId="2416" xr:uid="{00000000-0005-0000-0000-0000C0000000}"/>
    <cellStyle name="Millares 34 6 2" xfId="6828" xr:uid="{00000000-0005-0000-0000-0000B2090000}"/>
    <cellStyle name="Millares 34 6 2 2" xfId="15642" xr:uid="{00000000-0005-0000-0000-0000B2090000}"/>
    <cellStyle name="Millares 34 6 3" xfId="11235" xr:uid="{00000000-0005-0000-0000-0000C0000000}"/>
    <cellStyle name="Millares 34 7" xfId="4650" xr:uid="{00000000-0005-0000-0000-0000B3040000}"/>
    <cellStyle name="Millares 34 7 2" xfId="13464" xr:uid="{00000000-0005-0000-0000-0000B3040000}"/>
    <cellStyle name="Millares 34 8" xfId="9062" xr:uid="{00000000-0005-0000-0000-0000C1000000}"/>
    <cellStyle name="Millares 35" xfId="83" xr:uid="{00000000-0005-0000-0000-0000C3000000}"/>
    <cellStyle name="Millares 35 2" xfId="412" xr:uid="{00000000-0005-0000-0000-0000C4000000}"/>
    <cellStyle name="Millares 35 2 2" xfId="1129" xr:uid="{00000000-0005-0000-0000-0000C4000000}"/>
    <cellStyle name="Millares 35 2 2 2" xfId="2207" xr:uid="{00000000-0005-0000-0000-0000C4000000}"/>
    <cellStyle name="Millares 35 2 2 2 2" xfId="4386" xr:uid="{00000000-0005-0000-0000-0000C2040000}"/>
    <cellStyle name="Millares 35 2 2 2 2 2" xfId="8796" xr:uid="{00000000-0005-0000-0000-0000B7090000}"/>
    <cellStyle name="Millares 35 2 2 2 2 2 2" xfId="17610" xr:uid="{00000000-0005-0000-0000-0000B7090000}"/>
    <cellStyle name="Millares 35 2 2 2 2 3" xfId="13203" xr:uid="{00000000-0005-0000-0000-0000C2040000}"/>
    <cellStyle name="Millares 35 2 2 2 3" xfId="6615" xr:uid="{00000000-0005-0000-0000-0000C2040000}"/>
    <cellStyle name="Millares 35 2 2 2 3 2" xfId="15429" xr:uid="{00000000-0005-0000-0000-0000C2040000}"/>
    <cellStyle name="Millares 35 2 2 2 4" xfId="11026" xr:uid="{00000000-0005-0000-0000-0000C4000000}"/>
    <cellStyle name="Millares 35 2 2 3" xfId="3309" xr:uid="{00000000-0005-0000-0000-0000C1040000}"/>
    <cellStyle name="Millares 35 2 2 3 2" xfId="7719" xr:uid="{00000000-0005-0000-0000-0000B8090000}"/>
    <cellStyle name="Millares 35 2 2 3 2 2" xfId="16533" xr:uid="{00000000-0005-0000-0000-0000B8090000}"/>
    <cellStyle name="Millares 35 2 2 3 3" xfId="12126" xr:uid="{00000000-0005-0000-0000-0000C1040000}"/>
    <cellStyle name="Millares 35 2 2 4" xfId="5538" xr:uid="{00000000-0005-0000-0000-0000C1040000}"/>
    <cellStyle name="Millares 35 2 2 4 2" xfId="14352" xr:uid="{00000000-0005-0000-0000-0000C1040000}"/>
    <cellStyle name="Millares 35 2 2 5" xfId="9949" xr:uid="{00000000-0005-0000-0000-0000C4000000}"/>
    <cellStyle name="Millares 35 2 3" xfId="776" xr:uid="{00000000-0005-0000-0000-0000C4000000}"/>
    <cellStyle name="Millares 35 2 3 2" xfId="1855" xr:uid="{00000000-0005-0000-0000-0000C4000000}"/>
    <cellStyle name="Millares 35 2 3 2 2" xfId="4034" xr:uid="{00000000-0005-0000-0000-0000C4040000}"/>
    <cellStyle name="Millares 35 2 3 2 2 2" xfId="8444" xr:uid="{00000000-0005-0000-0000-0000BB090000}"/>
    <cellStyle name="Millares 35 2 3 2 2 2 2" xfId="17258" xr:uid="{00000000-0005-0000-0000-0000BB090000}"/>
    <cellStyle name="Millares 35 2 3 2 2 3" xfId="12851" xr:uid="{00000000-0005-0000-0000-0000C4040000}"/>
    <cellStyle name="Millares 35 2 3 2 3" xfId="6263" xr:uid="{00000000-0005-0000-0000-0000C4040000}"/>
    <cellStyle name="Millares 35 2 3 2 3 2" xfId="15077" xr:uid="{00000000-0005-0000-0000-0000C4040000}"/>
    <cellStyle name="Millares 35 2 3 2 4" xfId="10674" xr:uid="{00000000-0005-0000-0000-0000C4000000}"/>
    <cellStyle name="Millares 35 2 3 3" xfId="2957" xr:uid="{00000000-0005-0000-0000-0000C3040000}"/>
    <cellStyle name="Millares 35 2 3 3 2" xfId="7367" xr:uid="{00000000-0005-0000-0000-0000BC090000}"/>
    <cellStyle name="Millares 35 2 3 3 2 2" xfId="16181" xr:uid="{00000000-0005-0000-0000-0000BC090000}"/>
    <cellStyle name="Millares 35 2 3 3 3" xfId="11774" xr:uid="{00000000-0005-0000-0000-0000C3040000}"/>
    <cellStyle name="Millares 35 2 3 4" xfId="5186" xr:uid="{00000000-0005-0000-0000-0000C3040000}"/>
    <cellStyle name="Millares 35 2 3 4 2" xfId="14000" xr:uid="{00000000-0005-0000-0000-0000C3040000}"/>
    <cellStyle name="Millares 35 2 3 5" xfId="9597" xr:uid="{00000000-0005-0000-0000-0000C4000000}"/>
    <cellStyle name="Millares 35 2 4" xfId="1490" xr:uid="{00000000-0005-0000-0000-0000C4000000}"/>
    <cellStyle name="Millares 35 2 4 2" xfId="3669" xr:uid="{00000000-0005-0000-0000-0000C5040000}"/>
    <cellStyle name="Millares 35 2 4 2 2" xfId="8079" xr:uid="{00000000-0005-0000-0000-0000BE090000}"/>
    <cellStyle name="Millares 35 2 4 2 2 2" xfId="16893" xr:uid="{00000000-0005-0000-0000-0000BE090000}"/>
    <cellStyle name="Millares 35 2 4 2 3" xfId="12486" xr:uid="{00000000-0005-0000-0000-0000C5040000}"/>
    <cellStyle name="Millares 35 2 4 3" xfId="5898" xr:uid="{00000000-0005-0000-0000-0000C5040000}"/>
    <cellStyle name="Millares 35 2 4 3 2" xfId="14712" xr:uid="{00000000-0005-0000-0000-0000C5040000}"/>
    <cellStyle name="Millares 35 2 4 4" xfId="10309" xr:uid="{00000000-0005-0000-0000-0000C4000000}"/>
    <cellStyle name="Millares 35 2 5" xfId="2600" xr:uid="{00000000-0005-0000-0000-0000C3000000}"/>
    <cellStyle name="Millares 35 2 5 2" xfId="7011" xr:uid="{00000000-0005-0000-0000-0000BF090000}"/>
    <cellStyle name="Millares 35 2 5 2 2" xfId="15825" xr:uid="{00000000-0005-0000-0000-0000BF090000}"/>
    <cellStyle name="Millares 35 2 5 3" xfId="11418" xr:uid="{00000000-0005-0000-0000-0000C3000000}"/>
    <cellStyle name="Millares 35 2 6" xfId="4834" xr:uid="{00000000-0005-0000-0000-0000C0040000}"/>
    <cellStyle name="Millares 35 2 6 2" xfId="13648" xr:uid="{00000000-0005-0000-0000-0000C0040000}"/>
    <cellStyle name="Millares 35 2 7" xfId="9245" xr:uid="{00000000-0005-0000-0000-0000C4000000}"/>
    <cellStyle name="Millares 35 3" xfId="947" xr:uid="{00000000-0005-0000-0000-0000C3000000}"/>
    <cellStyle name="Millares 35 3 2" xfId="2025" xr:uid="{00000000-0005-0000-0000-0000C3000000}"/>
    <cellStyle name="Millares 35 3 2 2" xfId="4204" xr:uid="{00000000-0005-0000-0000-0000C7040000}"/>
    <cellStyle name="Millares 35 3 2 2 2" xfId="8614" xr:uid="{00000000-0005-0000-0000-0000C2090000}"/>
    <cellStyle name="Millares 35 3 2 2 2 2" xfId="17428" xr:uid="{00000000-0005-0000-0000-0000C2090000}"/>
    <cellStyle name="Millares 35 3 2 2 3" xfId="13021" xr:uid="{00000000-0005-0000-0000-0000C7040000}"/>
    <cellStyle name="Millares 35 3 2 3" xfId="6433" xr:uid="{00000000-0005-0000-0000-0000C7040000}"/>
    <cellStyle name="Millares 35 3 2 3 2" xfId="15247" xr:uid="{00000000-0005-0000-0000-0000C7040000}"/>
    <cellStyle name="Millares 35 3 2 4" xfId="10844" xr:uid="{00000000-0005-0000-0000-0000C3000000}"/>
    <cellStyle name="Millares 35 3 3" xfId="3127" xr:uid="{00000000-0005-0000-0000-0000C6040000}"/>
    <cellStyle name="Millares 35 3 3 2" xfId="7537" xr:uid="{00000000-0005-0000-0000-0000C3090000}"/>
    <cellStyle name="Millares 35 3 3 2 2" xfId="16351" xr:uid="{00000000-0005-0000-0000-0000C3090000}"/>
    <cellStyle name="Millares 35 3 3 3" xfId="11944" xr:uid="{00000000-0005-0000-0000-0000C6040000}"/>
    <cellStyle name="Millares 35 3 4" xfId="5356" xr:uid="{00000000-0005-0000-0000-0000C6040000}"/>
    <cellStyle name="Millares 35 3 4 2" xfId="14170" xr:uid="{00000000-0005-0000-0000-0000C6040000}"/>
    <cellStyle name="Millares 35 3 5" xfId="9767" xr:uid="{00000000-0005-0000-0000-0000C3000000}"/>
    <cellStyle name="Millares 35 4" xfId="594" xr:uid="{00000000-0005-0000-0000-0000C3000000}"/>
    <cellStyle name="Millares 35 4 2" xfId="1673" xr:uid="{00000000-0005-0000-0000-0000C3000000}"/>
    <cellStyle name="Millares 35 4 2 2" xfId="3852" xr:uid="{00000000-0005-0000-0000-0000C9040000}"/>
    <cellStyle name="Millares 35 4 2 2 2" xfId="8262" xr:uid="{00000000-0005-0000-0000-0000C6090000}"/>
    <cellStyle name="Millares 35 4 2 2 2 2" xfId="17076" xr:uid="{00000000-0005-0000-0000-0000C6090000}"/>
    <cellStyle name="Millares 35 4 2 2 3" xfId="12669" xr:uid="{00000000-0005-0000-0000-0000C9040000}"/>
    <cellStyle name="Millares 35 4 2 3" xfId="6081" xr:uid="{00000000-0005-0000-0000-0000C9040000}"/>
    <cellStyle name="Millares 35 4 2 3 2" xfId="14895" xr:uid="{00000000-0005-0000-0000-0000C9040000}"/>
    <cellStyle name="Millares 35 4 2 4" xfId="10492" xr:uid="{00000000-0005-0000-0000-0000C3000000}"/>
    <cellStyle name="Millares 35 4 3" xfId="2775" xr:uid="{00000000-0005-0000-0000-0000C8040000}"/>
    <cellStyle name="Millares 35 4 3 2" xfId="7185" xr:uid="{00000000-0005-0000-0000-0000C7090000}"/>
    <cellStyle name="Millares 35 4 3 2 2" xfId="15999" xr:uid="{00000000-0005-0000-0000-0000C7090000}"/>
    <cellStyle name="Millares 35 4 3 3" xfId="11592" xr:uid="{00000000-0005-0000-0000-0000C8040000}"/>
    <cellStyle name="Millares 35 4 4" xfId="5004" xr:uid="{00000000-0005-0000-0000-0000C8040000}"/>
    <cellStyle name="Millares 35 4 4 2" xfId="13818" xr:uid="{00000000-0005-0000-0000-0000C8040000}"/>
    <cellStyle name="Millares 35 4 5" xfId="9415" xr:uid="{00000000-0005-0000-0000-0000C3000000}"/>
    <cellStyle name="Millares 35 5" xfId="1301" xr:uid="{00000000-0005-0000-0000-0000C3000000}"/>
    <cellStyle name="Millares 35 5 2" xfId="3481" xr:uid="{00000000-0005-0000-0000-0000CA040000}"/>
    <cellStyle name="Millares 35 5 2 2" xfId="7891" xr:uid="{00000000-0005-0000-0000-0000C9090000}"/>
    <cellStyle name="Millares 35 5 2 2 2" xfId="16705" xr:uid="{00000000-0005-0000-0000-0000C9090000}"/>
    <cellStyle name="Millares 35 5 2 3" xfId="12298" xr:uid="{00000000-0005-0000-0000-0000CA040000}"/>
    <cellStyle name="Millares 35 5 3" xfId="5710" xr:uid="{00000000-0005-0000-0000-0000CA040000}"/>
    <cellStyle name="Millares 35 5 3 2" xfId="14524" xr:uid="{00000000-0005-0000-0000-0000CA040000}"/>
    <cellStyle name="Millares 35 5 4" xfId="10121" xr:uid="{00000000-0005-0000-0000-0000C3000000}"/>
    <cellStyle name="Millares 35 6" xfId="2417" xr:uid="{00000000-0005-0000-0000-0000C2000000}"/>
    <cellStyle name="Millares 35 6 2" xfId="6829" xr:uid="{00000000-0005-0000-0000-0000CA090000}"/>
    <cellStyle name="Millares 35 6 2 2" xfId="15643" xr:uid="{00000000-0005-0000-0000-0000CA090000}"/>
    <cellStyle name="Millares 35 6 3" xfId="11236" xr:uid="{00000000-0005-0000-0000-0000C2000000}"/>
    <cellStyle name="Millares 35 7" xfId="4651" xr:uid="{00000000-0005-0000-0000-0000BF040000}"/>
    <cellStyle name="Millares 35 7 2" xfId="13465" xr:uid="{00000000-0005-0000-0000-0000BF040000}"/>
    <cellStyle name="Millares 35 8" xfId="9063" xr:uid="{00000000-0005-0000-0000-0000C3000000}"/>
    <cellStyle name="Millares 36" xfId="85" xr:uid="{00000000-0005-0000-0000-0000C5000000}"/>
    <cellStyle name="Millares 36 2" xfId="413" xr:uid="{00000000-0005-0000-0000-0000C6000000}"/>
    <cellStyle name="Millares 36 2 2" xfId="1130" xr:uid="{00000000-0005-0000-0000-0000C6000000}"/>
    <cellStyle name="Millares 36 2 2 2" xfId="2208" xr:uid="{00000000-0005-0000-0000-0000C6000000}"/>
    <cellStyle name="Millares 36 2 2 2 2" xfId="4387" xr:uid="{00000000-0005-0000-0000-0000CE040000}"/>
    <cellStyle name="Millares 36 2 2 2 2 2" xfId="8797" xr:uid="{00000000-0005-0000-0000-0000CF090000}"/>
    <cellStyle name="Millares 36 2 2 2 2 2 2" xfId="17611" xr:uid="{00000000-0005-0000-0000-0000CF090000}"/>
    <cellStyle name="Millares 36 2 2 2 2 3" xfId="13204" xr:uid="{00000000-0005-0000-0000-0000CE040000}"/>
    <cellStyle name="Millares 36 2 2 2 3" xfId="6616" xr:uid="{00000000-0005-0000-0000-0000CE040000}"/>
    <cellStyle name="Millares 36 2 2 2 3 2" xfId="15430" xr:uid="{00000000-0005-0000-0000-0000CE040000}"/>
    <cellStyle name="Millares 36 2 2 2 4" xfId="11027" xr:uid="{00000000-0005-0000-0000-0000C6000000}"/>
    <cellStyle name="Millares 36 2 2 3" xfId="3310" xr:uid="{00000000-0005-0000-0000-0000CD040000}"/>
    <cellStyle name="Millares 36 2 2 3 2" xfId="7720" xr:uid="{00000000-0005-0000-0000-0000D0090000}"/>
    <cellStyle name="Millares 36 2 2 3 2 2" xfId="16534" xr:uid="{00000000-0005-0000-0000-0000D0090000}"/>
    <cellStyle name="Millares 36 2 2 3 3" xfId="12127" xr:uid="{00000000-0005-0000-0000-0000CD040000}"/>
    <cellStyle name="Millares 36 2 2 4" xfId="5539" xr:uid="{00000000-0005-0000-0000-0000CD040000}"/>
    <cellStyle name="Millares 36 2 2 4 2" xfId="14353" xr:uid="{00000000-0005-0000-0000-0000CD040000}"/>
    <cellStyle name="Millares 36 2 2 5" xfId="9950" xr:uid="{00000000-0005-0000-0000-0000C6000000}"/>
    <cellStyle name="Millares 36 2 3" xfId="777" xr:uid="{00000000-0005-0000-0000-0000C6000000}"/>
    <cellStyle name="Millares 36 2 3 2" xfId="1856" xr:uid="{00000000-0005-0000-0000-0000C6000000}"/>
    <cellStyle name="Millares 36 2 3 2 2" xfId="4035" xr:uid="{00000000-0005-0000-0000-0000D0040000}"/>
    <cellStyle name="Millares 36 2 3 2 2 2" xfId="8445" xr:uid="{00000000-0005-0000-0000-0000D3090000}"/>
    <cellStyle name="Millares 36 2 3 2 2 2 2" xfId="17259" xr:uid="{00000000-0005-0000-0000-0000D3090000}"/>
    <cellStyle name="Millares 36 2 3 2 2 3" xfId="12852" xr:uid="{00000000-0005-0000-0000-0000D0040000}"/>
    <cellStyle name="Millares 36 2 3 2 3" xfId="6264" xr:uid="{00000000-0005-0000-0000-0000D0040000}"/>
    <cellStyle name="Millares 36 2 3 2 3 2" xfId="15078" xr:uid="{00000000-0005-0000-0000-0000D0040000}"/>
    <cellStyle name="Millares 36 2 3 2 4" xfId="10675" xr:uid="{00000000-0005-0000-0000-0000C6000000}"/>
    <cellStyle name="Millares 36 2 3 3" xfId="2958" xr:uid="{00000000-0005-0000-0000-0000CF040000}"/>
    <cellStyle name="Millares 36 2 3 3 2" xfId="7368" xr:uid="{00000000-0005-0000-0000-0000D4090000}"/>
    <cellStyle name="Millares 36 2 3 3 2 2" xfId="16182" xr:uid="{00000000-0005-0000-0000-0000D4090000}"/>
    <cellStyle name="Millares 36 2 3 3 3" xfId="11775" xr:uid="{00000000-0005-0000-0000-0000CF040000}"/>
    <cellStyle name="Millares 36 2 3 4" xfId="5187" xr:uid="{00000000-0005-0000-0000-0000CF040000}"/>
    <cellStyle name="Millares 36 2 3 4 2" xfId="14001" xr:uid="{00000000-0005-0000-0000-0000CF040000}"/>
    <cellStyle name="Millares 36 2 3 5" xfId="9598" xr:uid="{00000000-0005-0000-0000-0000C6000000}"/>
    <cellStyle name="Millares 36 2 4" xfId="1491" xr:uid="{00000000-0005-0000-0000-0000C6000000}"/>
    <cellStyle name="Millares 36 2 4 2" xfId="3670" xr:uid="{00000000-0005-0000-0000-0000D1040000}"/>
    <cellStyle name="Millares 36 2 4 2 2" xfId="8080" xr:uid="{00000000-0005-0000-0000-0000D6090000}"/>
    <cellStyle name="Millares 36 2 4 2 2 2" xfId="16894" xr:uid="{00000000-0005-0000-0000-0000D6090000}"/>
    <cellStyle name="Millares 36 2 4 2 3" xfId="12487" xr:uid="{00000000-0005-0000-0000-0000D1040000}"/>
    <cellStyle name="Millares 36 2 4 3" xfId="5899" xr:uid="{00000000-0005-0000-0000-0000D1040000}"/>
    <cellStyle name="Millares 36 2 4 3 2" xfId="14713" xr:uid="{00000000-0005-0000-0000-0000D1040000}"/>
    <cellStyle name="Millares 36 2 4 4" xfId="10310" xr:uid="{00000000-0005-0000-0000-0000C6000000}"/>
    <cellStyle name="Millares 36 2 5" xfId="2601" xr:uid="{00000000-0005-0000-0000-0000C5000000}"/>
    <cellStyle name="Millares 36 2 5 2" xfId="7012" xr:uid="{00000000-0005-0000-0000-0000D7090000}"/>
    <cellStyle name="Millares 36 2 5 2 2" xfId="15826" xr:uid="{00000000-0005-0000-0000-0000D7090000}"/>
    <cellStyle name="Millares 36 2 5 3" xfId="11419" xr:uid="{00000000-0005-0000-0000-0000C5000000}"/>
    <cellStyle name="Millares 36 2 6" xfId="4835" xr:uid="{00000000-0005-0000-0000-0000CC040000}"/>
    <cellStyle name="Millares 36 2 6 2" xfId="13649" xr:uid="{00000000-0005-0000-0000-0000CC040000}"/>
    <cellStyle name="Millares 36 2 7" xfId="9246" xr:uid="{00000000-0005-0000-0000-0000C6000000}"/>
    <cellStyle name="Millares 36 3" xfId="948" xr:uid="{00000000-0005-0000-0000-0000C5000000}"/>
    <cellStyle name="Millares 36 3 2" xfId="2026" xr:uid="{00000000-0005-0000-0000-0000C5000000}"/>
    <cellStyle name="Millares 36 3 2 2" xfId="4205" xr:uid="{00000000-0005-0000-0000-0000D3040000}"/>
    <cellStyle name="Millares 36 3 2 2 2" xfId="8615" xr:uid="{00000000-0005-0000-0000-0000DA090000}"/>
    <cellStyle name="Millares 36 3 2 2 2 2" xfId="17429" xr:uid="{00000000-0005-0000-0000-0000DA090000}"/>
    <cellStyle name="Millares 36 3 2 2 3" xfId="13022" xr:uid="{00000000-0005-0000-0000-0000D3040000}"/>
    <cellStyle name="Millares 36 3 2 3" xfId="6434" xr:uid="{00000000-0005-0000-0000-0000D3040000}"/>
    <cellStyle name="Millares 36 3 2 3 2" xfId="15248" xr:uid="{00000000-0005-0000-0000-0000D3040000}"/>
    <cellStyle name="Millares 36 3 2 4" xfId="10845" xr:uid="{00000000-0005-0000-0000-0000C5000000}"/>
    <cellStyle name="Millares 36 3 3" xfId="3128" xr:uid="{00000000-0005-0000-0000-0000D2040000}"/>
    <cellStyle name="Millares 36 3 3 2" xfId="7538" xr:uid="{00000000-0005-0000-0000-0000DB090000}"/>
    <cellStyle name="Millares 36 3 3 2 2" xfId="16352" xr:uid="{00000000-0005-0000-0000-0000DB090000}"/>
    <cellStyle name="Millares 36 3 3 3" xfId="11945" xr:uid="{00000000-0005-0000-0000-0000D2040000}"/>
    <cellStyle name="Millares 36 3 4" xfId="5357" xr:uid="{00000000-0005-0000-0000-0000D2040000}"/>
    <cellStyle name="Millares 36 3 4 2" xfId="14171" xr:uid="{00000000-0005-0000-0000-0000D2040000}"/>
    <cellStyle name="Millares 36 3 5" xfId="9768" xr:uid="{00000000-0005-0000-0000-0000C5000000}"/>
    <cellStyle name="Millares 36 4" xfId="595" xr:uid="{00000000-0005-0000-0000-0000C5000000}"/>
    <cellStyle name="Millares 36 4 2" xfId="1674" xr:uid="{00000000-0005-0000-0000-0000C5000000}"/>
    <cellStyle name="Millares 36 4 2 2" xfId="3853" xr:uid="{00000000-0005-0000-0000-0000D5040000}"/>
    <cellStyle name="Millares 36 4 2 2 2" xfId="8263" xr:uid="{00000000-0005-0000-0000-0000DE090000}"/>
    <cellStyle name="Millares 36 4 2 2 2 2" xfId="17077" xr:uid="{00000000-0005-0000-0000-0000DE090000}"/>
    <cellStyle name="Millares 36 4 2 2 3" xfId="12670" xr:uid="{00000000-0005-0000-0000-0000D5040000}"/>
    <cellStyle name="Millares 36 4 2 3" xfId="6082" xr:uid="{00000000-0005-0000-0000-0000D5040000}"/>
    <cellStyle name="Millares 36 4 2 3 2" xfId="14896" xr:uid="{00000000-0005-0000-0000-0000D5040000}"/>
    <cellStyle name="Millares 36 4 2 4" xfId="10493" xr:uid="{00000000-0005-0000-0000-0000C5000000}"/>
    <cellStyle name="Millares 36 4 3" xfId="2776" xr:uid="{00000000-0005-0000-0000-0000D4040000}"/>
    <cellStyle name="Millares 36 4 3 2" xfId="7186" xr:uid="{00000000-0005-0000-0000-0000DF090000}"/>
    <cellStyle name="Millares 36 4 3 2 2" xfId="16000" xr:uid="{00000000-0005-0000-0000-0000DF090000}"/>
    <cellStyle name="Millares 36 4 3 3" xfId="11593" xr:uid="{00000000-0005-0000-0000-0000D4040000}"/>
    <cellStyle name="Millares 36 4 4" xfId="5005" xr:uid="{00000000-0005-0000-0000-0000D4040000}"/>
    <cellStyle name="Millares 36 4 4 2" xfId="13819" xr:uid="{00000000-0005-0000-0000-0000D4040000}"/>
    <cellStyle name="Millares 36 4 5" xfId="9416" xr:uid="{00000000-0005-0000-0000-0000C5000000}"/>
    <cellStyle name="Millares 36 5" xfId="1303" xr:uid="{00000000-0005-0000-0000-0000C5000000}"/>
    <cellStyle name="Millares 36 5 2" xfId="3483" xr:uid="{00000000-0005-0000-0000-0000D6040000}"/>
    <cellStyle name="Millares 36 5 2 2" xfId="7893" xr:uid="{00000000-0005-0000-0000-0000E1090000}"/>
    <cellStyle name="Millares 36 5 2 2 2" xfId="16707" xr:uid="{00000000-0005-0000-0000-0000E1090000}"/>
    <cellStyle name="Millares 36 5 2 3" xfId="12300" xr:uid="{00000000-0005-0000-0000-0000D6040000}"/>
    <cellStyle name="Millares 36 5 3" xfId="5712" xr:uid="{00000000-0005-0000-0000-0000D6040000}"/>
    <cellStyle name="Millares 36 5 3 2" xfId="14526" xr:uid="{00000000-0005-0000-0000-0000D6040000}"/>
    <cellStyle name="Millares 36 5 4" xfId="10123" xr:uid="{00000000-0005-0000-0000-0000C5000000}"/>
    <cellStyle name="Millares 36 6" xfId="2418" xr:uid="{00000000-0005-0000-0000-0000C4000000}"/>
    <cellStyle name="Millares 36 6 2" xfId="6830" xr:uid="{00000000-0005-0000-0000-0000E2090000}"/>
    <cellStyle name="Millares 36 6 2 2" xfId="15644" xr:uid="{00000000-0005-0000-0000-0000E2090000}"/>
    <cellStyle name="Millares 36 6 3" xfId="11237" xr:uid="{00000000-0005-0000-0000-0000C4000000}"/>
    <cellStyle name="Millares 36 7" xfId="4652" xr:uid="{00000000-0005-0000-0000-0000CB040000}"/>
    <cellStyle name="Millares 36 7 2" xfId="13466" xr:uid="{00000000-0005-0000-0000-0000CB040000}"/>
    <cellStyle name="Millares 36 8" xfId="9064" xr:uid="{00000000-0005-0000-0000-0000C5000000}"/>
    <cellStyle name="Millares 37" xfId="87" xr:uid="{00000000-0005-0000-0000-0000C7000000}"/>
    <cellStyle name="Millares 37 2" xfId="414" xr:uid="{00000000-0005-0000-0000-0000C8000000}"/>
    <cellStyle name="Millares 37 2 2" xfId="1131" xr:uid="{00000000-0005-0000-0000-0000C8000000}"/>
    <cellStyle name="Millares 37 2 2 2" xfId="2209" xr:uid="{00000000-0005-0000-0000-0000C8000000}"/>
    <cellStyle name="Millares 37 2 2 2 2" xfId="4388" xr:uid="{00000000-0005-0000-0000-0000DA040000}"/>
    <cellStyle name="Millares 37 2 2 2 2 2" xfId="8798" xr:uid="{00000000-0005-0000-0000-0000E7090000}"/>
    <cellStyle name="Millares 37 2 2 2 2 2 2" xfId="17612" xr:uid="{00000000-0005-0000-0000-0000E7090000}"/>
    <cellStyle name="Millares 37 2 2 2 2 3" xfId="13205" xr:uid="{00000000-0005-0000-0000-0000DA040000}"/>
    <cellStyle name="Millares 37 2 2 2 3" xfId="6617" xr:uid="{00000000-0005-0000-0000-0000DA040000}"/>
    <cellStyle name="Millares 37 2 2 2 3 2" xfId="15431" xr:uid="{00000000-0005-0000-0000-0000DA040000}"/>
    <cellStyle name="Millares 37 2 2 2 4" xfId="11028" xr:uid="{00000000-0005-0000-0000-0000C8000000}"/>
    <cellStyle name="Millares 37 2 2 3" xfId="3311" xr:uid="{00000000-0005-0000-0000-0000D9040000}"/>
    <cellStyle name="Millares 37 2 2 3 2" xfId="7721" xr:uid="{00000000-0005-0000-0000-0000E8090000}"/>
    <cellStyle name="Millares 37 2 2 3 2 2" xfId="16535" xr:uid="{00000000-0005-0000-0000-0000E8090000}"/>
    <cellStyle name="Millares 37 2 2 3 3" xfId="12128" xr:uid="{00000000-0005-0000-0000-0000D9040000}"/>
    <cellStyle name="Millares 37 2 2 4" xfId="5540" xr:uid="{00000000-0005-0000-0000-0000D9040000}"/>
    <cellStyle name="Millares 37 2 2 4 2" xfId="14354" xr:uid="{00000000-0005-0000-0000-0000D9040000}"/>
    <cellStyle name="Millares 37 2 2 5" xfId="9951" xr:uid="{00000000-0005-0000-0000-0000C8000000}"/>
    <cellStyle name="Millares 37 2 3" xfId="778" xr:uid="{00000000-0005-0000-0000-0000C8000000}"/>
    <cellStyle name="Millares 37 2 3 2" xfId="1857" xr:uid="{00000000-0005-0000-0000-0000C8000000}"/>
    <cellStyle name="Millares 37 2 3 2 2" xfId="4036" xr:uid="{00000000-0005-0000-0000-0000DC040000}"/>
    <cellStyle name="Millares 37 2 3 2 2 2" xfId="8446" xr:uid="{00000000-0005-0000-0000-0000EB090000}"/>
    <cellStyle name="Millares 37 2 3 2 2 2 2" xfId="17260" xr:uid="{00000000-0005-0000-0000-0000EB090000}"/>
    <cellStyle name="Millares 37 2 3 2 2 3" xfId="12853" xr:uid="{00000000-0005-0000-0000-0000DC040000}"/>
    <cellStyle name="Millares 37 2 3 2 3" xfId="6265" xr:uid="{00000000-0005-0000-0000-0000DC040000}"/>
    <cellStyle name="Millares 37 2 3 2 3 2" xfId="15079" xr:uid="{00000000-0005-0000-0000-0000DC040000}"/>
    <cellStyle name="Millares 37 2 3 2 4" xfId="10676" xr:uid="{00000000-0005-0000-0000-0000C8000000}"/>
    <cellStyle name="Millares 37 2 3 3" xfId="2959" xr:uid="{00000000-0005-0000-0000-0000DB040000}"/>
    <cellStyle name="Millares 37 2 3 3 2" xfId="7369" xr:uid="{00000000-0005-0000-0000-0000EC090000}"/>
    <cellStyle name="Millares 37 2 3 3 2 2" xfId="16183" xr:uid="{00000000-0005-0000-0000-0000EC090000}"/>
    <cellStyle name="Millares 37 2 3 3 3" xfId="11776" xr:uid="{00000000-0005-0000-0000-0000DB040000}"/>
    <cellStyle name="Millares 37 2 3 4" xfId="5188" xr:uid="{00000000-0005-0000-0000-0000DB040000}"/>
    <cellStyle name="Millares 37 2 3 4 2" xfId="14002" xr:uid="{00000000-0005-0000-0000-0000DB040000}"/>
    <cellStyle name="Millares 37 2 3 5" xfId="9599" xr:uid="{00000000-0005-0000-0000-0000C8000000}"/>
    <cellStyle name="Millares 37 2 4" xfId="1492" xr:uid="{00000000-0005-0000-0000-0000C8000000}"/>
    <cellStyle name="Millares 37 2 4 2" xfId="3671" xr:uid="{00000000-0005-0000-0000-0000DD040000}"/>
    <cellStyle name="Millares 37 2 4 2 2" xfId="8081" xr:uid="{00000000-0005-0000-0000-0000EE090000}"/>
    <cellStyle name="Millares 37 2 4 2 2 2" xfId="16895" xr:uid="{00000000-0005-0000-0000-0000EE090000}"/>
    <cellStyle name="Millares 37 2 4 2 3" xfId="12488" xr:uid="{00000000-0005-0000-0000-0000DD040000}"/>
    <cellStyle name="Millares 37 2 4 3" xfId="5900" xr:uid="{00000000-0005-0000-0000-0000DD040000}"/>
    <cellStyle name="Millares 37 2 4 3 2" xfId="14714" xr:uid="{00000000-0005-0000-0000-0000DD040000}"/>
    <cellStyle name="Millares 37 2 4 4" xfId="10311" xr:uid="{00000000-0005-0000-0000-0000C8000000}"/>
    <cellStyle name="Millares 37 2 5" xfId="2602" xr:uid="{00000000-0005-0000-0000-0000C7000000}"/>
    <cellStyle name="Millares 37 2 5 2" xfId="7013" xr:uid="{00000000-0005-0000-0000-0000EF090000}"/>
    <cellStyle name="Millares 37 2 5 2 2" xfId="15827" xr:uid="{00000000-0005-0000-0000-0000EF090000}"/>
    <cellStyle name="Millares 37 2 5 3" xfId="11420" xr:uid="{00000000-0005-0000-0000-0000C7000000}"/>
    <cellStyle name="Millares 37 2 6" xfId="4836" xr:uid="{00000000-0005-0000-0000-0000D8040000}"/>
    <cellStyle name="Millares 37 2 6 2" xfId="13650" xr:uid="{00000000-0005-0000-0000-0000D8040000}"/>
    <cellStyle name="Millares 37 2 7" xfId="9247" xr:uid="{00000000-0005-0000-0000-0000C8000000}"/>
    <cellStyle name="Millares 37 3" xfId="949" xr:uid="{00000000-0005-0000-0000-0000C7000000}"/>
    <cellStyle name="Millares 37 3 2" xfId="2027" xr:uid="{00000000-0005-0000-0000-0000C7000000}"/>
    <cellStyle name="Millares 37 3 2 2" xfId="4206" xr:uid="{00000000-0005-0000-0000-0000DF040000}"/>
    <cellStyle name="Millares 37 3 2 2 2" xfId="8616" xr:uid="{00000000-0005-0000-0000-0000F2090000}"/>
    <cellStyle name="Millares 37 3 2 2 2 2" xfId="17430" xr:uid="{00000000-0005-0000-0000-0000F2090000}"/>
    <cellStyle name="Millares 37 3 2 2 3" xfId="13023" xr:uid="{00000000-0005-0000-0000-0000DF040000}"/>
    <cellStyle name="Millares 37 3 2 3" xfId="6435" xr:uid="{00000000-0005-0000-0000-0000DF040000}"/>
    <cellStyle name="Millares 37 3 2 3 2" xfId="15249" xr:uid="{00000000-0005-0000-0000-0000DF040000}"/>
    <cellStyle name="Millares 37 3 2 4" xfId="10846" xr:uid="{00000000-0005-0000-0000-0000C7000000}"/>
    <cellStyle name="Millares 37 3 3" xfId="3129" xr:uid="{00000000-0005-0000-0000-0000DE040000}"/>
    <cellStyle name="Millares 37 3 3 2" xfId="7539" xr:uid="{00000000-0005-0000-0000-0000F3090000}"/>
    <cellStyle name="Millares 37 3 3 2 2" xfId="16353" xr:uid="{00000000-0005-0000-0000-0000F3090000}"/>
    <cellStyle name="Millares 37 3 3 3" xfId="11946" xr:uid="{00000000-0005-0000-0000-0000DE040000}"/>
    <cellStyle name="Millares 37 3 4" xfId="5358" xr:uid="{00000000-0005-0000-0000-0000DE040000}"/>
    <cellStyle name="Millares 37 3 4 2" xfId="14172" xr:uid="{00000000-0005-0000-0000-0000DE040000}"/>
    <cellStyle name="Millares 37 3 5" xfId="9769" xr:uid="{00000000-0005-0000-0000-0000C7000000}"/>
    <cellStyle name="Millares 37 4" xfId="596" xr:uid="{00000000-0005-0000-0000-0000C7000000}"/>
    <cellStyle name="Millares 37 4 2" xfId="1675" xr:uid="{00000000-0005-0000-0000-0000C7000000}"/>
    <cellStyle name="Millares 37 4 2 2" xfId="3854" xr:uid="{00000000-0005-0000-0000-0000E1040000}"/>
    <cellStyle name="Millares 37 4 2 2 2" xfId="8264" xr:uid="{00000000-0005-0000-0000-0000F6090000}"/>
    <cellStyle name="Millares 37 4 2 2 2 2" xfId="17078" xr:uid="{00000000-0005-0000-0000-0000F6090000}"/>
    <cellStyle name="Millares 37 4 2 2 3" xfId="12671" xr:uid="{00000000-0005-0000-0000-0000E1040000}"/>
    <cellStyle name="Millares 37 4 2 3" xfId="6083" xr:uid="{00000000-0005-0000-0000-0000E1040000}"/>
    <cellStyle name="Millares 37 4 2 3 2" xfId="14897" xr:uid="{00000000-0005-0000-0000-0000E1040000}"/>
    <cellStyle name="Millares 37 4 2 4" xfId="10494" xr:uid="{00000000-0005-0000-0000-0000C7000000}"/>
    <cellStyle name="Millares 37 4 3" xfId="2777" xr:uid="{00000000-0005-0000-0000-0000E0040000}"/>
    <cellStyle name="Millares 37 4 3 2" xfId="7187" xr:uid="{00000000-0005-0000-0000-0000F7090000}"/>
    <cellStyle name="Millares 37 4 3 2 2" xfId="16001" xr:uid="{00000000-0005-0000-0000-0000F7090000}"/>
    <cellStyle name="Millares 37 4 3 3" xfId="11594" xr:uid="{00000000-0005-0000-0000-0000E0040000}"/>
    <cellStyle name="Millares 37 4 4" xfId="5006" xr:uid="{00000000-0005-0000-0000-0000E0040000}"/>
    <cellStyle name="Millares 37 4 4 2" xfId="13820" xr:uid="{00000000-0005-0000-0000-0000E0040000}"/>
    <cellStyle name="Millares 37 4 5" xfId="9417" xr:uid="{00000000-0005-0000-0000-0000C7000000}"/>
    <cellStyle name="Millares 37 5" xfId="1304" xr:uid="{00000000-0005-0000-0000-0000C7000000}"/>
    <cellStyle name="Millares 37 5 2" xfId="3484" xr:uid="{00000000-0005-0000-0000-0000E2040000}"/>
    <cellStyle name="Millares 37 5 2 2" xfId="7894" xr:uid="{00000000-0005-0000-0000-0000F9090000}"/>
    <cellStyle name="Millares 37 5 2 2 2" xfId="16708" xr:uid="{00000000-0005-0000-0000-0000F9090000}"/>
    <cellStyle name="Millares 37 5 2 3" xfId="12301" xr:uid="{00000000-0005-0000-0000-0000E2040000}"/>
    <cellStyle name="Millares 37 5 3" xfId="5713" xr:uid="{00000000-0005-0000-0000-0000E2040000}"/>
    <cellStyle name="Millares 37 5 3 2" xfId="14527" xr:uid="{00000000-0005-0000-0000-0000E2040000}"/>
    <cellStyle name="Millares 37 5 4" xfId="10124" xr:uid="{00000000-0005-0000-0000-0000C7000000}"/>
    <cellStyle name="Millares 37 6" xfId="2419" xr:uid="{00000000-0005-0000-0000-0000C6000000}"/>
    <cellStyle name="Millares 37 6 2" xfId="6831" xr:uid="{00000000-0005-0000-0000-0000FA090000}"/>
    <cellStyle name="Millares 37 6 2 2" xfId="15645" xr:uid="{00000000-0005-0000-0000-0000FA090000}"/>
    <cellStyle name="Millares 37 6 3" xfId="11238" xr:uid="{00000000-0005-0000-0000-0000C6000000}"/>
    <cellStyle name="Millares 37 7" xfId="4653" xr:uid="{00000000-0005-0000-0000-0000D7040000}"/>
    <cellStyle name="Millares 37 7 2" xfId="13467" xr:uid="{00000000-0005-0000-0000-0000D7040000}"/>
    <cellStyle name="Millares 37 8" xfId="9065" xr:uid="{00000000-0005-0000-0000-0000C7000000}"/>
    <cellStyle name="Millares 38" xfId="89" xr:uid="{00000000-0005-0000-0000-0000C9000000}"/>
    <cellStyle name="Millares 38 2" xfId="415" xr:uid="{00000000-0005-0000-0000-0000CA000000}"/>
    <cellStyle name="Millares 38 2 2" xfId="1132" xr:uid="{00000000-0005-0000-0000-0000CA000000}"/>
    <cellStyle name="Millares 38 2 2 2" xfId="2210" xr:uid="{00000000-0005-0000-0000-0000CA000000}"/>
    <cellStyle name="Millares 38 2 2 2 2" xfId="4389" xr:uid="{00000000-0005-0000-0000-0000E6040000}"/>
    <cellStyle name="Millares 38 2 2 2 2 2" xfId="8799" xr:uid="{00000000-0005-0000-0000-0000FF090000}"/>
    <cellStyle name="Millares 38 2 2 2 2 2 2" xfId="17613" xr:uid="{00000000-0005-0000-0000-0000FF090000}"/>
    <cellStyle name="Millares 38 2 2 2 2 3" xfId="13206" xr:uid="{00000000-0005-0000-0000-0000E6040000}"/>
    <cellStyle name="Millares 38 2 2 2 3" xfId="6618" xr:uid="{00000000-0005-0000-0000-0000E6040000}"/>
    <cellStyle name="Millares 38 2 2 2 3 2" xfId="15432" xr:uid="{00000000-0005-0000-0000-0000E6040000}"/>
    <cellStyle name="Millares 38 2 2 2 4" xfId="11029" xr:uid="{00000000-0005-0000-0000-0000CA000000}"/>
    <cellStyle name="Millares 38 2 2 3" xfId="3312" xr:uid="{00000000-0005-0000-0000-0000E5040000}"/>
    <cellStyle name="Millares 38 2 2 3 2" xfId="7722" xr:uid="{00000000-0005-0000-0000-0000000A0000}"/>
    <cellStyle name="Millares 38 2 2 3 2 2" xfId="16536" xr:uid="{00000000-0005-0000-0000-0000000A0000}"/>
    <cellStyle name="Millares 38 2 2 3 3" xfId="12129" xr:uid="{00000000-0005-0000-0000-0000E5040000}"/>
    <cellStyle name="Millares 38 2 2 4" xfId="5541" xr:uid="{00000000-0005-0000-0000-0000E5040000}"/>
    <cellStyle name="Millares 38 2 2 4 2" xfId="14355" xr:uid="{00000000-0005-0000-0000-0000E5040000}"/>
    <cellStyle name="Millares 38 2 2 5" xfId="9952" xr:uid="{00000000-0005-0000-0000-0000CA000000}"/>
    <cellStyle name="Millares 38 2 3" xfId="779" xr:uid="{00000000-0005-0000-0000-0000CA000000}"/>
    <cellStyle name="Millares 38 2 3 2" xfId="1858" xr:uid="{00000000-0005-0000-0000-0000CA000000}"/>
    <cellStyle name="Millares 38 2 3 2 2" xfId="4037" xr:uid="{00000000-0005-0000-0000-0000E8040000}"/>
    <cellStyle name="Millares 38 2 3 2 2 2" xfId="8447" xr:uid="{00000000-0005-0000-0000-0000030A0000}"/>
    <cellStyle name="Millares 38 2 3 2 2 2 2" xfId="17261" xr:uid="{00000000-0005-0000-0000-0000030A0000}"/>
    <cellStyle name="Millares 38 2 3 2 2 3" xfId="12854" xr:uid="{00000000-0005-0000-0000-0000E8040000}"/>
    <cellStyle name="Millares 38 2 3 2 3" xfId="6266" xr:uid="{00000000-0005-0000-0000-0000E8040000}"/>
    <cellStyle name="Millares 38 2 3 2 3 2" xfId="15080" xr:uid="{00000000-0005-0000-0000-0000E8040000}"/>
    <cellStyle name="Millares 38 2 3 2 4" xfId="10677" xr:uid="{00000000-0005-0000-0000-0000CA000000}"/>
    <cellStyle name="Millares 38 2 3 3" xfId="2960" xr:uid="{00000000-0005-0000-0000-0000E7040000}"/>
    <cellStyle name="Millares 38 2 3 3 2" xfId="7370" xr:uid="{00000000-0005-0000-0000-0000040A0000}"/>
    <cellStyle name="Millares 38 2 3 3 2 2" xfId="16184" xr:uid="{00000000-0005-0000-0000-0000040A0000}"/>
    <cellStyle name="Millares 38 2 3 3 3" xfId="11777" xr:uid="{00000000-0005-0000-0000-0000E7040000}"/>
    <cellStyle name="Millares 38 2 3 4" xfId="5189" xr:uid="{00000000-0005-0000-0000-0000E7040000}"/>
    <cellStyle name="Millares 38 2 3 4 2" xfId="14003" xr:uid="{00000000-0005-0000-0000-0000E7040000}"/>
    <cellStyle name="Millares 38 2 3 5" xfId="9600" xr:uid="{00000000-0005-0000-0000-0000CA000000}"/>
    <cellStyle name="Millares 38 2 4" xfId="1493" xr:uid="{00000000-0005-0000-0000-0000CA000000}"/>
    <cellStyle name="Millares 38 2 4 2" xfId="3672" xr:uid="{00000000-0005-0000-0000-0000E9040000}"/>
    <cellStyle name="Millares 38 2 4 2 2" xfId="8082" xr:uid="{00000000-0005-0000-0000-0000060A0000}"/>
    <cellStyle name="Millares 38 2 4 2 2 2" xfId="16896" xr:uid="{00000000-0005-0000-0000-0000060A0000}"/>
    <cellStyle name="Millares 38 2 4 2 3" xfId="12489" xr:uid="{00000000-0005-0000-0000-0000E9040000}"/>
    <cellStyle name="Millares 38 2 4 3" xfId="5901" xr:uid="{00000000-0005-0000-0000-0000E9040000}"/>
    <cellStyle name="Millares 38 2 4 3 2" xfId="14715" xr:uid="{00000000-0005-0000-0000-0000E9040000}"/>
    <cellStyle name="Millares 38 2 4 4" xfId="10312" xr:uid="{00000000-0005-0000-0000-0000CA000000}"/>
    <cellStyle name="Millares 38 2 5" xfId="2603" xr:uid="{00000000-0005-0000-0000-0000C9000000}"/>
    <cellStyle name="Millares 38 2 5 2" xfId="7014" xr:uid="{00000000-0005-0000-0000-0000070A0000}"/>
    <cellStyle name="Millares 38 2 5 2 2" xfId="15828" xr:uid="{00000000-0005-0000-0000-0000070A0000}"/>
    <cellStyle name="Millares 38 2 5 3" xfId="11421" xr:uid="{00000000-0005-0000-0000-0000C9000000}"/>
    <cellStyle name="Millares 38 2 6" xfId="4837" xr:uid="{00000000-0005-0000-0000-0000E4040000}"/>
    <cellStyle name="Millares 38 2 6 2" xfId="13651" xr:uid="{00000000-0005-0000-0000-0000E4040000}"/>
    <cellStyle name="Millares 38 2 7" xfId="9248" xr:uid="{00000000-0005-0000-0000-0000CA000000}"/>
    <cellStyle name="Millares 38 3" xfId="950" xr:uid="{00000000-0005-0000-0000-0000C9000000}"/>
    <cellStyle name="Millares 38 3 2" xfId="2028" xr:uid="{00000000-0005-0000-0000-0000C9000000}"/>
    <cellStyle name="Millares 38 3 2 2" xfId="4207" xr:uid="{00000000-0005-0000-0000-0000EB040000}"/>
    <cellStyle name="Millares 38 3 2 2 2" xfId="8617" xr:uid="{00000000-0005-0000-0000-00000A0A0000}"/>
    <cellStyle name="Millares 38 3 2 2 2 2" xfId="17431" xr:uid="{00000000-0005-0000-0000-00000A0A0000}"/>
    <cellStyle name="Millares 38 3 2 2 3" xfId="13024" xr:uid="{00000000-0005-0000-0000-0000EB040000}"/>
    <cellStyle name="Millares 38 3 2 3" xfId="6436" xr:uid="{00000000-0005-0000-0000-0000EB040000}"/>
    <cellStyle name="Millares 38 3 2 3 2" xfId="15250" xr:uid="{00000000-0005-0000-0000-0000EB040000}"/>
    <cellStyle name="Millares 38 3 2 4" xfId="10847" xr:uid="{00000000-0005-0000-0000-0000C9000000}"/>
    <cellStyle name="Millares 38 3 3" xfId="3130" xr:uid="{00000000-0005-0000-0000-0000EA040000}"/>
    <cellStyle name="Millares 38 3 3 2" xfId="7540" xr:uid="{00000000-0005-0000-0000-00000B0A0000}"/>
    <cellStyle name="Millares 38 3 3 2 2" xfId="16354" xr:uid="{00000000-0005-0000-0000-00000B0A0000}"/>
    <cellStyle name="Millares 38 3 3 3" xfId="11947" xr:uid="{00000000-0005-0000-0000-0000EA040000}"/>
    <cellStyle name="Millares 38 3 4" xfId="5359" xr:uid="{00000000-0005-0000-0000-0000EA040000}"/>
    <cellStyle name="Millares 38 3 4 2" xfId="14173" xr:uid="{00000000-0005-0000-0000-0000EA040000}"/>
    <cellStyle name="Millares 38 3 5" xfId="9770" xr:uid="{00000000-0005-0000-0000-0000C9000000}"/>
    <cellStyle name="Millares 38 4" xfId="597" xr:uid="{00000000-0005-0000-0000-0000C9000000}"/>
    <cellStyle name="Millares 38 4 2" xfId="1676" xr:uid="{00000000-0005-0000-0000-0000C9000000}"/>
    <cellStyle name="Millares 38 4 2 2" xfId="3855" xr:uid="{00000000-0005-0000-0000-0000ED040000}"/>
    <cellStyle name="Millares 38 4 2 2 2" xfId="8265" xr:uid="{00000000-0005-0000-0000-00000E0A0000}"/>
    <cellStyle name="Millares 38 4 2 2 2 2" xfId="17079" xr:uid="{00000000-0005-0000-0000-00000E0A0000}"/>
    <cellStyle name="Millares 38 4 2 2 3" xfId="12672" xr:uid="{00000000-0005-0000-0000-0000ED040000}"/>
    <cellStyle name="Millares 38 4 2 3" xfId="6084" xr:uid="{00000000-0005-0000-0000-0000ED040000}"/>
    <cellStyle name="Millares 38 4 2 3 2" xfId="14898" xr:uid="{00000000-0005-0000-0000-0000ED040000}"/>
    <cellStyle name="Millares 38 4 2 4" xfId="10495" xr:uid="{00000000-0005-0000-0000-0000C9000000}"/>
    <cellStyle name="Millares 38 4 3" xfId="2778" xr:uid="{00000000-0005-0000-0000-0000EC040000}"/>
    <cellStyle name="Millares 38 4 3 2" xfId="7188" xr:uid="{00000000-0005-0000-0000-00000F0A0000}"/>
    <cellStyle name="Millares 38 4 3 2 2" xfId="16002" xr:uid="{00000000-0005-0000-0000-00000F0A0000}"/>
    <cellStyle name="Millares 38 4 3 3" xfId="11595" xr:uid="{00000000-0005-0000-0000-0000EC040000}"/>
    <cellStyle name="Millares 38 4 4" xfId="5007" xr:uid="{00000000-0005-0000-0000-0000EC040000}"/>
    <cellStyle name="Millares 38 4 4 2" xfId="13821" xr:uid="{00000000-0005-0000-0000-0000EC040000}"/>
    <cellStyle name="Millares 38 4 5" xfId="9418" xr:uid="{00000000-0005-0000-0000-0000C9000000}"/>
    <cellStyle name="Millares 38 5" xfId="1305" xr:uid="{00000000-0005-0000-0000-0000C9000000}"/>
    <cellStyle name="Millares 38 5 2" xfId="3485" xr:uid="{00000000-0005-0000-0000-0000EE040000}"/>
    <cellStyle name="Millares 38 5 2 2" xfId="7895" xr:uid="{00000000-0005-0000-0000-0000110A0000}"/>
    <cellStyle name="Millares 38 5 2 2 2" xfId="16709" xr:uid="{00000000-0005-0000-0000-0000110A0000}"/>
    <cellStyle name="Millares 38 5 2 3" xfId="12302" xr:uid="{00000000-0005-0000-0000-0000EE040000}"/>
    <cellStyle name="Millares 38 5 3" xfId="5714" xr:uid="{00000000-0005-0000-0000-0000EE040000}"/>
    <cellStyle name="Millares 38 5 3 2" xfId="14528" xr:uid="{00000000-0005-0000-0000-0000EE040000}"/>
    <cellStyle name="Millares 38 5 4" xfId="10125" xr:uid="{00000000-0005-0000-0000-0000C9000000}"/>
    <cellStyle name="Millares 38 6" xfId="2420" xr:uid="{00000000-0005-0000-0000-0000C8000000}"/>
    <cellStyle name="Millares 38 6 2" xfId="6832" xr:uid="{00000000-0005-0000-0000-0000120A0000}"/>
    <cellStyle name="Millares 38 6 2 2" xfId="15646" xr:uid="{00000000-0005-0000-0000-0000120A0000}"/>
    <cellStyle name="Millares 38 6 3" xfId="11239" xr:uid="{00000000-0005-0000-0000-0000C8000000}"/>
    <cellStyle name="Millares 38 7" xfId="4654" xr:uid="{00000000-0005-0000-0000-0000E3040000}"/>
    <cellStyle name="Millares 38 7 2" xfId="13468" xr:uid="{00000000-0005-0000-0000-0000E3040000}"/>
    <cellStyle name="Millares 38 8" xfId="9066" xr:uid="{00000000-0005-0000-0000-0000C9000000}"/>
    <cellStyle name="Millares 39" xfId="91" xr:uid="{00000000-0005-0000-0000-0000CB000000}"/>
    <cellStyle name="Millares 39 2" xfId="416" xr:uid="{00000000-0005-0000-0000-0000CC000000}"/>
    <cellStyle name="Millares 39 2 2" xfId="1133" xr:uid="{00000000-0005-0000-0000-0000CC000000}"/>
    <cellStyle name="Millares 39 2 2 2" xfId="2211" xr:uid="{00000000-0005-0000-0000-0000CC000000}"/>
    <cellStyle name="Millares 39 2 2 2 2" xfId="4390" xr:uid="{00000000-0005-0000-0000-0000F2040000}"/>
    <cellStyle name="Millares 39 2 2 2 2 2" xfId="8800" xr:uid="{00000000-0005-0000-0000-0000170A0000}"/>
    <cellStyle name="Millares 39 2 2 2 2 2 2" xfId="17614" xr:uid="{00000000-0005-0000-0000-0000170A0000}"/>
    <cellStyle name="Millares 39 2 2 2 2 3" xfId="13207" xr:uid="{00000000-0005-0000-0000-0000F2040000}"/>
    <cellStyle name="Millares 39 2 2 2 3" xfId="6619" xr:uid="{00000000-0005-0000-0000-0000F2040000}"/>
    <cellStyle name="Millares 39 2 2 2 3 2" xfId="15433" xr:uid="{00000000-0005-0000-0000-0000F2040000}"/>
    <cellStyle name="Millares 39 2 2 2 4" xfId="11030" xr:uid="{00000000-0005-0000-0000-0000CC000000}"/>
    <cellStyle name="Millares 39 2 2 3" xfId="3313" xr:uid="{00000000-0005-0000-0000-0000F1040000}"/>
    <cellStyle name="Millares 39 2 2 3 2" xfId="7723" xr:uid="{00000000-0005-0000-0000-0000180A0000}"/>
    <cellStyle name="Millares 39 2 2 3 2 2" xfId="16537" xr:uid="{00000000-0005-0000-0000-0000180A0000}"/>
    <cellStyle name="Millares 39 2 2 3 3" xfId="12130" xr:uid="{00000000-0005-0000-0000-0000F1040000}"/>
    <cellStyle name="Millares 39 2 2 4" xfId="5542" xr:uid="{00000000-0005-0000-0000-0000F1040000}"/>
    <cellStyle name="Millares 39 2 2 4 2" xfId="14356" xr:uid="{00000000-0005-0000-0000-0000F1040000}"/>
    <cellStyle name="Millares 39 2 2 5" xfId="9953" xr:uid="{00000000-0005-0000-0000-0000CC000000}"/>
    <cellStyle name="Millares 39 2 3" xfId="780" xr:uid="{00000000-0005-0000-0000-0000CC000000}"/>
    <cellStyle name="Millares 39 2 3 2" xfId="1859" xr:uid="{00000000-0005-0000-0000-0000CC000000}"/>
    <cellStyle name="Millares 39 2 3 2 2" xfId="4038" xr:uid="{00000000-0005-0000-0000-0000F4040000}"/>
    <cellStyle name="Millares 39 2 3 2 2 2" xfId="8448" xr:uid="{00000000-0005-0000-0000-00001B0A0000}"/>
    <cellStyle name="Millares 39 2 3 2 2 2 2" xfId="17262" xr:uid="{00000000-0005-0000-0000-00001B0A0000}"/>
    <cellStyle name="Millares 39 2 3 2 2 3" xfId="12855" xr:uid="{00000000-0005-0000-0000-0000F4040000}"/>
    <cellStyle name="Millares 39 2 3 2 3" xfId="6267" xr:uid="{00000000-0005-0000-0000-0000F4040000}"/>
    <cellStyle name="Millares 39 2 3 2 3 2" xfId="15081" xr:uid="{00000000-0005-0000-0000-0000F4040000}"/>
    <cellStyle name="Millares 39 2 3 2 4" xfId="10678" xr:uid="{00000000-0005-0000-0000-0000CC000000}"/>
    <cellStyle name="Millares 39 2 3 3" xfId="2961" xr:uid="{00000000-0005-0000-0000-0000F3040000}"/>
    <cellStyle name="Millares 39 2 3 3 2" xfId="7371" xr:uid="{00000000-0005-0000-0000-00001C0A0000}"/>
    <cellStyle name="Millares 39 2 3 3 2 2" xfId="16185" xr:uid="{00000000-0005-0000-0000-00001C0A0000}"/>
    <cellStyle name="Millares 39 2 3 3 3" xfId="11778" xr:uid="{00000000-0005-0000-0000-0000F3040000}"/>
    <cellStyle name="Millares 39 2 3 4" xfId="5190" xr:uid="{00000000-0005-0000-0000-0000F3040000}"/>
    <cellStyle name="Millares 39 2 3 4 2" xfId="14004" xr:uid="{00000000-0005-0000-0000-0000F3040000}"/>
    <cellStyle name="Millares 39 2 3 5" xfId="9601" xr:uid="{00000000-0005-0000-0000-0000CC000000}"/>
    <cellStyle name="Millares 39 2 4" xfId="1494" xr:uid="{00000000-0005-0000-0000-0000CC000000}"/>
    <cellStyle name="Millares 39 2 4 2" xfId="3673" xr:uid="{00000000-0005-0000-0000-0000F5040000}"/>
    <cellStyle name="Millares 39 2 4 2 2" xfId="8083" xr:uid="{00000000-0005-0000-0000-00001E0A0000}"/>
    <cellStyle name="Millares 39 2 4 2 2 2" xfId="16897" xr:uid="{00000000-0005-0000-0000-00001E0A0000}"/>
    <cellStyle name="Millares 39 2 4 2 3" xfId="12490" xr:uid="{00000000-0005-0000-0000-0000F5040000}"/>
    <cellStyle name="Millares 39 2 4 3" xfId="5902" xr:uid="{00000000-0005-0000-0000-0000F5040000}"/>
    <cellStyle name="Millares 39 2 4 3 2" xfId="14716" xr:uid="{00000000-0005-0000-0000-0000F5040000}"/>
    <cellStyle name="Millares 39 2 4 4" xfId="10313" xr:uid="{00000000-0005-0000-0000-0000CC000000}"/>
    <cellStyle name="Millares 39 2 5" xfId="2604" xr:uid="{00000000-0005-0000-0000-0000CB000000}"/>
    <cellStyle name="Millares 39 2 5 2" xfId="7015" xr:uid="{00000000-0005-0000-0000-00001F0A0000}"/>
    <cellStyle name="Millares 39 2 5 2 2" xfId="15829" xr:uid="{00000000-0005-0000-0000-00001F0A0000}"/>
    <cellStyle name="Millares 39 2 5 3" xfId="11422" xr:uid="{00000000-0005-0000-0000-0000CB000000}"/>
    <cellStyle name="Millares 39 2 6" xfId="4838" xr:uid="{00000000-0005-0000-0000-0000F0040000}"/>
    <cellStyle name="Millares 39 2 6 2" xfId="13652" xr:uid="{00000000-0005-0000-0000-0000F0040000}"/>
    <cellStyle name="Millares 39 2 7" xfId="9249" xr:uid="{00000000-0005-0000-0000-0000CC000000}"/>
    <cellStyle name="Millares 39 3" xfId="951" xr:uid="{00000000-0005-0000-0000-0000CB000000}"/>
    <cellStyle name="Millares 39 3 2" xfId="2029" xr:uid="{00000000-0005-0000-0000-0000CB000000}"/>
    <cellStyle name="Millares 39 3 2 2" xfId="4208" xr:uid="{00000000-0005-0000-0000-0000F7040000}"/>
    <cellStyle name="Millares 39 3 2 2 2" xfId="8618" xr:uid="{00000000-0005-0000-0000-0000220A0000}"/>
    <cellStyle name="Millares 39 3 2 2 2 2" xfId="17432" xr:uid="{00000000-0005-0000-0000-0000220A0000}"/>
    <cellStyle name="Millares 39 3 2 2 3" xfId="13025" xr:uid="{00000000-0005-0000-0000-0000F7040000}"/>
    <cellStyle name="Millares 39 3 2 3" xfId="6437" xr:uid="{00000000-0005-0000-0000-0000F7040000}"/>
    <cellStyle name="Millares 39 3 2 3 2" xfId="15251" xr:uid="{00000000-0005-0000-0000-0000F7040000}"/>
    <cellStyle name="Millares 39 3 2 4" xfId="10848" xr:uid="{00000000-0005-0000-0000-0000CB000000}"/>
    <cellStyle name="Millares 39 3 3" xfId="3131" xr:uid="{00000000-0005-0000-0000-0000F6040000}"/>
    <cellStyle name="Millares 39 3 3 2" xfId="7541" xr:uid="{00000000-0005-0000-0000-0000230A0000}"/>
    <cellStyle name="Millares 39 3 3 2 2" xfId="16355" xr:uid="{00000000-0005-0000-0000-0000230A0000}"/>
    <cellStyle name="Millares 39 3 3 3" xfId="11948" xr:uid="{00000000-0005-0000-0000-0000F6040000}"/>
    <cellStyle name="Millares 39 3 4" xfId="5360" xr:uid="{00000000-0005-0000-0000-0000F6040000}"/>
    <cellStyle name="Millares 39 3 4 2" xfId="14174" xr:uid="{00000000-0005-0000-0000-0000F6040000}"/>
    <cellStyle name="Millares 39 3 5" xfId="9771" xr:uid="{00000000-0005-0000-0000-0000CB000000}"/>
    <cellStyle name="Millares 39 4" xfId="598" xr:uid="{00000000-0005-0000-0000-0000CB000000}"/>
    <cellStyle name="Millares 39 4 2" xfId="1677" xr:uid="{00000000-0005-0000-0000-0000CB000000}"/>
    <cellStyle name="Millares 39 4 2 2" xfId="3856" xr:uid="{00000000-0005-0000-0000-0000F9040000}"/>
    <cellStyle name="Millares 39 4 2 2 2" xfId="8266" xr:uid="{00000000-0005-0000-0000-0000260A0000}"/>
    <cellStyle name="Millares 39 4 2 2 2 2" xfId="17080" xr:uid="{00000000-0005-0000-0000-0000260A0000}"/>
    <cellStyle name="Millares 39 4 2 2 3" xfId="12673" xr:uid="{00000000-0005-0000-0000-0000F9040000}"/>
    <cellStyle name="Millares 39 4 2 3" xfId="6085" xr:uid="{00000000-0005-0000-0000-0000F9040000}"/>
    <cellStyle name="Millares 39 4 2 3 2" xfId="14899" xr:uid="{00000000-0005-0000-0000-0000F9040000}"/>
    <cellStyle name="Millares 39 4 2 4" xfId="10496" xr:uid="{00000000-0005-0000-0000-0000CB000000}"/>
    <cellStyle name="Millares 39 4 3" xfId="2779" xr:uid="{00000000-0005-0000-0000-0000F8040000}"/>
    <cellStyle name="Millares 39 4 3 2" xfId="7189" xr:uid="{00000000-0005-0000-0000-0000270A0000}"/>
    <cellStyle name="Millares 39 4 3 2 2" xfId="16003" xr:uid="{00000000-0005-0000-0000-0000270A0000}"/>
    <cellStyle name="Millares 39 4 3 3" xfId="11596" xr:uid="{00000000-0005-0000-0000-0000F8040000}"/>
    <cellStyle name="Millares 39 4 4" xfId="5008" xr:uid="{00000000-0005-0000-0000-0000F8040000}"/>
    <cellStyle name="Millares 39 4 4 2" xfId="13822" xr:uid="{00000000-0005-0000-0000-0000F8040000}"/>
    <cellStyle name="Millares 39 4 5" xfId="9419" xr:uid="{00000000-0005-0000-0000-0000CB000000}"/>
    <cellStyle name="Millares 39 5" xfId="1306" xr:uid="{00000000-0005-0000-0000-0000CB000000}"/>
    <cellStyle name="Millares 39 5 2" xfId="3486" xr:uid="{00000000-0005-0000-0000-0000FA040000}"/>
    <cellStyle name="Millares 39 5 2 2" xfId="7896" xr:uid="{00000000-0005-0000-0000-0000290A0000}"/>
    <cellStyle name="Millares 39 5 2 2 2" xfId="16710" xr:uid="{00000000-0005-0000-0000-0000290A0000}"/>
    <cellStyle name="Millares 39 5 2 3" xfId="12303" xr:uid="{00000000-0005-0000-0000-0000FA040000}"/>
    <cellStyle name="Millares 39 5 3" xfId="5715" xr:uid="{00000000-0005-0000-0000-0000FA040000}"/>
    <cellStyle name="Millares 39 5 3 2" xfId="14529" xr:uid="{00000000-0005-0000-0000-0000FA040000}"/>
    <cellStyle name="Millares 39 5 4" xfId="10126" xr:uid="{00000000-0005-0000-0000-0000CB000000}"/>
    <cellStyle name="Millares 39 6" xfId="2421" xr:uid="{00000000-0005-0000-0000-0000CA000000}"/>
    <cellStyle name="Millares 39 6 2" xfId="6833" xr:uid="{00000000-0005-0000-0000-00002A0A0000}"/>
    <cellStyle name="Millares 39 6 2 2" xfId="15647" xr:uid="{00000000-0005-0000-0000-00002A0A0000}"/>
    <cellStyle name="Millares 39 6 3" xfId="11240" xr:uid="{00000000-0005-0000-0000-0000CA000000}"/>
    <cellStyle name="Millares 39 7" xfId="4655" xr:uid="{00000000-0005-0000-0000-0000EF040000}"/>
    <cellStyle name="Millares 39 7 2" xfId="13469" xr:uid="{00000000-0005-0000-0000-0000EF040000}"/>
    <cellStyle name="Millares 39 8" xfId="9067" xr:uid="{00000000-0005-0000-0000-0000CB000000}"/>
    <cellStyle name="Millares 4" xfId="19" xr:uid="{00000000-0005-0000-0000-0000CD000000}"/>
    <cellStyle name="Millares 4 10" xfId="4613" xr:uid="{00000000-0005-0000-0000-0000FB040000}"/>
    <cellStyle name="Millares 4 10 2" xfId="13427" xr:uid="{00000000-0005-0000-0000-0000FB040000}"/>
    <cellStyle name="Millares 4 11" xfId="9025" xr:uid="{00000000-0005-0000-0000-0000CD000000}"/>
    <cellStyle name="Millares 4 2" xfId="43" xr:uid="{00000000-0005-0000-0000-0000CE000000}"/>
    <cellStyle name="Millares 4 2 2" xfId="390" xr:uid="{00000000-0005-0000-0000-0000CF000000}"/>
    <cellStyle name="Millares 4 2 2 2" xfId="1107" xr:uid="{00000000-0005-0000-0000-0000CF000000}"/>
    <cellStyle name="Millares 4 2 2 2 2" xfId="2185" xr:uid="{00000000-0005-0000-0000-0000CF000000}"/>
    <cellStyle name="Millares 4 2 2 2 2 2" xfId="4364" xr:uid="{00000000-0005-0000-0000-0000FF040000}"/>
    <cellStyle name="Millares 4 2 2 2 2 2 2" xfId="8774" xr:uid="{00000000-0005-0000-0000-0000300A0000}"/>
    <cellStyle name="Millares 4 2 2 2 2 2 2 2" xfId="17588" xr:uid="{00000000-0005-0000-0000-0000300A0000}"/>
    <cellStyle name="Millares 4 2 2 2 2 2 3" xfId="13181" xr:uid="{00000000-0005-0000-0000-0000FF040000}"/>
    <cellStyle name="Millares 4 2 2 2 2 3" xfId="6593" xr:uid="{00000000-0005-0000-0000-0000FF040000}"/>
    <cellStyle name="Millares 4 2 2 2 2 3 2" xfId="15407" xr:uid="{00000000-0005-0000-0000-0000FF040000}"/>
    <cellStyle name="Millares 4 2 2 2 2 4" xfId="11004" xr:uid="{00000000-0005-0000-0000-0000CF000000}"/>
    <cellStyle name="Millares 4 2 2 2 3" xfId="3287" xr:uid="{00000000-0005-0000-0000-0000FE040000}"/>
    <cellStyle name="Millares 4 2 2 2 3 2" xfId="7697" xr:uid="{00000000-0005-0000-0000-0000310A0000}"/>
    <cellStyle name="Millares 4 2 2 2 3 2 2" xfId="16511" xr:uid="{00000000-0005-0000-0000-0000310A0000}"/>
    <cellStyle name="Millares 4 2 2 2 3 3" xfId="12104" xr:uid="{00000000-0005-0000-0000-0000FE040000}"/>
    <cellStyle name="Millares 4 2 2 2 4" xfId="5516" xr:uid="{00000000-0005-0000-0000-0000FE040000}"/>
    <cellStyle name="Millares 4 2 2 2 4 2" xfId="14330" xr:uid="{00000000-0005-0000-0000-0000FE040000}"/>
    <cellStyle name="Millares 4 2 2 2 5" xfId="9927" xr:uid="{00000000-0005-0000-0000-0000CF000000}"/>
    <cellStyle name="Millares 4 2 2 3" xfId="754" xr:uid="{00000000-0005-0000-0000-0000CF000000}"/>
    <cellStyle name="Millares 4 2 2 3 2" xfId="1833" xr:uid="{00000000-0005-0000-0000-0000CF000000}"/>
    <cellStyle name="Millares 4 2 2 3 2 2" xfId="4012" xr:uid="{00000000-0005-0000-0000-000001050000}"/>
    <cellStyle name="Millares 4 2 2 3 2 2 2" xfId="8422" xr:uid="{00000000-0005-0000-0000-0000340A0000}"/>
    <cellStyle name="Millares 4 2 2 3 2 2 2 2" xfId="17236" xr:uid="{00000000-0005-0000-0000-0000340A0000}"/>
    <cellStyle name="Millares 4 2 2 3 2 2 3" xfId="12829" xr:uid="{00000000-0005-0000-0000-000001050000}"/>
    <cellStyle name="Millares 4 2 2 3 2 3" xfId="6241" xr:uid="{00000000-0005-0000-0000-000001050000}"/>
    <cellStyle name="Millares 4 2 2 3 2 3 2" xfId="15055" xr:uid="{00000000-0005-0000-0000-000001050000}"/>
    <cellStyle name="Millares 4 2 2 3 2 4" xfId="10652" xr:uid="{00000000-0005-0000-0000-0000CF000000}"/>
    <cellStyle name="Millares 4 2 2 3 3" xfId="2935" xr:uid="{00000000-0005-0000-0000-000000050000}"/>
    <cellStyle name="Millares 4 2 2 3 3 2" xfId="7345" xr:uid="{00000000-0005-0000-0000-0000350A0000}"/>
    <cellStyle name="Millares 4 2 2 3 3 2 2" xfId="16159" xr:uid="{00000000-0005-0000-0000-0000350A0000}"/>
    <cellStyle name="Millares 4 2 2 3 3 3" xfId="11752" xr:uid="{00000000-0005-0000-0000-000000050000}"/>
    <cellStyle name="Millares 4 2 2 3 4" xfId="5164" xr:uid="{00000000-0005-0000-0000-000000050000}"/>
    <cellStyle name="Millares 4 2 2 3 4 2" xfId="13978" xr:uid="{00000000-0005-0000-0000-000000050000}"/>
    <cellStyle name="Millares 4 2 2 3 5" xfId="9575" xr:uid="{00000000-0005-0000-0000-0000CF000000}"/>
    <cellStyle name="Millares 4 2 2 4" xfId="1468" xr:uid="{00000000-0005-0000-0000-0000CF000000}"/>
    <cellStyle name="Millares 4 2 2 4 2" xfId="3647" xr:uid="{00000000-0005-0000-0000-000002050000}"/>
    <cellStyle name="Millares 4 2 2 4 2 2" xfId="8057" xr:uid="{00000000-0005-0000-0000-0000370A0000}"/>
    <cellStyle name="Millares 4 2 2 4 2 2 2" xfId="16871" xr:uid="{00000000-0005-0000-0000-0000370A0000}"/>
    <cellStyle name="Millares 4 2 2 4 2 3" xfId="12464" xr:uid="{00000000-0005-0000-0000-000002050000}"/>
    <cellStyle name="Millares 4 2 2 4 3" xfId="5876" xr:uid="{00000000-0005-0000-0000-000002050000}"/>
    <cellStyle name="Millares 4 2 2 4 3 2" xfId="14690" xr:uid="{00000000-0005-0000-0000-000002050000}"/>
    <cellStyle name="Millares 4 2 2 4 4" xfId="10287" xr:uid="{00000000-0005-0000-0000-0000CF000000}"/>
    <cellStyle name="Millares 4 2 2 5" xfId="2578" xr:uid="{00000000-0005-0000-0000-0000CE000000}"/>
    <cellStyle name="Millares 4 2 2 5 2" xfId="6989" xr:uid="{00000000-0005-0000-0000-0000380A0000}"/>
    <cellStyle name="Millares 4 2 2 5 2 2" xfId="15803" xr:uid="{00000000-0005-0000-0000-0000380A0000}"/>
    <cellStyle name="Millares 4 2 2 5 3" xfId="11396" xr:uid="{00000000-0005-0000-0000-0000CE000000}"/>
    <cellStyle name="Millares 4 2 2 6" xfId="4812" xr:uid="{00000000-0005-0000-0000-0000FD040000}"/>
    <cellStyle name="Millares 4 2 2 6 2" xfId="13626" xr:uid="{00000000-0005-0000-0000-0000FD040000}"/>
    <cellStyle name="Millares 4 2 2 7" xfId="9223" xr:uid="{00000000-0005-0000-0000-0000CF000000}"/>
    <cellStyle name="Millares 4 2 3" xfId="925" xr:uid="{00000000-0005-0000-0000-0000CE000000}"/>
    <cellStyle name="Millares 4 2 3 2" xfId="2003" xr:uid="{00000000-0005-0000-0000-0000CE000000}"/>
    <cellStyle name="Millares 4 2 3 2 2" xfId="4182" xr:uid="{00000000-0005-0000-0000-000004050000}"/>
    <cellStyle name="Millares 4 2 3 2 2 2" xfId="8592" xr:uid="{00000000-0005-0000-0000-00003B0A0000}"/>
    <cellStyle name="Millares 4 2 3 2 2 2 2" xfId="17406" xr:uid="{00000000-0005-0000-0000-00003B0A0000}"/>
    <cellStyle name="Millares 4 2 3 2 2 3" xfId="12999" xr:uid="{00000000-0005-0000-0000-000004050000}"/>
    <cellStyle name="Millares 4 2 3 2 3" xfId="6411" xr:uid="{00000000-0005-0000-0000-000004050000}"/>
    <cellStyle name="Millares 4 2 3 2 3 2" xfId="15225" xr:uid="{00000000-0005-0000-0000-000004050000}"/>
    <cellStyle name="Millares 4 2 3 2 4" xfId="10822" xr:uid="{00000000-0005-0000-0000-0000CE000000}"/>
    <cellStyle name="Millares 4 2 3 3" xfId="3105" xr:uid="{00000000-0005-0000-0000-000003050000}"/>
    <cellStyle name="Millares 4 2 3 3 2" xfId="7515" xr:uid="{00000000-0005-0000-0000-00003C0A0000}"/>
    <cellStyle name="Millares 4 2 3 3 2 2" xfId="16329" xr:uid="{00000000-0005-0000-0000-00003C0A0000}"/>
    <cellStyle name="Millares 4 2 3 3 3" xfId="11922" xr:uid="{00000000-0005-0000-0000-000003050000}"/>
    <cellStyle name="Millares 4 2 3 4" xfId="5334" xr:uid="{00000000-0005-0000-0000-000003050000}"/>
    <cellStyle name="Millares 4 2 3 4 2" xfId="14148" xr:uid="{00000000-0005-0000-0000-000003050000}"/>
    <cellStyle name="Millares 4 2 3 5" xfId="9745" xr:uid="{00000000-0005-0000-0000-0000CE000000}"/>
    <cellStyle name="Millares 4 2 4" xfId="572" xr:uid="{00000000-0005-0000-0000-0000CE000000}"/>
    <cellStyle name="Millares 4 2 4 2" xfId="1651" xr:uid="{00000000-0005-0000-0000-0000CE000000}"/>
    <cellStyle name="Millares 4 2 4 2 2" xfId="3830" xr:uid="{00000000-0005-0000-0000-000006050000}"/>
    <cellStyle name="Millares 4 2 4 2 2 2" xfId="8240" xr:uid="{00000000-0005-0000-0000-00003F0A0000}"/>
    <cellStyle name="Millares 4 2 4 2 2 2 2" xfId="17054" xr:uid="{00000000-0005-0000-0000-00003F0A0000}"/>
    <cellStyle name="Millares 4 2 4 2 2 3" xfId="12647" xr:uid="{00000000-0005-0000-0000-000006050000}"/>
    <cellStyle name="Millares 4 2 4 2 3" xfId="6059" xr:uid="{00000000-0005-0000-0000-000006050000}"/>
    <cellStyle name="Millares 4 2 4 2 3 2" xfId="14873" xr:uid="{00000000-0005-0000-0000-000006050000}"/>
    <cellStyle name="Millares 4 2 4 2 4" xfId="10470" xr:uid="{00000000-0005-0000-0000-0000CE000000}"/>
    <cellStyle name="Millares 4 2 4 3" xfId="2753" xr:uid="{00000000-0005-0000-0000-000005050000}"/>
    <cellStyle name="Millares 4 2 4 3 2" xfId="7163" xr:uid="{00000000-0005-0000-0000-0000400A0000}"/>
    <cellStyle name="Millares 4 2 4 3 2 2" xfId="15977" xr:uid="{00000000-0005-0000-0000-0000400A0000}"/>
    <cellStyle name="Millares 4 2 4 3 3" xfId="11570" xr:uid="{00000000-0005-0000-0000-000005050000}"/>
    <cellStyle name="Millares 4 2 4 4" xfId="4982" xr:uid="{00000000-0005-0000-0000-000005050000}"/>
    <cellStyle name="Millares 4 2 4 4 2" xfId="13796" xr:uid="{00000000-0005-0000-0000-000005050000}"/>
    <cellStyle name="Millares 4 2 4 5" xfId="9393" xr:uid="{00000000-0005-0000-0000-0000CE000000}"/>
    <cellStyle name="Millares 4 2 5" xfId="1279" xr:uid="{00000000-0005-0000-0000-0000CE000000}"/>
    <cellStyle name="Millares 4 2 5 2" xfId="3459" xr:uid="{00000000-0005-0000-0000-000007050000}"/>
    <cellStyle name="Millares 4 2 5 2 2" xfId="7869" xr:uid="{00000000-0005-0000-0000-0000420A0000}"/>
    <cellStyle name="Millares 4 2 5 2 2 2" xfId="16683" xr:uid="{00000000-0005-0000-0000-0000420A0000}"/>
    <cellStyle name="Millares 4 2 5 2 3" xfId="12276" xr:uid="{00000000-0005-0000-0000-000007050000}"/>
    <cellStyle name="Millares 4 2 5 3" xfId="5688" xr:uid="{00000000-0005-0000-0000-000007050000}"/>
    <cellStyle name="Millares 4 2 5 3 2" xfId="14502" xr:uid="{00000000-0005-0000-0000-000007050000}"/>
    <cellStyle name="Millares 4 2 5 4" xfId="10099" xr:uid="{00000000-0005-0000-0000-0000CE000000}"/>
    <cellStyle name="Millares 4 2 6" xfId="2395" xr:uid="{00000000-0005-0000-0000-0000CD000000}"/>
    <cellStyle name="Millares 4 2 6 2" xfId="6807" xr:uid="{00000000-0005-0000-0000-0000430A0000}"/>
    <cellStyle name="Millares 4 2 6 2 2" xfId="15621" xr:uid="{00000000-0005-0000-0000-0000430A0000}"/>
    <cellStyle name="Millares 4 2 6 3" xfId="11214" xr:uid="{00000000-0005-0000-0000-0000CD000000}"/>
    <cellStyle name="Millares 4 2 7" xfId="4629" xr:uid="{00000000-0005-0000-0000-0000FC040000}"/>
    <cellStyle name="Millares 4 2 7 2" xfId="13443" xr:uid="{00000000-0005-0000-0000-0000FC040000}"/>
    <cellStyle name="Millares 4 2 8" xfId="9041" xr:uid="{00000000-0005-0000-0000-0000CE000000}"/>
    <cellStyle name="Millares 4 3" xfId="321" xr:uid="{00000000-0005-0000-0000-0000D0000000}"/>
    <cellStyle name="Millares 4 3 2" xfId="1065" xr:uid="{00000000-0005-0000-0000-0000D0000000}"/>
    <cellStyle name="Millares 4 3 2 2" xfId="2143" xr:uid="{00000000-0005-0000-0000-0000D0000000}"/>
    <cellStyle name="Millares 4 3 2 2 2" xfId="4322" xr:uid="{00000000-0005-0000-0000-00000A050000}"/>
    <cellStyle name="Millares 4 3 2 2 2 2" xfId="8732" xr:uid="{00000000-0005-0000-0000-0000470A0000}"/>
    <cellStyle name="Millares 4 3 2 2 2 2 2" xfId="17546" xr:uid="{00000000-0005-0000-0000-0000470A0000}"/>
    <cellStyle name="Millares 4 3 2 2 2 3" xfId="13139" xr:uid="{00000000-0005-0000-0000-00000A050000}"/>
    <cellStyle name="Millares 4 3 2 2 3" xfId="6551" xr:uid="{00000000-0005-0000-0000-00000A050000}"/>
    <cellStyle name="Millares 4 3 2 2 3 2" xfId="15365" xr:uid="{00000000-0005-0000-0000-00000A050000}"/>
    <cellStyle name="Millares 4 3 2 2 4" xfId="10962" xr:uid="{00000000-0005-0000-0000-0000D0000000}"/>
    <cellStyle name="Millares 4 3 2 3" xfId="3245" xr:uid="{00000000-0005-0000-0000-000009050000}"/>
    <cellStyle name="Millares 4 3 2 3 2" xfId="7655" xr:uid="{00000000-0005-0000-0000-0000480A0000}"/>
    <cellStyle name="Millares 4 3 2 3 2 2" xfId="16469" xr:uid="{00000000-0005-0000-0000-0000480A0000}"/>
    <cellStyle name="Millares 4 3 2 3 3" xfId="12062" xr:uid="{00000000-0005-0000-0000-000009050000}"/>
    <cellStyle name="Millares 4 3 2 4" xfId="5474" xr:uid="{00000000-0005-0000-0000-000009050000}"/>
    <cellStyle name="Millares 4 3 2 4 2" xfId="14288" xr:uid="{00000000-0005-0000-0000-000009050000}"/>
    <cellStyle name="Millares 4 3 2 5" xfId="9885" xr:uid="{00000000-0005-0000-0000-0000D0000000}"/>
    <cellStyle name="Millares 4 3 3" xfId="712" xr:uid="{00000000-0005-0000-0000-0000D0000000}"/>
    <cellStyle name="Millares 4 3 3 2" xfId="1791" xr:uid="{00000000-0005-0000-0000-0000D0000000}"/>
    <cellStyle name="Millares 4 3 3 2 2" xfId="3970" xr:uid="{00000000-0005-0000-0000-00000C050000}"/>
    <cellStyle name="Millares 4 3 3 2 2 2" xfId="8380" xr:uid="{00000000-0005-0000-0000-00004B0A0000}"/>
    <cellStyle name="Millares 4 3 3 2 2 2 2" xfId="17194" xr:uid="{00000000-0005-0000-0000-00004B0A0000}"/>
    <cellStyle name="Millares 4 3 3 2 2 3" xfId="12787" xr:uid="{00000000-0005-0000-0000-00000C050000}"/>
    <cellStyle name="Millares 4 3 3 2 3" xfId="6199" xr:uid="{00000000-0005-0000-0000-00000C050000}"/>
    <cellStyle name="Millares 4 3 3 2 3 2" xfId="15013" xr:uid="{00000000-0005-0000-0000-00000C050000}"/>
    <cellStyle name="Millares 4 3 3 2 4" xfId="10610" xr:uid="{00000000-0005-0000-0000-0000D0000000}"/>
    <cellStyle name="Millares 4 3 3 3" xfId="2893" xr:uid="{00000000-0005-0000-0000-00000B050000}"/>
    <cellStyle name="Millares 4 3 3 3 2" xfId="7303" xr:uid="{00000000-0005-0000-0000-00004C0A0000}"/>
    <cellStyle name="Millares 4 3 3 3 2 2" xfId="16117" xr:uid="{00000000-0005-0000-0000-00004C0A0000}"/>
    <cellStyle name="Millares 4 3 3 3 3" xfId="11710" xr:uid="{00000000-0005-0000-0000-00000B050000}"/>
    <cellStyle name="Millares 4 3 3 4" xfId="5122" xr:uid="{00000000-0005-0000-0000-00000B050000}"/>
    <cellStyle name="Millares 4 3 3 4 2" xfId="13936" xr:uid="{00000000-0005-0000-0000-00000B050000}"/>
    <cellStyle name="Millares 4 3 3 5" xfId="9533" xr:uid="{00000000-0005-0000-0000-0000D0000000}"/>
    <cellStyle name="Millares 4 3 4" xfId="1426" xr:uid="{00000000-0005-0000-0000-0000D0000000}"/>
    <cellStyle name="Millares 4 3 4 2" xfId="3605" xr:uid="{00000000-0005-0000-0000-00000D050000}"/>
    <cellStyle name="Millares 4 3 4 2 2" xfId="8015" xr:uid="{00000000-0005-0000-0000-00004E0A0000}"/>
    <cellStyle name="Millares 4 3 4 2 2 2" xfId="16829" xr:uid="{00000000-0005-0000-0000-00004E0A0000}"/>
    <cellStyle name="Millares 4 3 4 2 3" xfId="12422" xr:uid="{00000000-0005-0000-0000-00000D050000}"/>
    <cellStyle name="Millares 4 3 4 3" xfId="5834" xr:uid="{00000000-0005-0000-0000-00000D050000}"/>
    <cellStyle name="Millares 4 3 4 3 2" xfId="14648" xr:uid="{00000000-0005-0000-0000-00000D050000}"/>
    <cellStyle name="Millares 4 3 4 4" xfId="10245" xr:uid="{00000000-0005-0000-0000-0000D0000000}"/>
    <cellStyle name="Millares 4 3 5" xfId="2536" xr:uid="{00000000-0005-0000-0000-0000CF000000}"/>
    <cellStyle name="Millares 4 3 5 2" xfId="6947" xr:uid="{00000000-0005-0000-0000-00004F0A0000}"/>
    <cellStyle name="Millares 4 3 5 2 2" xfId="15761" xr:uid="{00000000-0005-0000-0000-00004F0A0000}"/>
    <cellStyle name="Millares 4 3 5 3" xfId="11354" xr:uid="{00000000-0005-0000-0000-0000CF000000}"/>
    <cellStyle name="Millares 4 3 6" xfId="4770" xr:uid="{00000000-0005-0000-0000-000008050000}"/>
    <cellStyle name="Millares 4 3 6 2" xfId="13584" xr:uid="{00000000-0005-0000-0000-000008050000}"/>
    <cellStyle name="Millares 4 3 7" xfId="9181" xr:uid="{00000000-0005-0000-0000-0000D0000000}"/>
    <cellStyle name="Millares 4 4" xfId="373" xr:uid="{00000000-0005-0000-0000-0000D1000000}"/>
    <cellStyle name="Millares 4 4 2" xfId="1090" xr:uid="{00000000-0005-0000-0000-0000D1000000}"/>
    <cellStyle name="Millares 4 4 2 2" xfId="2168" xr:uid="{00000000-0005-0000-0000-0000D1000000}"/>
    <cellStyle name="Millares 4 4 2 2 2" xfId="4347" xr:uid="{00000000-0005-0000-0000-000010050000}"/>
    <cellStyle name="Millares 4 4 2 2 2 2" xfId="8757" xr:uid="{00000000-0005-0000-0000-0000530A0000}"/>
    <cellStyle name="Millares 4 4 2 2 2 2 2" xfId="17571" xr:uid="{00000000-0005-0000-0000-0000530A0000}"/>
    <cellStyle name="Millares 4 4 2 2 2 3" xfId="13164" xr:uid="{00000000-0005-0000-0000-000010050000}"/>
    <cellStyle name="Millares 4 4 2 2 3" xfId="6576" xr:uid="{00000000-0005-0000-0000-000010050000}"/>
    <cellStyle name="Millares 4 4 2 2 3 2" xfId="15390" xr:uid="{00000000-0005-0000-0000-000010050000}"/>
    <cellStyle name="Millares 4 4 2 2 4" xfId="10987" xr:uid="{00000000-0005-0000-0000-0000D1000000}"/>
    <cellStyle name="Millares 4 4 2 3" xfId="3270" xr:uid="{00000000-0005-0000-0000-00000F050000}"/>
    <cellStyle name="Millares 4 4 2 3 2" xfId="7680" xr:uid="{00000000-0005-0000-0000-0000540A0000}"/>
    <cellStyle name="Millares 4 4 2 3 2 2" xfId="16494" xr:uid="{00000000-0005-0000-0000-0000540A0000}"/>
    <cellStyle name="Millares 4 4 2 3 3" xfId="12087" xr:uid="{00000000-0005-0000-0000-00000F050000}"/>
    <cellStyle name="Millares 4 4 2 4" xfId="5499" xr:uid="{00000000-0005-0000-0000-00000F050000}"/>
    <cellStyle name="Millares 4 4 2 4 2" xfId="14313" xr:uid="{00000000-0005-0000-0000-00000F050000}"/>
    <cellStyle name="Millares 4 4 2 5" xfId="9910" xr:uid="{00000000-0005-0000-0000-0000D1000000}"/>
    <cellStyle name="Millares 4 4 3" xfId="737" xr:uid="{00000000-0005-0000-0000-0000D1000000}"/>
    <cellStyle name="Millares 4 4 3 2" xfId="1816" xr:uid="{00000000-0005-0000-0000-0000D1000000}"/>
    <cellStyle name="Millares 4 4 3 2 2" xfId="3995" xr:uid="{00000000-0005-0000-0000-000012050000}"/>
    <cellStyle name="Millares 4 4 3 2 2 2" xfId="8405" xr:uid="{00000000-0005-0000-0000-0000570A0000}"/>
    <cellStyle name="Millares 4 4 3 2 2 2 2" xfId="17219" xr:uid="{00000000-0005-0000-0000-0000570A0000}"/>
    <cellStyle name="Millares 4 4 3 2 2 3" xfId="12812" xr:uid="{00000000-0005-0000-0000-000012050000}"/>
    <cellStyle name="Millares 4 4 3 2 3" xfId="6224" xr:uid="{00000000-0005-0000-0000-000012050000}"/>
    <cellStyle name="Millares 4 4 3 2 3 2" xfId="15038" xr:uid="{00000000-0005-0000-0000-000012050000}"/>
    <cellStyle name="Millares 4 4 3 2 4" xfId="10635" xr:uid="{00000000-0005-0000-0000-0000D1000000}"/>
    <cellStyle name="Millares 4 4 3 3" xfId="2918" xr:uid="{00000000-0005-0000-0000-000011050000}"/>
    <cellStyle name="Millares 4 4 3 3 2" xfId="7328" xr:uid="{00000000-0005-0000-0000-0000580A0000}"/>
    <cellStyle name="Millares 4 4 3 3 2 2" xfId="16142" xr:uid="{00000000-0005-0000-0000-0000580A0000}"/>
    <cellStyle name="Millares 4 4 3 3 3" xfId="11735" xr:uid="{00000000-0005-0000-0000-000011050000}"/>
    <cellStyle name="Millares 4 4 3 4" xfId="5147" xr:uid="{00000000-0005-0000-0000-000011050000}"/>
    <cellStyle name="Millares 4 4 3 4 2" xfId="13961" xr:uid="{00000000-0005-0000-0000-000011050000}"/>
    <cellStyle name="Millares 4 4 3 5" xfId="9558" xr:uid="{00000000-0005-0000-0000-0000D1000000}"/>
    <cellStyle name="Millares 4 4 4" xfId="1451" xr:uid="{00000000-0005-0000-0000-0000D1000000}"/>
    <cellStyle name="Millares 4 4 4 2" xfId="3630" xr:uid="{00000000-0005-0000-0000-000013050000}"/>
    <cellStyle name="Millares 4 4 4 2 2" xfId="8040" xr:uid="{00000000-0005-0000-0000-00005A0A0000}"/>
    <cellStyle name="Millares 4 4 4 2 2 2" xfId="16854" xr:uid="{00000000-0005-0000-0000-00005A0A0000}"/>
    <cellStyle name="Millares 4 4 4 2 3" xfId="12447" xr:uid="{00000000-0005-0000-0000-000013050000}"/>
    <cellStyle name="Millares 4 4 4 3" xfId="5859" xr:uid="{00000000-0005-0000-0000-000013050000}"/>
    <cellStyle name="Millares 4 4 4 3 2" xfId="14673" xr:uid="{00000000-0005-0000-0000-000013050000}"/>
    <cellStyle name="Millares 4 4 4 4" xfId="10270" xr:uid="{00000000-0005-0000-0000-0000D1000000}"/>
    <cellStyle name="Millares 4 4 5" xfId="2561" xr:uid="{00000000-0005-0000-0000-0000D0000000}"/>
    <cellStyle name="Millares 4 4 5 2" xfId="6972" xr:uid="{00000000-0005-0000-0000-00005B0A0000}"/>
    <cellStyle name="Millares 4 4 5 2 2" xfId="15786" xr:uid="{00000000-0005-0000-0000-00005B0A0000}"/>
    <cellStyle name="Millares 4 4 5 3" xfId="11379" xr:uid="{00000000-0005-0000-0000-0000D0000000}"/>
    <cellStyle name="Millares 4 4 6" xfId="4795" xr:uid="{00000000-0005-0000-0000-00000E050000}"/>
    <cellStyle name="Millares 4 4 6 2" xfId="13609" xr:uid="{00000000-0005-0000-0000-00000E050000}"/>
    <cellStyle name="Millares 4 4 7" xfId="9206" xr:uid="{00000000-0005-0000-0000-0000D1000000}"/>
    <cellStyle name="Millares 4 5" xfId="545" xr:uid="{00000000-0005-0000-0000-0000D2000000}"/>
    <cellStyle name="Millares 4 5 2" xfId="1252" xr:uid="{00000000-0005-0000-0000-0000D2000000}"/>
    <cellStyle name="Millares 4 5 2 2" xfId="2330" xr:uid="{00000000-0005-0000-0000-0000D2000000}"/>
    <cellStyle name="Millares 4 5 2 2 2" xfId="4509" xr:uid="{00000000-0005-0000-0000-000016050000}"/>
    <cellStyle name="Millares 4 5 2 2 2 2" xfId="8919" xr:uid="{00000000-0005-0000-0000-00005F0A0000}"/>
    <cellStyle name="Millares 4 5 2 2 2 2 2" xfId="17733" xr:uid="{00000000-0005-0000-0000-00005F0A0000}"/>
    <cellStyle name="Millares 4 5 2 2 2 3" xfId="13326" xr:uid="{00000000-0005-0000-0000-000016050000}"/>
    <cellStyle name="Millares 4 5 2 2 3" xfId="6738" xr:uid="{00000000-0005-0000-0000-000016050000}"/>
    <cellStyle name="Millares 4 5 2 2 3 2" xfId="15552" xr:uid="{00000000-0005-0000-0000-000016050000}"/>
    <cellStyle name="Millares 4 5 2 2 4" xfId="11149" xr:uid="{00000000-0005-0000-0000-0000D2000000}"/>
    <cellStyle name="Millares 4 5 2 3" xfId="3432" xr:uid="{00000000-0005-0000-0000-000015050000}"/>
    <cellStyle name="Millares 4 5 2 3 2" xfId="7842" xr:uid="{00000000-0005-0000-0000-0000600A0000}"/>
    <cellStyle name="Millares 4 5 2 3 2 2" xfId="16656" xr:uid="{00000000-0005-0000-0000-0000600A0000}"/>
    <cellStyle name="Millares 4 5 2 3 3" xfId="12249" xr:uid="{00000000-0005-0000-0000-000015050000}"/>
    <cellStyle name="Millares 4 5 2 4" xfId="5661" xr:uid="{00000000-0005-0000-0000-000015050000}"/>
    <cellStyle name="Millares 4 5 2 4 2" xfId="14475" xr:uid="{00000000-0005-0000-0000-000015050000}"/>
    <cellStyle name="Millares 4 5 2 5" xfId="10072" xr:uid="{00000000-0005-0000-0000-0000D2000000}"/>
    <cellStyle name="Millares 4 5 3" xfId="899" xr:uid="{00000000-0005-0000-0000-0000D2000000}"/>
    <cellStyle name="Millares 4 5 3 2" xfId="1978" xr:uid="{00000000-0005-0000-0000-0000D2000000}"/>
    <cellStyle name="Millares 4 5 3 2 2" xfId="4157" xr:uid="{00000000-0005-0000-0000-000018050000}"/>
    <cellStyle name="Millares 4 5 3 2 2 2" xfId="8567" xr:uid="{00000000-0005-0000-0000-0000630A0000}"/>
    <cellStyle name="Millares 4 5 3 2 2 2 2" xfId="17381" xr:uid="{00000000-0005-0000-0000-0000630A0000}"/>
    <cellStyle name="Millares 4 5 3 2 2 3" xfId="12974" xr:uid="{00000000-0005-0000-0000-000018050000}"/>
    <cellStyle name="Millares 4 5 3 2 3" xfId="6386" xr:uid="{00000000-0005-0000-0000-000018050000}"/>
    <cellStyle name="Millares 4 5 3 2 3 2" xfId="15200" xr:uid="{00000000-0005-0000-0000-000018050000}"/>
    <cellStyle name="Millares 4 5 3 2 4" xfId="10797" xr:uid="{00000000-0005-0000-0000-0000D2000000}"/>
    <cellStyle name="Millares 4 5 3 3" xfId="3080" xr:uid="{00000000-0005-0000-0000-000017050000}"/>
    <cellStyle name="Millares 4 5 3 3 2" xfId="7490" xr:uid="{00000000-0005-0000-0000-0000640A0000}"/>
    <cellStyle name="Millares 4 5 3 3 2 2" xfId="16304" xr:uid="{00000000-0005-0000-0000-0000640A0000}"/>
    <cellStyle name="Millares 4 5 3 3 3" xfId="11897" xr:uid="{00000000-0005-0000-0000-000017050000}"/>
    <cellStyle name="Millares 4 5 3 4" xfId="5309" xr:uid="{00000000-0005-0000-0000-000017050000}"/>
    <cellStyle name="Millares 4 5 3 4 2" xfId="14123" xr:uid="{00000000-0005-0000-0000-000017050000}"/>
    <cellStyle name="Millares 4 5 3 5" xfId="9720" xr:uid="{00000000-0005-0000-0000-0000D2000000}"/>
    <cellStyle name="Millares 4 5 4" xfId="1613" xr:uid="{00000000-0005-0000-0000-0000D2000000}"/>
    <cellStyle name="Millares 4 5 4 2" xfId="3792" xr:uid="{00000000-0005-0000-0000-000019050000}"/>
    <cellStyle name="Millares 4 5 4 2 2" xfId="8202" xr:uid="{00000000-0005-0000-0000-0000660A0000}"/>
    <cellStyle name="Millares 4 5 4 2 2 2" xfId="17016" xr:uid="{00000000-0005-0000-0000-0000660A0000}"/>
    <cellStyle name="Millares 4 5 4 2 3" xfId="12609" xr:uid="{00000000-0005-0000-0000-000019050000}"/>
    <cellStyle name="Millares 4 5 4 3" xfId="6021" xr:uid="{00000000-0005-0000-0000-000019050000}"/>
    <cellStyle name="Millares 4 5 4 3 2" xfId="14835" xr:uid="{00000000-0005-0000-0000-000019050000}"/>
    <cellStyle name="Millares 4 5 4 4" xfId="10432" xr:uid="{00000000-0005-0000-0000-0000D2000000}"/>
    <cellStyle name="Millares 4 5 5" xfId="2723" xr:uid="{00000000-0005-0000-0000-0000D1000000}"/>
    <cellStyle name="Millares 4 5 5 2" xfId="7134" xr:uid="{00000000-0005-0000-0000-0000670A0000}"/>
    <cellStyle name="Millares 4 5 5 2 2" xfId="15948" xr:uid="{00000000-0005-0000-0000-0000670A0000}"/>
    <cellStyle name="Millares 4 5 5 3" xfId="11541" xr:uid="{00000000-0005-0000-0000-0000D1000000}"/>
    <cellStyle name="Millares 4 5 6" xfId="4957" xr:uid="{00000000-0005-0000-0000-000014050000}"/>
    <cellStyle name="Millares 4 5 6 2" xfId="13771" xr:uid="{00000000-0005-0000-0000-000014050000}"/>
    <cellStyle name="Millares 4 5 7" xfId="9368" xr:uid="{00000000-0005-0000-0000-0000D2000000}"/>
    <cellStyle name="Millares 4 6" xfId="908" xr:uid="{00000000-0005-0000-0000-0000CD000000}"/>
    <cellStyle name="Millares 4 6 2" xfId="1986" xr:uid="{00000000-0005-0000-0000-0000CD000000}"/>
    <cellStyle name="Millares 4 6 2 2" xfId="4165" xr:uid="{00000000-0005-0000-0000-00001B050000}"/>
    <cellStyle name="Millares 4 6 2 2 2" xfId="8575" xr:uid="{00000000-0005-0000-0000-00006A0A0000}"/>
    <cellStyle name="Millares 4 6 2 2 2 2" xfId="17389" xr:uid="{00000000-0005-0000-0000-00006A0A0000}"/>
    <cellStyle name="Millares 4 6 2 2 3" xfId="12982" xr:uid="{00000000-0005-0000-0000-00001B050000}"/>
    <cellStyle name="Millares 4 6 2 3" xfId="6394" xr:uid="{00000000-0005-0000-0000-00001B050000}"/>
    <cellStyle name="Millares 4 6 2 3 2" xfId="15208" xr:uid="{00000000-0005-0000-0000-00001B050000}"/>
    <cellStyle name="Millares 4 6 2 4" xfId="10805" xr:uid="{00000000-0005-0000-0000-0000CD000000}"/>
    <cellStyle name="Millares 4 6 3" xfId="3088" xr:uid="{00000000-0005-0000-0000-00001A050000}"/>
    <cellStyle name="Millares 4 6 3 2" xfId="7498" xr:uid="{00000000-0005-0000-0000-00006B0A0000}"/>
    <cellStyle name="Millares 4 6 3 2 2" xfId="16312" xr:uid="{00000000-0005-0000-0000-00006B0A0000}"/>
    <cellStyle name="Millares 4 6 3 3" xfId="11905" xr:uid="{00000000-0005-0000-0000-00001A050000}"/>
    <cellStyle name="Millares 4 6 4" xfId="5317" xr:uid="{00000000-0005-0000-0000-00001A050000}"/>
    <cellStyle name="Millares 4 6 4 2" xfId="14131" xr:uid="{00000000-0005-0000-0000-00001A050000}"/>
    <cellStyle name="Millares 4 6 5" xfId="9728" xr:uid="{00000000-0005-0000-0000-0000CD000000}"/>
    <cellStyle name="Millares 4 7" xfId="556" xr:uid="{00000000-0005-0000-0000-0000CD000000}"/>
    <cellStyle name="Millares 4 7 2" xfId="1635" xr:uid="{00000000-0005-0000-0000-0000CD000000}"/>
    <cellStyle name="Millares 4 7 2 2" xfId="3814" xr:uid="{00000000-0005-0000-0000-00001D050000}"/>
    <cellStyle name="Millares 4 7 2 2 2" xfId="8224" xr:uid="{00000000-0005-0000-0000-00006E0A0000}"/>
    <cellStyle name="Millares 4 7 2 2 2 2" xfId="17038" xr:uid="{00000000-0005-0000-0000-00006E0A0000}"/>
    <cellStyle name="Millares 4 7 2 2 3" xfId="12631" xr:uid="{00000000-0005-0000-0000-00001D050000}"/>
    <cellStyle name="Millares 4 7 2 3" xfId="6043" xr:uid="{00000000-0005-0000-0000-00001D050000}"/>
    <cellStyle name="Millares 4 7 2 3 2" xfId="14857" xr:uid="{00000000-0005-0000-0000-00001D050000}"/>
    <cellStyle name="Millares 4 7 2 4" xfId="10454" xr:uid="{00000000-0005-0000-0000-0000CD000000}"/>
    <cellStyle name="Millares 4 7 3" xfId="2737" xr:uid="{00000000-0005-0000-0000-00001C050000}"/>
    <cellStyle name="Millares 4 7 3 2" xfId="7147" xr:uid="{00000000-0005-0000-0000-00006F0A0000}"/>
    <cellStyle name="Millares 4 7 3 2 2" xfId="15961" xr:uid="{00000000-0005-0000-0000-00006F0A0000}"/>
    <cellStyle name="Millares 4 7 3 3" xfId="11554" xr:uid="{00000000-0005-0000-0000-00001C050000}"/>
    <cellStyle name="Millares 4 7 4" xfId="4966" xr:uid="{00000000-0005-0000-0000-00001C050000}"/>
    <cellStyle name="Millares 4 7 4 2" xfId="13780" xr:uid="{00000000-0005-0000-0000-00001C050000}"/>
    <cellStyle name="Millares 4 7 5" xfId="9377" xr:uid="{00000000-0005-0000-0000-0000CD000000}"/>
    <cellStyle name="Millares 4 8" xfId="1263" xr:uid="{00000000-0005-0000-0000-0000CD000000}"/>
    <cellStyle name="Millares 4 8 2" xfId="3443" xr:uid="{00000000-0005-0000-0000-00001E050000}"/>
    <cellStyle name="Millares 4 8 2 2" xfId="7853" xr:uid="{00000000-0005-0000-0000-0000710A0000}"/>
    <cellStyle name="Millares 4 8 2 2 2" xfId="16667" xr:uid="{00000000-0005-0000-0000-0000710A0000}"/>
    <cellStyle name="Millares 4 8 2 3" xfId="12260" xr:uid="{00000000-0005-0000-0000-00001E050000}"/>
    <cellStyle name="Millares 4 8 3" xfId="5672" xr:uid="{00000000-0005-0000-0000-00001E050000}"/>
    <cellStyle name="Millares 4 8 3 2" xfId="14486" xr:uid="{00000000-0005-0000-0000-00001E050000}"/>
    <cellStyle name="Millares 4 8 4" xfId="10083" xr:uid="{00000000-0005-0000-0000-0000CD000000}"/>
    <cellStyle name="Millares 4 9" xfId="2379" xr:uid="{00000000-0005-0000-0000-0000CC000000}"/>
    <cellStyle name="Millares 4 9 2" xfId="6791" xr:uid="{00000000-0005-0000-0000-0000720A0000}"/>
    <cellStyle name="Millares 4 9 2 2" xfId="15605" xr:uid="{00000000-0005-0000-0000-0000720A0000}"/>
    <cellStyle name="Millares 4 9 3" xfId="11198" xr:uid="{00000000-0005-0000-0000-0000CC000000}"/>
    <cellStyle name="Millares 40" xfId="93" xr:uid="{00000000-0005-0000-0000-0000D3000000}"/>
    <cellStyle name="Millares 40 2" xfId="417" xr:uid="{00000000-0005-0000-0000-0000D4000000}"/>
    <cellStyle name="Millares 40 2 2" xfId="1134" xr:uid="{00000000-0005-0000-0000-0000D4000000}"/>
    <cellStyle name="Millares 40 2 2 2" xfId="2212" xr:uid="{00000000-0005-0000-0000-0000D4000000}"/>
    <cellStyle name="Millares 40 2 2 2 2" xfId="4391" xr:uid="{00000000-0005-0000-0000-000022050000}"/>
    <cellStyle name="Millares 40 2 2 2 2 2" xfId="8801" xr:uid="{00000000-0005-0000-0000-0000770A0000}"/>
    <cellStyle name="Millares 40 2 2 2 2 2 2" xfId="17615" xr:uid="{00000000-0005-0000-0000-0000770A0000}"/>
    <cellStyle name="Millares 40 2 2 2 2 3" xfId="13208" xr:uid="{00000000-0005-0000-0000-000022050000}"/>
    <cellStyle name="Millares 40 2 2 2 3" xfId="6620" xr:uid="{00000000-0005-0000-0000-000022050000}"/>
    <cellStyle name="Millares 40 2 2 2 3 2" xfId="15434" xr:uid="{00000000-0005-0000-0000-000022050000}"/>
    <cellStyle name="Millares 40 2 2 2 4" xfId="11031" xr:uid="{00000000-0005-0000-0000-0000D4000000}"/>
    <cellStyle name="Millares 40 2 2 3" xfId="3314" xr:uid="{00000000-0005-0000-0000-000021050000}"/>
    <cellStyle name="Millares 40 2 2 3 2" xfId="7724" xr:uid="{00000000-0005-0000-0000-0000780A0000}"/>
    <cellStyle name="Millares 40 2 2 3 2 2" xfId="16538" xr:uid="{00000000-0005-0000-0000-0000780A0000}"/>
    <cellStyle name="Millares 40 2 2 3 3" xfId="12131" xr:uid="{00000000-0005-0000-0000-000021050000}"/>
    <cellStyle name="Millares 40 2 2 4" xfId="5543" xr:uid="{00000000-0005-0000-0000-000021050000}"/>
    <cellStyle name="Millares 40 2 2 4 2" xfId="14357" xr:uid="{00000000-0005-0000-0000-000021050000}"/>
    <cellStyle name="Millares 40 2 2 5" xfId="9954" xr:uid="{00000000-0005-0000-0000-0000D4000000}"/>
    <cellStyle name="Millares 40 2 3" xfId="781" xr:uid="{00000000-0005-0000-0000-0000D4000000}"/>
    <cellStyle name="Millares 40 2 3 2" xfId="1860" xr:uid="{00000000-0005-0000-0000-0000D4000000}"/>
    <cellStyle name="Millares 40 2 3 2 2" xfId="4039" xr:uid="{00000000-0005-0000-0000-000024050000}"/>
    <cellStyle name="Millares 40 2 3 2 2 2" xfId="8449" xr:uid="{00000000-0005-0000-0000-00007B0A0000}"/>
    <cellStyle name="Millares 40 2 3 2 2 2 2" xfId="17263" xr:uid="{00000000-0005-0000-0000-00007B0A0000}"/>
    <cellStyle name="Millares 40 2 3 2 2 3" xfId="12856" xr:uid="{00000000-0005-0000-0000-000024050000}"/>
    <cellStyle name="Millares 40 2 3 2 3" xfId="6268" xr:uid="{00000000-0005-0000-0000-000024050000}"/>
    <cellStyle name="Millares 40 2 3 2 3 2" xfId="15082" xr:uid="{00000000-0005-0000-0000-000024050000}"/>
    <cellStyle name="Millares 40 2 3 2 4" xfId="10679" xr:uid="{00000000-0005-0000-0000-0000D4000000}"/>
    <cellStyle name="Millares 40 2 3 3" xfId="2962" xr:uid="{00000000-0005-0000-0000-000023050000}"/>
    <cellStyle name="Millares 40 2 3 3 2" xfId="7372" xr:uid="{00000000-0005-0000-0000-00007C0A0000}"/>
    <cellStyle name="Millares 40 2 3 3 2 2" xfId="16186" xr:uid="{00000000-0005-0000-0000-00007C0A0000}"/>
    <cellStyle name="Millares 40 2 3 3 3" xfId="11779" xr:uid="{00000000-0005-0000-0000-000023050000}"/>
    <cellStyle name="Millares 40 2 3 4" xfId="5191" xr:uid="{00000000-0005-0000-0000-000023050000}"/>
    <cellStyle name="Millares 40 2 3 4 2" xfId="14005" xr:uid="{00000000-0005-0000-0000-000023050000}"/>
    <cellStyle name="Millares 40 2 3 5" xfId="9602" xr:uid="{00000000-0005-0000-0000-0000D4000000}"/>
    <cellStyle name="Millares 40 2 4" xfId="1495" xr:uid="{00000000-0005-0000-0000-0000D4000000}"/>
    <cellStyle name="Millares 40 2 4 2" xfId="3674" xr:uid="{00000000-0005-0000-0000-000025050000}"/>
    <cellStyle name="Millares 40 2 4 2 2" xfId="8084" xr:uid="{00000000-0005-0000-0000-00007E0A0000}"/>
    <cellStyle name="Millares 40 2 4 2 2 2" xfId="16898" xr:uid="{00000000-0005-0000-0000-00007E0A0000}"/>
    <cellStyle name="Millares 40 2 4 2 3" xfId="12491" xr:uid="{00000000-0005-0000-0000-000025050000}"/>
    <cellStyle name="Millares 40 2 4 3" xfId="5903" xr:uid="{00000000-0005-0000-0000-000025050000}"/>
    <cellStyle name="Millares 40 2 4 3 2" xfId="14717" xr:uid="{00000000-0005-0000-0000-000025050000}"/>
    <cellStyle name="Millares 40 2 4 4" xfId="10314" xr:uid="{00000000-0005-0000-0000-0000D4000000}"/>
    <cellStyle name="Millares 40 2 5" xfId="2605" xr:uid="{00000000-0005-0000-0000-0000D3000000}"/>
    <cellStyle name="Millares 40 2 5 2" xfId="7016" xr:uid="{00000000-0005-0000-0000-00007F0A0000}"/>
    <cellStyle name="Millares 40 2 5 2 2" xfId="15830" xr:uid="{00000000-0005-0000-0000-00007F0A0000}"/>
    <cellStyle name="Millares 40 2 5 3" xfId="11423" xr:uid="{00000000-0005-0000-0000-0000D3000000}"/>
    <cellStyle name="Millares 40 2 6" xfId="4839" xr:uid="{00000000-0005-0000-0000-000020050000}"/>
    <cellStyle name="Millares 40 2 6 2" xfId="13653" xr:uid="{00000000-0005-0000-0000-000020050000}"/>
    <cellStyle name="Millares 40 2 7" xfId="9250" xr:uid="{00000000-0005-0000-0000-0000D4000000}"/>
    <cellStyle name="Millares 40 3" xfId="952" xr:uid="{00000000-0005-0000-0000-0000D3000000}"/>
    <cellStyle name="Millares 40 3 2" xfId="2030" xr:uid="{00000000-0005-0000-0000-0000D3000000}"/>
    <cellStyle name="Millares 40 3 2 2" xfId="4209" xr:uid="{00000000-0005-0000-0000-000027050000}"/>
    <cellStyle name="Millares 40 3 2 2 2" xfId="8619" xr:uid="{00000000-0005-0000-0000-0000820A0000}"/>
    <cellStyle name="Millares 40 3 2 2 2 2" xfId="17433" xr:uid="{00000000-0005-0000-0000-0000820A0000}"/>
    <cellStyle name="Millares 40 3 2 2 3" xfId="13026" xr:uid="{00000000-0005-0000-0000-000027050000}"/>
    <cellStyle name="Millares 40 3 2 3" xfId="6438" xr:uid="{00000000-0005-0000-0000-000027050000}"/>
    <cellStyle name="Millares 40 3 2 3 2" xfId="15252" xr:uid="{00000000-0005-0000-0000-000027050000}"/>
    <cellStyle name="Millares 40 3 2 4" xfId="10849" xr:uid="{00000000-0005-0000-0000-0000D3000000}"/>
    <cellStyle name="Millares 40 3 3" xfId="3132" xr:uid="{00000000-0005-0000-0000-000026050000}"/>
    <cellStyle name="Millares 40 3 3 2" xfId="7542" xr:uid="{00000000-0005-0000-0000-0000830A0000}"/>
    <cellStyle name="Millares 40 3 3 2 2" xfId="16356" xr:uid="{00000000-0005-0000-0000-0000830A0000}"/>
    <cellStyle name="Millares 40 3 3 3" xfId="11949" xr:uid="{00000000-0005-0000-0000-000026050000}"/>
    <cellStyle name="Millares 40 3 4" xfId="5361" xr:uid="{00000000-0005-0000-0000-000026050000}"/>
    <cellStyle name="Millares 40 3 4 2" xfId="14175" xr:uid="{00000000-0005-0000-0000-000026050000}"/>
    <cellStyle name="Millares 40 3 5" xfId="9772" xr:uid="{00000000-0005-0000-0000-0000D3000000}"/>
    <cellStyle name="Millares 40 4" xfId="599" xr:uid="{00000000-0005-0000-0000-0000D3000000}"/>
    <cellStyle name="Millares 40 4 2" xfId="1678" xr:uid="{00000000-0005-0000-0000-0000D3000000}"/>
    <cellStyle name="Millares 40 4 2 2" xfId="3857" xr:uid="{00000000-0005-0000-0000-000029050000}"/>
    <cellStyle name="Millares 40 4 2 2 2" xfId="8267" xr:uid="{00000000-0005-0000-0000-0000860A0000}"/>
    <cellStyle name="Millares 40 4 2 2 2 2" xfId="17081" xr:uid="{00000000-0005-0000-0000-0000860A0000}"/>
    <cellStyle name="Millares 40 4 2 2 3" xfId="12674" xr:uid="{00000000-0005-0000-0000-000029050000}"/>
    <cellStyle name="Millares 40 4 2 3" xfId="6086" xr:uid="{00000000-0005-0000-0000-000029050000}"/>
    <cellStyle name="Millares 40 4 2 3 2" xfId="14900" xr:uid="{00000000-0005-0000-0000-000029050000}"/>
    <cellStyle name="Millares 40 4 2 4" xfId="10497" xr:uid="{00000000-0005-0000-0000-0000D3000000}"/>
    <cellStyle name="Millares 40 4 3" xfId="2780" xr:uid="{00000000-0005-0000-0000-000028050000}"/>
    <cellStyle name="Millares 40 4 3 2" xfId="7190" xr:uid="{00000000-0005-0000-0000-0000870A0000}"/>
    <cellStyle name="Millares 40 4 3 2 2" xfId="16004" xr:uid="{00000000-0005-0000-0000-0000870A0000}"/>
    <cellStyle name="Millares 40 4 3 3" xfId="11597" xr:uid="{00000000-0005-0000-0000-000028050000}"/>
    <cellStyle name="Millares 40 4 4" xfId="5009" xr:uid="{00000000-0005-0000-0000-000028050000}"/>
    <cellStyle name="Millares 40 4 4 2" xfId="13823" xr:uid="{00000000-0005-0000-0000-000028050000}"/>
    <cellStyle name="Millares 40 4 5" xfId="9420" xr:uid="{00000000-0005-0000-0000-0000D3000000}"/>
    <cellStyle name="Millares 40 5" xfId="1307" xr:uid="{00000000-0005-0000-0000-0000D3000000}"/>
    <cellStyle name="Millares 40 5 2" xfId="3487" xr:uid="{00000000-0005-0000-0000-00002A050000}"/>
    <cellStyle name="Millares 40 5 2 2" xfId="7897" xr:uid="{00000000-0005-0000-0000-0000890A0000}"/>
    <cellStyle name="Millares 40 5 2 2 2" xfId="16711" xr:uid="{00000000-0005-0000-0000-0000890A0000}"/>
    <cellStyle name="Millares 40 5 2 3" xfId="12304" xr:uid="{00000000-0005-0000-0000-00002A050000}"/>
    <cellStyle name="Millares 40 5 3" xfId="5716" xr:uid="{00000000-0005-0000-0000-00002A050000}"/>
    <cellStyle name="Millares 40 5 3 2" xfId="14530" xr:uid="{00000000-0005-0000-0000-00002A050000}"/>
    <cellStyle name="Millares 40 5 4" xfId="10127" xr:uid="{00000000-0005-0000-0000-0000D3000000}"/>
    <cellStyle name="Millares 40 6" xfId="2422" xr:uid="{00000000-0005-0000-0000-0000D2000000}"/>
    <cellStyle name="Millares 40 6 2" xfId="6834" xr:uid="{00000000-0005-0000-0000-00008A0A0000}"/>
    <cellStyle name="Millares 40 6 2 2" xfId="15648" xr:uid="{00000000-0005-0000-0000-00008A0A0000}"/>
    <cellStyle name="Millares 40 6 3" xfId="11241" xr:uid="{00000000-0005-0000-0000-0000D2000000}"/>
    <cellStyle name="Millares 40 7" xfId="4656" xr:uid="{00000000-0005-0000-0000-00001F050000}"/>
    <cellStyle name="Millares 40 7 2" xfId="13470" xr:uid="{00000000-0005-0000-0000-00001F050000}"/>
    <cellStyle name="Millares 40 8" xfId="9068" xr:uid="{00000000-0005-0000-0000-0000D3000000}"/>
    <cellStyle name="Millares 41" xfId="95" xr:uid="{00000000-0005-0000-0000-0000D5000000}"/>
    <cellStyle name="Millares 41 2" xfId="418" xr:uid="{00000000-0005-0000-0000-0000D6000000}"/>
    <cellStyle name="Millares 41 2 2" xfId="1135" xr:uid="{00000000-0005-0000-0000-0000D6000000}"/>
    <cellStyle name="Millares 41 2 2 2" xfId="2213" xr:uid="{00000000-0005-0000-0000-0000D6000000}"/>
    <cellStyle name="Millares 41 2 2 2 2" xfId="4392" xr:uid="{00000000-0005-0000-0000-00002E050000}"/>
    <cellStyle name="Millares 41 2 2 2 2 2" xfId="8802" xr:uid="{00000000-0005-0000-0000-00008F0A0000}"/>
    <cellStyle name="Millares 41 2 2 2 2 2 2" xfId="17616" xr:uid="{00000000-0005-0000-0000-00008F0A0000}"/>
    <cellStyle name="Millares 41 2 2 2 2 3" xfId="13209" xr:uid="{00000000-0005-0000-0000-00002E050000}"/>
    <cellStyle name="Millares 41 2 2 2 3" xfId="6621" xr:uid="{00000000-0005-0000-0000-00002E050000}"/>
    <cellStyle name="Millares 41 2 2 2 3 2" xfId="15435" xr:uid="{00000000-0005-0000-0000-00002E050000}"/>
    <cellStyle name="Millares 41 2 2 2 4" xfId="11032" xr:uid="{00000000-0005-0000-0000-0000D6000000}"/>
    <cellStyle name="Millares 41 2 2 3" xfId="3315" xr:uid="{00000000-0005-0000-0000-00002D050000}"/>
    <cellStyle name="Millares 41 2 2 3 2" xfId="7725" xr:uid="{00000000-0005-0000-0000-0000900A0000}"/>
    <cellStyle name="Millares 41 2 2 3 2 2" xfId="16539" xr:uid="{00000000-0005-0000-0000-0000900A0000}"/>
    <cellStyle name="Millares 41 2 2 3 3" xfId="12132" xr:uid="{00000000-0005-0000-0000-00002D050000}"/>
    <cellStyle name="Millares 41 2 2 4" xfId="5544" xr:uid="{00000000-0005-0000-0000-00002D050000}"/>
    <cellStyle name="Millares 41 2 2 4 2" xfId="14358" xr:uid="{00000000-0005-0000-0000-00002D050000}"/>
    <cellStyle name="Millares 41 2 2 5" xfId="9955" xr:uid="{00000000-0005-0000-0000-0000D6000000}"/>
    <cellStyle name="Millares 41 2 3" xfId="782" xr:uid="{00000000-0005-0000-0000-0000D6000000}"/>
    <cellStyle name="Millares 41 2 3 2" xfId="1861" xr:uid="{00000000-0005-0000-0000-0000D6000000}"/>
    <cellStyle name="Millares 41 2 3 2 2" xfId="4040" xr:uid="{00000000-0005-0000-0000-000030050000}"/>
    <cellStyle name="Millares 41 2 3 2 2 2" xfId="8450" xr:uid="{00000000-0005-0000-0000-0000930A0000}"/>
    <cellStyle name="Millares 41 2 3 2 2 2 2" xfId="17264" xr:uid="{00000000-0005-0000-0000-0000930A0000}"/>
    <cellStyle name="Millares 41 2 3 2 2 3" xfId="12857" xr:uid="{00000000-0005-0000-0000-000030050000}"/>
    <cellStyle name="Millares 41 2 3 2 3" xfId="6269" xr:uid="{00000000-0005-0000-0000-000030050000}"/>
    <cellStyle name="Millares 41 2 3 2 3 2" xfId="15083" xr:uid="{00000000-0005-0000-0000-000030050000}"/>
    <cellStyle name="Millares 41 2 3 2 4" xfId="10680" xr:uid="{00000000-0005-0000-0000-0000D6000000}"/>
    <cellStyle name="Millares 41 2 3 3" xfId="2963" xr:uid="{00000000-0005-0000-0000-00002F050000}"/>
    <cellStyle name="Millares 41 2 3 3 2" xfId="7373" xr:uid="{00000000-0005-0000-0000-0000940A0000}"/>
    <cellStyle name="Millares 41 2 3 3 2 2" xfId="16187" xr:uid="{00000000-0005-0000-0000-0000940A0000}"/>
    <cellStyle name="Millares 41 2 3 3 3" xfId="11780" xr:uid="{00000000-0005-0000-0000-00002F050000}"/>
    <cellStyle name="Millares 41 2 3 4" xfId="5192" xr:uid="{00000000-0005-0000-0000-00002F050000}"/>
    <cellStyle name="Millares 41 2 3 4 2" xfId="14006" xr:uid="{00000000-0005-0000-0000-00002F050000}"/>
    <cellStyle name="Millares 41 2 3 5" xfId="9603" xr:uid="{00000000-0005-0000-0000-0000D6000000}"/>
    <cellStyle name="Millares 41 2 4" xfId="1496" xr:uid="{00000000-0005-0000-0000-0000D6000000}"/>
    <cellStyle name="Millares 41 2 4 2" xfId="3675" xr:uid="{00000000-0005-0000-0000-000031050000}"/>
    <cellStyle name="Millares 41 2 4 2 2" xfId="8085" xr:uid="{00000000-0005-0000-0000-0000960A0000}"/>
    <cellStyle name="Millares 41 2 4 2 2 2" xfId="16899" xr:uid="{00000000-0005-0000-0000-0000960A0000}"/>
    <cellStyle name="Millares 41 2 4 2 3" xfId="12492" xr:uid="{00000000-0005-0000-0000-000031050000}"/>
    <cellStyle name="Millares 41 2 4 3" xfId="5904" xr:uid="{00000000-0005-0000-0000-000031050000}"/>
    <cellStyle name="Millares 41 2 4 3 2" xfId="14718" xr:uid="{00000000-0005-0000-0000-000031050000}"/>
    <cellStyle name="Millares 41 2 4 4" xfId="10315" xr:uid="{00000000-0005-0000-0000-0000D6000000}"/>
    <cellStyle name="Millares 41 2 5" xfId="2606" xr:uid="{00000000-0005-0000-0000-0000D5000000}"/>
    <cellStyle name="Millares 41 2 5 2" xfId="7017" xr:uid="{00000000-0005-0000-0000-0000970A0000}"/>
    <cellStyle name="Millares 41 2 5 2 2" xfId="15831" xr:uid="{00000000-0005-0000-0000-0000970A0000}"/>
    <cellStyle name="Millares 41 2 5 3" xfId="11424" xr:uid="{00000000-0005-0000-0000-0000D5000000}"/>
    <cellStyle name="Millares 41 2 6" xfId="4840" xr:uid="{00000000-0005-0000-0000-00002C050000}"/>
    <cellStyle name="Millares 41 2 6 2" xfId="13654" xr:uid="{00000000-0005-0000-0000-00002C050000}"/>
    <cellStyle name="Millares 41 2 7" xfId="9251" xr:uid="{00000000-0005-0000-0000-0000D6000000}"/>
    <cellStyle name="Millares 41 3" xfId="953" xr:uid="{00000000-0005-0000-0000-0000D5000000}"/>
    <cellStyle name="Millares 41 3 2" xfId="2031" xr:uid="{00000000-0005-0000-0000-0000D5000000}"/>
    <cellStyle name="Millares 41 3 2 2" xfId="4210" xr:uid="{00000000-0005-0000-0000-000033050000}"/>
    <cellStyle name="Millares 41 3 2 2 2" xfId="8620" xr:uid="{00000000-0005-0000-0000-00009A0A0000}"/>
    <cellStyle name="Millares 41 3 2 2 2 2" xfId="17434" xr:uid="{00000000-0005-0000-0000-00009A0A0000}"/>
    <cellStyle name="Millares 41 3 2 2 3" xfId="13027" xr:uid="{00000000-0005-0000-0000-000033050000}"/>
    <cellStyle name="Millares 41 3 2 3" xfId="6439" xr:uid="{00000000-0005-0000-0000-000033050000}"/>
    <cellStyle name="Millares 41 3 2 3 2" xfId="15253" xr:uid="{00000000-0005-0000-0000-000033050000}"/>
    <cellStyle name="Millares 41 3 2 4" xfId="10850" xr:uid="{00000000-0005-0000-0000-0000D5000000}"/>
    <cellStyle name="Millares 41 3 3" xfId="3133" xr:uid="{00000000-0005-0000-0000-000032050000}"/>
    <cellStyle name="Millares 41 3 3 2" xfId="7543" xr:uid="{00000000-0005-0000-0000-00009B0A0000}"/>
    <cellStyle name="Millares 41 3 3 2 2" xfId="16357" xr:uid="{00000000-0005-0000-0000-00009B0A0000}"/>
    <cellStyle name="Millares 41 3 3 3" xfId="11950" xr:uid="{00000000-0005-0000-0000-000032050000}"/>
    <cellStyle name="Millares 41 3 4" xfId="5362" xr:uid="{00000000-0005-0000-0000-000032050000}"/>
    <cellStyle name="Millares 41 3 4 2" xfId="14176" xr:uid="{00000000-0005-0000-0000-000032050000}"/>
    <cellStyle name="Millares 41 3 5" xfId="9773" xr:uid="{00000000-0005-0000-0000-0000D5000000}"/>
    <cellStyle name="Millares 41 4" xfId="600" xr:uid="{00000000-0005-0000-0000-0000D5000000}"/>
    <cellStyle name="Millares 41 4 2" xfId="1679" xr:uid="{00000000-0005-0000-0000-0000D5000000}"/>
    <cellStyle name="Millares 41 4 2 2" xfId="3858" xr:uid="{00000000-0005-0000-0000-000035050000}"/>
    <cellStyle name="Millares 41 4 2 2 2" xfId="8268" xr:uid="{00000000-0005-0000-0000-00009E0A0000}"/>
    <cellStyle name="Millares 41 4 2 2 2 2" xfId="17082" xr:uid="{00000000-0005-0000-0000-00009E0A0000}"/>
    <cellStyle name="Millares 41 4 2 2 3" xfId="12675" xr:uid="{00000000-0005-0000-0000-000035050000}"/>
    <cellStyle name="Millares 41 4 2 3" xfId="6087" xr:uid="{00000000-0005-0000-0000-000035050000}"/>
    <cellStyle name="Millares 41 4 2 3 2" xfId="14901" xr:uid="{00000000-0005-0000-0000-000035050000}"/>
    <cellStyle name="Millares 41 4 2 4" xfId="10498" xr:uid="{00000000-0005-0000-0000-0000D5000000}"/>
    <cellStyle name="Millares 41 4 3" xfId="2781" xr:uid="{00000000-0005-0000-0000-000034050000}"/>
    <cellStyle name="Millares 41 4 3 2" xfId="7191" xr:uid="{00000000-0005-0000-0000-00009F0A0000}"/>
    <cellStyle name="Millares 41 4 3 2 2" xfId="16005" xr:uid="{00000000-0005-0000-0000-00009F0A0000}"/>
    <cellStyle name="Millares 41 4 3 3" xfId="11598" xr:uid="{00000000-0005-0000-0000-000034050000}"/>
    <cellStyle name="Millares 41 4 4" xfId="5010" xr:uid="{00000000-0005-0000-0000-000034050000}"/>
    <cellStyle name="Millares 41 4 4 2" xfId="13824" xr:uid="{00000000-0005-0000-0000-000034050000}"/>
    <cellStyle name="Millares 41 4 5" xfId="9421" xr:uid="{00000000-0005-0000-0000-0000D5000000}"/>
    <cellStyle name="Millares 41 5" xfId="1308" xr:uid="{00000000-0005-0000-0000-0000D5000000}"/>
    <cellStyle name="Millares 41 5 2" xfId="3488" xr:uid="{00000000-0005-0000-0000-000036050000}"/>
    <cellStyle name="Millares 41 5 2 2" xfId="7898" xr:uid="{00000000-0005-0000-0000-0000A10A0000}"/>
    <cellStyle name="Millares 41 5 2 2 2" xfId="16712" xr:uid="{00000000-0005-0000-0000-0000A10A0000}"/>
    <cellStyle name="Millares 41 5 2 3" xfId="12305" xr:uid="{00000000-0005-0000-0000-000036050000}"/>
    <cellStyle name="Millares 41 5 3" xfId="5717" xr:uid="{00000000-0005-0000-0000-000036050000}"/>
    <cellStyle name="Millares 41 5 3 2" xfId="14531" xr:uid="{00000000-0005-0000-0000-000036050000}"/>
    <cellStyle name="Millares 41 5 4" xfId="10128" xr:uid="{00000000-0005-0000-0000-0000D5000000}"/>
    <cellStyle name="Millares 41 6" xfId="2423" xr:uid="{00000000-0005-0000-0000-0000D4000000}"/>
    <cellStyle name="Millares 41 6 2" xfId="6835" xr:uid="{00000000-0005-0000-0000-0000A20A0000}"/>
    <cellStyle name="Millares 41 6 2 2" xfId="15649" xr:uid="{00000000-0005-0000-0000-0000A20A0000}"/>
    <cellStyle name="Millares 41 6 3" xfId="11242" xr:uid="{00000000-0005-0000-0000-0000D4000000}"/>
    <cellStyle name="Millares 41 7" xfId="4657" xr:uid="{00000000-0005-0000-0000-00002B050000}"/>
    <cellStyle name="Millares 41 7 2" xfId="13471" xr:uid="{00000000-0005-0000-0000-00002B050000}"/>
    <cellStyle name="Millares 41 8" xfId="9069" xr:uid="{00000000-0005-0000-0000-0000D5000000}"/>
    <cellStyle name="Millares 42" xfId="97" xr:uid="{00000000-0005-0000-0000-0000D7000000}"/>
    <cellStyle name="Millares 42 2" xfId="419" xr:uid="{00000000-0005-0000-0000-0000D8000000}"/>
    <cellStyle name="Millares 42 2 2" xfId="1136" xr:uid="{00000000-0005-0000-0000-0000D8000000}"/>
    <cellStyle name="Millares 42 2 2 2" xfId="2214" xr:uid="{00000000-0005-0000-0000-0000D8000000}"/>
    <cellStyle name="Millares 42 2 2 2 2" xfId="4393" xr:uid="{00000000-0005-0000-0000-00003A050000}"/>
    <cellStyle name="Millares 42 2 2 2 2 2" xfId="8803" xr:uid="{00000000-0005-0000-0000-0000A70A0000}"/>
    <cellStyle name="Millares 42 2 2 2 2 2 2" xfId="17617" xr:uid="{00000000-0005-0000-0000-0000A70A0000}"/>
    <cellStyle name="Millares 42 2 2 2 2 3" xfId="13210" xr:uid="{00000000-0005-0000-0000-00003A050000}"/>
    <cellStyle name="Millares 42 2 2 2 3" xfId="6622" xr:uid="{00000000-0005-0000-0000-00003A050000}"/>
    <cellStyle name="Millares 42 2 2 2 3 2" xfId="15436" xr:uid="{00000000-0005-0000-0000-00003A050000}"/>
    <cellStyle name="Millares 42 2 2 2 4" xfId="11033" xr:uid="{00000000-0005-0000-0000-0000D8000000}"/>
    <cellStyle name="Millares 42 2 2 3" xfId="3316" xr:uid="{00000000-0005-0000-0000-000039050000}"/>
    <cellStyle name="Millares 42 2 2 3 2" xfId="7726" xr:uid="{00000000-0005-0000-0000-0000A80A0000}"/>
    <cellStyle name="Millares 42 2 2 3 2 2" xfId="16540" xr:uid="{00000000-0005-0000-0000-0000A80A0000}"/>
    <cellStyle name="Millares 42 2 2 3 3" xfId="12133" xr:uid="{00000000-0005-0000-0000-000039050000}"/>
    <cellStyle name="Millares 42 2 2 4" xfId="5545" xr:uid="{00000000-0005-0000-0000-000039050000}"/>
    <cellStyle name="Millares 42 2 2 4 2" xfId="14359" xr:uid="{00000000-0005-0000-0000-000039050000}"/>
    <cellStyle name="Millares 42 2 2 5" xfId="9956" xr:uid="{00000000-0005-0000-0000-0000D8000000}"/>
    <cellStyle name="Millares 42 2 3" xfId="783" xr:uid="{00000000-0005-0000-0000-0000D8000000}"/>
    <cellStyle name="Millares 42 2 3 2" xfId="1862" xr:uid="{00000000-0005-0000-0000-0000D8000000}"/>
    <cellStyle name="Millares 42 2 3 2 2" xfId="4041" xr:uid="{00000000-0005-0000-0000-00003C050000}"/>
    <cellStyle name="Millares 42 2 3 2 2 2" xfId="8451" xr:uid="{00000000-0005-0000-0000-0000AB0A0000}"/>
    <cellStyle name="Millares 42 2 3 2 2 2 2" xfId="17265" xr:uid="{00000000-0005-0000-0000-0000AB0A0000}"/>
    <cellStyle name="Millares 42 2 3 2 2 3" xfId="12858" xr:uid="{00000000-0005-0000-0000-00003C050000}"/>
    <cellStyle name="Millares 42 2 3 2 3" xfId="6270" xr:uid="{00000000-0005-0000-0000-00003C050000}"/>
    <cellStyle name="Millares 42 2 3 2 3 2" xfId="15084" xr:uid="{00000000-0005-0000-0000-00003C050000}"/>
    <cellStyle name="Millares 42 2 3 2 4" xfId="10681" xr:uid="{00000000-0005-0000-0000-0000D8000000}"/>
    <cellStyle name="Millares 42 2 3 3" xfId="2964" xr:uid="{00000000-0005-0000-0000-00003B050000}"/>
    <cellStyle name="Millares 42 2 3 3 2" xfId="7374" xr:uid="{00000000-0005-0000-0000-0000AC0A0000}"/>
    <cellStyle name="Millares 42 2 3 3 2 2" xfId="16188" xr:uid="{00000000-0005-0000-0000-0000AC0A0000}"/>
    <cellStyle name="Millares 42 2 3 3 3" xfId="11781" xr:uid="{00000000-0005-0000-0000-00003B050000}"/>
    <cellStyle name="Millares 42 2 3 4" xfId="5193" xr:uid="{00000000-0005-0000-0000-00003B050000}"/>
    <cellStyle name="Millares 42 2 3 4 2" xfId="14007" xr:uid="{00000000-0005-0000-0000-00003B050000}"/>
    <cellStyle name="Millares 42 2 3 5" xfId="9604" xr:uid="{00000000-0005-0000-0000-0000D8000000}"/>
    <cellStyle name="Millares 42 2 4" xfId="1497" xr:uid="{00000000-0005-0000-0000-0000D8000000}"/>
    <cellStyle name="Millares 42 2 4 2" xfId="3676" xr:uid="{00000000-0005-0000-0000-00003D050000}"/>
    <cellStyle name="Millares 42 2 4 2 2" xfId="8086" xr:uid="{00000000-0005-0000-0000-0000AE0A0000}"/>
    <cellStyle name="Millares 42 2 4 2 2 2" xfId="16900" xr:uid="{00000000-0005-0000-0000-0000AE0A0000}"/>
    <cellStyle name="Millares 42 2 4 2 3" xfId="12493" xr:uid="{00000000-0005-0000-0000-00003D050000}"/>
    <cellStyle name="Millares 42 2 4 3" xfId="5905" xr:uid="{00000000-0005-0000-0000-00003D050000}"/>
    <cellStyle name="Millares 42 2 4 3 2" xfId="14719" xr:uid="{00000000-0005-0000-0000-00003D050000}"/>
    <cellStyle name="Millares 42 2 4 4" xfId="10316" xr:uid="{00000000-0005-0000-0000-0000D8000000}"/>
    <cellStyle name="Millares 42 2 5" xfId="2607" xr:uid="{00000000-0005-0000-0000-0000D7000000}"/>
    <cellStyle name="Millares 42 2 5 2" xfId="7018" xr:uid="{00000000-0005-0000-0000-0000AF0A0000}"/>
    <cellStyle name="Millares 42 2 5 2 2" xfId="15832" xr:uid="{00000000-0005-0000-0000-0000AF0A0000}"/>
    <cellStyle name="Millares 42 2 5 3" xfId="11425" xr:uid="{00000000-0005-0000-0000-0000D7000000}"/>
    <cellStyle name="Millares 42 2 6" xfId="4841" xr:uid="{00000000-0005-0000-0000-000038050000}"/>
    <cellStyle name="Millares 42 2 6 2" xfId="13655" xr:uid="{00000000-0005-0000-0000-000038050000}"/>
    <cellStyle name="Millares 42 2 7" xfId="9252" xr:uid="{00000000-0005-0000-0000-0000D8000000}"/>
    <cellStyle name="Millares 42 3" xfId="954" xr:uid="{00000000-0005-0000-0000-0000D7000000}"/>
    <cellStyle name="Millares 42 3 2" xfId="2032" xr:uid="{00000000-0005-0000-0000-0000D7000000}"/>
    <cellStyle name="Millares 42 3 2 2" xfId="4211" xr:uid="{00000000-0005-0000-0000-00003F050000}"/>
    <cellStyle name="Millares 42 3 2 2 2" xfId="8621" xr:uid="{00000000-0005-0000-0000-0000B20A0000}"/>
    <cellStyle name="Millares 42 3 2 2 2 2" xfId="17435" xr:uid="{00000000-0005-0000-0000-0000B20A0000}"/>
    <cellStyle name="Millares 42 3 2 2 3" xfId="13028" xr:uid="{00000000-0005-0000-0000-00003F050000}"/>
    <cellStyle name="Millares 42 3 2 3" xfId="6440" xr:uid="{00000000-0005-0000-0000-00003F050000}"/>
    <cellStyle name="Millares 42 3 2 3 2" xfId="15254" xr:uid="{00000000-0005-0000-0000-00003F050000}"/>
    <cellStyle name="Millares 42 3 2 4" xfId="10851" xr:uid="{00000000-0005-0000-0000-0000D7000000}"/>
    <cellStyle name="Millares 42 3 3" xfId="3134" xr:uid="{00000000-0005-0000-0000-00003E050000}"/>
    <cellStyle name="Millares 42 3 3 2" xfId="7544" xr:uid="{00000000-0005-0000-0000-0000B30A0000}"/>
    <cellStyle name="Millares 42 3 3 2 2" xfId="16358" xr:uid="{00000000-0005-0000-0000-0000B30A0000}"/>
    <cellStyle name="Millares 42 3 3 3" xfId="11951" xr:uid="{00000000-0005-0000-0000-00003E050000}"/>
    <cellStyle name="Millares 42 3 4" xfId="5363" xr:uid="{00000000-0005-0000-0000-00003E050000}"/>
    <cellStyle name="Millares 42 3 4 2" xfId="14177" xr:uid="{00000000-0005-0000-0000-00003E050000}"/>
    <cellStyle name="Millares 42 3 5" xfId="9774" xr:uid="{00000000-0005-0000-0000-0000D7000000}"/>
    <cellStyle name="Millares 42 4" xfId="601" xr:uid="{00000000-0005-0000-0000-0000D7000000}"/>
    <cellStyle name="Millares 42 4 2" xfId="1680" xr:uid="{00000000-0005-0000-0000-0000D7000000}"/>
    <cellStyle name="Millares 42 4 2 2" xfId="3859" xr:uid="{00000000-0005-0000-0000-000041050000}"/>
    <cellStyle name="Millares 42 4 2 2 2" xfId="8269" xr:uid="{00000000-0005-0000-0000-0000B60A0000}"/>
    <cellStyle name="Millares 42 4 2 2 2 2" xfId="17083" xr:uid="{00000000-0005-0000-0000-0000B60A0000}"/>
    <cellStyle name="Millares 42 4 2 2 3" xfId="12676" xr:uid="{00000000-0005-0000-0000-000041050000}"/>
    <cellStyle name="Millares 42 4 2 3" xfId="6088" xr:uid="{00000000-0005-0000-0000-000041050000}"/>
    <cellStyle name="Millares 42 4 2 3 2" xfId="14902" xr:uid="{00000000-0005-0000-0000-000041050000}"/>
    <cellStyle name="Millares 42 4 2 4" xfId="10499" xr:uid="{00000000-0005-0000-0000-0000D7000000}"/>
    <cellStyle name="Millares 42 4 3" xfId="2782" xr:uid="{00000000-0005-0000-0000-000040050000}"/>
    <cellStyle name="Millares 42 4 3 2" xfId="7192" xr:uid="{00000000-0005-0000-0000-0000B70A0000}"/>
    <cellStyle name="Millares 42 4 3 2 2" xfId="16006" xr:uid="{00000000-0005-0000-0000-0000B70A0000}"/>
    <cellStyle name="Millares 42 4 3 3" xfId="11599" xr:uid="{00000000-0005-0000-0000-000040050000}"/>
    <cellStyle name="Millares 42 4 4" xfId="5011" xr:uid="{00000000-0005-0000-0000-000040050000}"/>
    <cellStyle name="Millares 42 4 4 2" xfId="13825" xr:uid="{00000000-0005-0000-0000-000040050000}"/>
    <cellStyle name="Millares 42 4 5" xfId="9422" xr:uid="{00000000-0005-0000-0000-0000D7000000}"/>
    <cellStyle name="Millares 42 5" xfId="1309" xr:uid="{00000000-0005-0000-0000-0000D7000000}"/>
    <cellStyle name="Millares 42 5 2" xfId="3489" xr:uid="{00000000-0005-0000-0000-000042050000}"/>
    <cellStyle name="Millares 42 5 2 2" xfId="7899" xr:uid="{00000000-0005-0000-0000-0000B90A0000}"/>
    <cellStyle name="Millares 42 5 2 2 2" xfId="16713" xr:uid="{00000000-0005-0000-0000-0000B90A0000}"/>
    <cellStyle name="Millares 42 5 2 3" xfId="12306" xr:uid="{00000000-0005-0000-0000-000042050000}"/>
    <cellStyle name="Millares 42 5 3" xfId="5718" xr:uid="{00000000-0005-0000-0000-000042050000}"/>
    <cellStyle name="Millares 42 5 3 2" xfId="14532" xr:uid="{00000000-0005-0000-0000-000042050000}"/>
    <cellStyle name="Millares 42 5 4" xfId="10129" xr:uid="{00000000-0005-0000-0000-0000D7000000}"/>
    <cellStyle name="Millares 42 6" xfId="2424" xr:uid="{00000000-0005-0000-0000-0000D6000000}"/>
    <cellStyle name="Millares 42 6 2" xfId="6836" xr:uid="{00000000-0005-0000-0000-0000BA0A0000}"/>
    <cellStyle name="Millares 42 6 2 2" xfId="15650" xr:uid="{00000000-0005-0000-0000-0000BA0A0000}"/>
    <cellStyle name="Millares 42 6 3" xfId="11243" xr:uid="{00000000-0005-0000-0000-0000D6000000}"/>
    <cellStyle name="Millares 42 7" xfId="4658" xr:uid="{00000000-0005-0000-0000-000037050000}"/>
    <cellStyle name="Millares 42 7 2" xfId="13472" xr:uid="{00000000-0005-0000-0000-000037050000}"/>
    <cellStyle name="Millares 42 8" xfId="9070" xr:uid="{00000000-0005-0000-0000-0000D7000000}"/>
    <cellStyle name="Millares 43" xfId="99" xr:uid="{00000000-0005-0000-0000-0000D9000000}"/>
    <cellStyle name="Millares 43 2" xfId="420" xr:uid="{00000000-0005-0000-0000-0000DA000000}"/>
    <cellStyle name="Millares 43 2 2" xfId="1137" xr:uid="{00000000-0005-0000-0000-0000DA000000}"/>
    <cellStyle name="Millares 43 2 2 2" xfId="2215" xr:uid="{00000000-0005-0000-0000-0000DA000000}"/>
    <cellStyle name="Millares 43 2 2 2 2" xfId="4394" xr:uid="{00000000-0005-0000-0000-000046050000}"/>
    <cellStyle name="Millares 43 2 2 2 2 2" xfId="8804" xr:uid="{00000000-0005-0000-0000-0000BF0A0000}"/>
    <cellStyle name="Millares 43 2 2 2 2 2 2" xfId="17618" xr:uid="{00000000-0005-0000-0000-0000BF0A0000}"/>
    <cellStyle name="Millares 43 2 2 2 2 3" xfId="13211" xr:uid="{00000000-0005-0000-0000-000046050000}"/>
    <cellStyle name="Millares 43 2 2 2 3" xfId="6623" xr:uid="{00000000-0005-0000-0000-000046050000}"/>
    <cellStyle name="Millares 43 2 2 2 3 2" xfId="15437" xr:uid="{00000000-0005-0000-0000-000046050000}"/>
    <cellStyle name="Millares 43 2 2 2 4" xfId="11034" xr:uid="{00000000-0005-0000-0000-0000DA000000}"/>
    <cellStyle name="Millares 43 2 2 3" xfId="3317" xr:uid="{00000000-0005-0000-0000-000045050000}"/>
    <cellStyle name="Millares 43 2 2 3 2" xfId="7727" xr:uid="{00000000-0005-0000-0000-0000C00A0000}"/>
    <cellStyle name="Millares 43 2 2 3 2 2" xfId="16541" xr:uid="{00000000-0005-0000-0000-0000C00A0000}"/>
    <cellStyle name="Millares 43 2 2 3 3" xfId="12134" xr:uid="{00000000-0005-0000-0000-000045050000}"/>
    <cellStyle name="Millares 43 2 2 4" xfId="5546" xr:uid="{00000000-0005-0000-0000-000045050000}"/>
    <cellStyle name="Millares 43 2 2 4 2" xfId="14360" xr:uid="{00000000-0005-0000-0000-000045050000}"/>
    <cellStyle name="Millares 43 2 2 5" xfId="9957" xr:uid="{00000000-0005-0000-0000-0000DA000000}"/>
    <cellStyle name="Millares 43 2 3" xfId="784" xr:uid="{00000000-0005-0000-0000-0000DA000000}"/>
    <cellStyle name="Millares 43 2 3 2" xfId="1863" xr:uid="{00000000-0005-0000-0000-0000DA000000}"/>
    <cellStyle name="Millares 43 2 3 2 2" xfId="4042" xr:uid="{00000000-0005-0000-0000-000048050000}"/>
    <cellStyle name="Millares 43 2 3 2 2 2" xfId="8452" xr:uid="{00000000-0005-0000-0000-0000C30A0000}"/>
    <cellStyle name="Millares 43 2 3 2 2 2 2" xfId="17266" xr:uid="{00000000-0005-0000-0000-0000C30A0000}"/>
    <cellStyle name="Millares 43 2 3 2 2 3" xfId="12859" xr:uid="{00000000-0005-0000-0000-000048050000}"/>
    <cellStyle name="Millares 43 2 3 2 3" xfId="6271" xr:uid="{00000000-0005-0000-0000-000048050000}"/>
    <cellStyle name="Millares 43 2 3 2 3 2" xfId="15085" xr:uid="{00000000-0005-0000-0000-000048050000}"/>
    <cellStyle name="Millares 43 2 3 2 4" xfId="10682" xr:uid="{00000000-0005-0000-0000-0000DA000000}"/>
    <cellStyle name="Millares 43 2 3 3" xfId="2965" xr:uid="{00000000-0005-0000-0000-000047050000}"/>
    <cellStyle name="Millares 43 2 3 3 2" xfId="7375" xr:uid="{00000000-0005-0000-0000-0000C40A0000}"/>
    <cellStyle name="Millares 43 2 3 3 2 2" xfId="16189" xr:uid="{00000000-0005-0000-0000-0000C40A0000}"/>
    <cellStyle name="Millares 43 2 3 3 3" xfId="11782" xr:uid="{00000000-0005-0000-0000-000047050000}"/>
    <cellStyle name="Millares 43 2 3 4" xfId="5194" xr:uid="{00000000-0005-0000-0000-000047050000}"/>
    <cellStyle name="Millares 43 2 3 4 2" xfId="14008" xr:uid="{00000000-0005-0000-0000-000047050000}"/>
    <cellStyle name="Millares 43 2 3 5" xfId="9605" xr:uid="{00000000-0005-0000-0000-0000DA000000}"/>
    <cellStyle name="Millares 43 2 4" xfId="1498" xr:uid="{00000000-0005-0000-0000-0000DA000000}"/>
    <cellStyle name="Millares 43 2 4 2" xfId="3677" xr:uid="{00000000-0005-0000-0000-000049050000}"/>
    <cellStyle name="Millares 43 2 4 2 2" xfId="8087" xr:uid="{00000000-0005-0000-0000-0000C60A0000}"/>
    <cellStyle name="Millares 43 2 4 2 2 2" xfId="16901" xr:uid="{00000000-0005-0000-0000-0000C60A0000}"/>
    <cellStyle name="Millares 43 2 4 2 3" xfId="12494" xr:uid="{00000000-0005-0000-0000-000049050000}"/>
    <cellStyle name="Millares 43 2 4 3" xfId="5906" xr:uid="{00000000-0005-0000-0000-000049050000}"/>
    <cellStyle name="Millares 43 2 4 3 2" xfId="14720" xr:uid="{00000000-0005-0000-0000-000049050000}"/>
    <cellStyle name="Millares 43 2 4 4" xfId="10317" xr:uid="{00000000-0005-0000-0000-0000DA000000}"/>
    <cellStyle name="Millares 43 2 5" xfId="2608" xr:uid="{00000000-0005-0000-0000-0000D9000000}"/>
    <cellStyle name="Millares 43 2 5 2" xfId="7019" xr:uid="{00000000-0005-0000-0000-0000C70A0000}"/>
    <cellStyle name="Millares 43 2 5 2 2" xfId="15833" xr:uid="{00000000-0005-0000-0000-0000C70A0000}"/>
    <cellStyle name="Millares 43 2 5 3" xfId="11426" xr:uid="{00000000-0005-0000-0000-0000D9000000}"/>
    <cellStyle name="Millares 43 2 6" xfId="4842" xr:uid="{00000000-0005-0000-0000-000044050000}"/>
    <cellStyle name="Millares 43 2 6 2" xfId="13656" xr:uid="{00000000-0005-0000-0000-000044050000}"/>
    <cellStyle name="Millares 43 2 7" xfId="9253" xr:uid="{00000000-0005-0000-0000-0000DA000000}"/>
    <cellStyle name="Millares 43 3" xfId="955" xr:uid="{00000000-0005-0000-0000-0000D9000000}"/>
    <cellStyle name="Millares 43 3 2" xfId="2033" xr:uid="{00000000-0005-0000-0000-0000D9000000}"/>
    <cellStyle name="Millares 43 3 2 2" xfId="4212" xr:uid="{00000000-0005-0000-0000-00004B050000}"/>
    <cellStyle name="Millares 43 3 2 2 2" xfId="8622" xr:uid="{00000000-0005-0000-0000-0000CA0A0000}"/>
    <cellStyle name="Millares 43 3 2 2 2 2" xfId="17436" xr:uid="{00000000-0005-0000-0000-0000CA0A0000}"/>
    <cellStyle name="Millares 43 3 2 2 3" xfId="13029" xr:uid="{00000000-0005-0000-0000-00004B050000}"/>
    <cellStyle name="Millares 43 3 2 3" xfId="6441" xr:uid="{00000000-0005-0000-0000-00004B050000}"/>
    <cellStyle name="Millares 43 3 2 3 2" xfId="15255" xr:uid="{00000000-0005-0000-0000-00004B050000}"/>
    <cellStyle name="Millares 43 3 2 4" xfId="10852" xr:uid="{00000000-0005-0000-0000-0000D9000000}"/>
    <cellStyle name="Millares 43 3 3" xfId="3135" xr:uid="{00000000-0005-0000-0000-00004A050000}"/>
    <cellStyle name="Millares 43 3 3 2" xfId="7545" xr:uid="{00000000-0005-0000-0000-0000CB0A0000}"/>
    <cellStyle name="Millares 43 3 3 2 2" xfId="16359" xr:uid="{00000000-0005-0000-0000-0000CB0A0000}"/>
    <cellStyle name="Millares 43 3 3 3" xfId="11952" xr:uid="{00000000-0005-0000-0000-00004A050000}"/>
    <cellStyle name="Millares 43 3 4" xfId="5364" xr:uid="{00000000-0005-0000-0000-00004A050000}"/>
    <cellStyle name="Millares 43 3 4 2" xfId="14178" xr:uid="{00000000-0005-0000-0000-00004A050000}"/>
    <cellStyle name="Millares 43 3 5" xfId="9775" xr:uid="{00000000-0005-0000-0000-0000D9000000}"/>
    <cellStyle name="Millares 43 4" xfId="602" xr:uid="{00000000-0005-0000-0000-0000D9000000}"/>
    <cellStyle name="Millares 43 4 2" xfId="1681" xr:uid="{00000000-0005-0000-0000-0000D9000000}"/>
    <cellStyle name="Millares 43 4 2 2" xfId="3860" xr:uid="{00000000-0005-0000-0000-00004D050000}"/>
    <cellStyle name="Millares 43 4 2 2 2" xfId="8270" xr:uid="{00000000-0005-0000-0000-0000CE0A0000}"/>
    <cellStyle name="Millares 43 4 2 2 2 2" xfId="17084" xr:uid="{00000000-0005-0000-0000-0000CE0A0000}"/>
    <cellStyle name="Millares 43 4 2 2 3" xfId="12677" xr:uid="{00000000-0005-0000-0000-00004D050000}"/>
    <cellStyle name="Millares 43 4 2 3" xfId="6089" xr:uid="{00000000-0005-0000-0000-00004D050000}"/>
    <cellStyle name="Millares 43 4 2 3 2" xfId="14903" xr:uid="{00000000-0005-0000-0000-00004D050000}"/>
    <cellStyle name="Millares 43 4 2 4" xfId="10500" xr:uid="{00000000-0005-0000-0000-0000D9000000}"/>
    <cellStyle name="Millares 43 4 3" xfId="2783" xr:uid="{00000000-0005-0000-0000-00004C050000}"/>
    <cellStyle name="Millares 43 4 3 2" xfId="7193" xr:uid="{00000000-0005-0000-0000-0000CF0A0000}"/>
    <cellStyle name="Millares 43 4 3 2 2" xfId="16007" xr:uid="{00000000-0005-0000-0000-0000CF0A0000}"/>
    <cellStyle name="Millares 43 4 3 3" xfId="11600" xr:uid="{00000000-0005-0000-0000-00004C050000}"/>
    <cellStyle name="Millares 43 4 4" xfId="5012" xr:uid="{00000000-0005-0000-0000-00004C050000}"/>
    <cellStyle name="Millares 43 4 4 2" xfId="13826" xr:uid="{00000000-0005-0000-0000-00004C050000}"/>
    <cellStyle name="Millares 43 4 5" xfId="9423" xr:uid="{00000000-0005-0000-0000-0000D9000000}"/>
    <cellStyle name="Millares 43 5" xfId="1310" xr:uid="{00000000-0005-0000-0000-0000D9000000}"/>
    <cellStyle name="Millares 43 5 2" xfId="3490" xr:uid="{00000000-0005-0000-0000-00004E050000}"/>
    <cellStyle name="Millares 43 5 2 2" xfId="7900" xr:uid="{00000000-0005-0000-0000-0000D10A0000}"/>
    <cellStyle name="Millares 43 5 2 2 2" xfId="16714" xr:uid="{00000000-0005-0000-0000-0000D10A0000}"/>
    <cellStyle name="Millares 43 5 2 3" xfId="12307" xr:uid="{00000000-0005-0000-0000-00004E050000}"/>
    <cellStyle name="Millares 43 5 3" xfId="5719" xr:uid="{00000000-0005-0000-0000-00004E050000}"/>
    <cellStyle name="Millares 43 5 3 2" xfId="14533" xr:uid="{00000000-0005-0000-0000-00004E050000}"/>
    <cellStyle name="Millares 43 5 4" xfId="10130" xr:uid="{00000000-0005-0000-0000-0000D9000000}"/>
    <cellStyle name="Millares 43 6" xfId="2425" xr:uid="{00000000-0005-0000-0000-0000D8000000}"/>
    <cellStyle name="Millares 43 6 2" xfId="6837" xr:uid="{00000000-0005-0000-0000-0000D20A0000}"/>
    <cellStyle name="Millares 43 6 2 2" xfId="15651" xr:uid="{00000000-0005-0000-0000-0000D20A0000}"/>
    <cellStyle name="Millares 43 6 3" xfId="11244" xr:uid="{00000000-0005-0000-0000-0000D8000000}"/>
    <cellStyle name="Millares 43 7" xfId="4660" xr:uid="{00000000-0005-0000-0000-000043050000}"/>
    <cellStyle name="Millares 43 7 2" xfId="13474" xr:uid="{00000000-0005-0000-0000-000043050000}"/>
    <cellStyle name="Millares 43 8" xfId="9071" xr:uid="{00000000-0005-0000-0000-0000D9000000}"/>
    <cellStyle name="Millares 44" xfId="101" xr:uid="{00000000-0005-0000-0000-0000DB000000}"/>
    <cellStyle name="Millares 44 2" xfId="421" xr:uid="{00000000-0005-0000-0000-0000DC000000}"/>
    <cellStyle name="Millares 44 2 2" xfId="1138" xr:uid="{00000000-0005-0000-0000-0000DC000000}"/>
    <cellStyle name="Millares 44 2 2 2" xfId="2216" xr:uid="{00000000-0005-0000-0000-0000DC000000}"/>
    <cellStyle name="Millares 44 2 2 2 2" xfId="4395" xr:uid="{00000000-0005-0000-0000-000052050000}"/>
    <cellStyle name="Millares 44 2 2 2 2 2" xfId="8805" xr:uid="{00000000-0005-0000-0000-0000D70A0000}"/>
    <cellStyle name="Millares 44 2 2 2 2 2 2" xfId="17619" xr:uid="{00000000-0005-0000-0000-0000D70A0000}"/>
    <cellStyle name="Millares 44 2 2 2 2 3" xfId="13212" xr:uid="{00000000-0005-0000-0000-000052050000}"/>
    <cellStyle name="Millares 44 2 2 2 3" xfId="6624" xr:uid="{00000000-0005-0000-0000-000052050000}"/>
    <cellStyle name="Millares 44 2 2 2 3 2" xfId="15438" xr:uid="{00000000-0005-0000-0000-000052050000}"/>
    <cellStyle name="Millares 44 2 2 2 4" xfId="11035" xr:uid="{00000000-0005-0000-0000-0000DC000000}"/>
    <cellStyle name="Millares 44 2 2 3" xfId="3318" xr:uid="{00000000-0005-0000-0000-000051050000}"/>
    <cellStyle name="Millares 44 2 2 3 2" xfId="7728" xr:uid="{00000000-0005-0000-0000-0000D80A0000}"/>
    <cellStyle name="Millares 44 2 2 3 2 2" xfId="16542" xr:uid="{00000000-0005-0000-0000-0000D80A0000}"/>
    <cellStyle name="Millares 44 2 2 3 3" xfId="12135" xr:uid="{00000000-0005-0000-0000-000051050000}"/>
    <cellStyle name="Millares 44 2 2 4" xfId="5547" xr:uid="{00000000-0005-0000-0000-000051050000}"/>
    <cellStyle name="Millares 44 2 2 4 2" xfId="14361" xr:uid="{00000000-0005-0000-0000-000051050000}"/>
    <cellStyle name="Millares 44 2 2 5" xfId="9958" xr:uid="{00000000-0005-0000-0000-0000DC000000}"/>
    <cellStyle name="Millares 44 2 3" xfId="785" xr:uid="{00000000-0005-0000-0000-0000DC000000}"/>
    <cellStyle name="Millares 44 2 3 2" xfId="1864" xr:uid="{00000000-0005-0000-0000-0000DC000000}"/>
    <cellStyle name="Millares 44 2 3 2 2" xfId="4043" xr:uid="{00000000-0005-0000-0000-000054050000}"/>
    <cellStyle name="Millares 44 2 3 2 2 2" xfId="8453" xr:uid="{00000000-0005-0000-0000-0000DB0A0000}"/>
    <cellStyle name="Millares 44 2 3 2 2 2 2" xfId="17267" xr:uid="{00000000-0005-0000-0000-0000DB0A0000}"/>
    <cellStyle name="Millares 44 2 3 2 2 3" xfId="12860" xr:uid="{00000000-0005-0000-0000-000054050000}"/>
    <cellStyle name="Millares 44 2 3 2 3" xfId="6272" xr:uid="{00000000-0005-0000-0000-000054050000}"/>
    <cellStyle name="Millares 44 2 3 2 3 2" xfId="15086" xr:uid="{00000000-0005-0000-0000-000054050000}"/>
    <cellStyle name="Millares 44 2 3 2 4" xfId="10683" xr:uid="{00000000-0005-0000-0000-0000DC000000}"/>
    <cellStyle name="Millares 44 2 3 3" xfId="2966" xr:uid="{00000000-0005-0000-0000-000053050000}"/>
    <cellStyle name="Millares 44 2 3 3 2" xfId="7376" xr:uid="{00000000-0005-0000-0000-0000DC0A0000}"/>
    <cellStyle name="Millares 44 2 3 3 2 2" xfId="16190" xr:uid="{00000000-0005-0000-0000-0000DC0A0000}"/>
    <cellStyle name="Millares 44 2 3 3 3" xfId="11783" xr:uid="{00000000-0005-0000-0000-000053050000}"/>
    <cellStyle name="Millares 44 2 3 4" xfId="5195" xr:uid="{00000000-0005-0000-0000-000053050000}"/>
    <cellStyle name="Millares 44 2 3 4 2" xfId="14009" xr:uid="{00000000-0005-0000-0000-000053050000}"/>
    <cellStyle name="Millares 44 2 3 5" xfId="9606" xr:uid="{00000000-0005-0000-0000-0000DC000000}"/>
    <cellStyle name="Millares 44 2 4" xfId="1499" xr:uid="{00000000-0005-0000-0000-0000DC000000}"/>
    <cellStyle name="Millares 44 2 4 2" xfId="3678" xr:uid="{00000000-0005-0000-0000-000055050000}"/>
    <cellStyle name="Millares 44 2 4 2 2" xfId="8088" xr:uid="{00000000-0005-0000-0000-0000DE0A0000}"/>
    <cellStyle name="Millares 44 2 4 2 2 2" xfId="16902" xr:uid="{00000000-0005-0000-0000-0000DE0A0000}"/>
    <cellStyle name="Millares 44 2 4 2 3" xfId="12495" xr:uid="{00000000-0005-0000-0000-000055050000}"/>
    <cellStyle name="Millares 44 2 4 3" xfId="5907" xr:uid="{00000000-0005-0000-0000-000055050000}"/>
    <cellStyle name="Millares 44 2 4 3 2" xfId="14721" xr:uid="{00000000-0005-0000-0000-000055050000}"/>
    <cellStyle name="Millares 44 2 4 4" xfId="10318" xr:uid="{00000000-0005-0000-0000-0000DC000000}"/>
    <cellStyle name="Millares 44 2 5" xfId="2609" xr:uid="{00000000-0005-0000-0000-0000DB000000}"/>
    <cellStyle name="Millares 44 2 5 2" xfId="7020" xr:uid="{00000000-0005-0000-0000-0000DF0A0000}"/>
    <cellStyle name="Millares 44 2 5 2 2" xfId="15834" xr:uid="{00000000-0005-0000-0000-0000DF0A0000}"/>
    <cellStyle name="Millares 44 2 5 3" xfId="11427" xr:uid="{00000000-0005-0000-0000-0000DB000000}"/>
    <cellStyle name="Millares 44 2 6" xfId="4843" xr:uid="{00000000-0005-0000-0000-000050050000}"/>
    <cellStyle name="Millares 44 2 6 2" xfId="13657" xr:uid="{00000000-0005-0000-0000-000050050000}"/>
    <cellStyle name="Millares 44 2 7" xfId="9254" xr:uid="{00000000-0005-0000-0000-0000DC000000}"/>
    <cellStyle name="Millares 44 3" xfId="956" xr:uid="{00000000-0005-0000-0000-0000DB000000}"/>
    <cellStyle name="Millares 44 3 2" xfId="2034" xr:uid="{00000000-0005-0000-0000-0000DB000000}"/>
    <cellStyle name="Millares 44 3 2 2" xfId="4213" xr:uid="{00000000-0005-0000-0000-000057050000}"/>
    <cellStyle name="Millares 44 3 2 2 2" xfId="8623" xr:uid="{00000000-0005-0000-0000-0000E20A0000}"/>
    <cellStyle name="Millares 44 3 2 2 2 2" xfId="17437" xr:uid="{00000000-0005-0000-0000-0000E20A0000}"/>
    <cellStyle name="Millares 44 3 2 2 3" xfId="13030" xr:uid="{00000000-0005-0000-0000-000057050000}"/>
    <cellStyle name="Millares 44 3 2 3" xfId="6442" xr:uid="{00000000-0005-0000-0000-000057050000}"/>
    <cellStyle name="Millares 44 3 2 3 2" xfId="15256" xr:uid="{00000000-0005-0000-0000-000057050000}"/>
    <cellStyle name="Millares 44 3 2 4" xfId="10853" xr:uid="{00000000-0005-0000-0000-0000DB000000}"/>
    <cellStyle name="Millares 44 3 3" xfId="3136" xr:uid="{00000000-0005-0000-0000-000056050000}"/>
    <cellStyle name="Millares 44 3 3 2" xfId="7546" xr:uid="{00000000-0005-0000-0000-0000E30A0000}"/>
    <cellStyle name="Millares 44 3 3 2 2" xfId="16360" xr:uid="{00000000-0005-0000-0000-0000E30A0000}"/>
    <cellStyle name="Millares 44 3 3 3" xfId="11953" xr:uid="{00000000-0005-0000-0000-000056050000}"/>
    <cellStyle name="Millares 44 3 4" xfId="5365" xr:uid="{00000000-0005-0000-0000-000056050000}"/>
    <cellStyle name="Millares 44 3 4 2" xfId="14179" xr:uid="{00000000-0005-0000-0000-000056050000}"/>
    <cellStyle name="Millares 44 3 5" xfId="9776" xr:uid="{00000000-0005-0000-0000-0000DB000000}"/>
    <cellStyle name="Millares 44 4" xfId="603" xr:uid="{00000000-0005-0000-0000-0000DB000000}"/>
    <cellStyle name="Millares 44 4 2" xfId="1682" xr:uid="{00000000-0005-0000-0000-0000DB000000}"/>
    <cellStyle name="Millares 44 4 2 2" xfId="3861" xr:uid="{00000000-0005-0000-0000-000059050000}"/>
    <cellStyle name="Millares 44 4 2 2 2" xfId="8271" xr:uid="{00000000-0005-0000-0000-0000E60A0000}"/>
    <cellStyle name="Millares 44 4 2 2 2 2" xfId="17085" xr:uid="{00000000-0005-0000-0000-0000E60A0000}"/>
    <cellStyle name="Millares 44 4 2 2 3" xfId="12678" xr:uid="{00000000-0005-0000-0000-000059050000}"/>
    <cellStyle name="Millares 44 4 2 3" xfId="6090" xr:uid="{00000000-0005-0000-0000-000059050000}"/>
    <cellStyle name="Millares 44 4 2 3 2" xfId="14904" xr:uid="{00000000-0005-0000-0000-000059050000}"/>
    <cellStyle name="Millares 44 4 2 4" xfId="10501" xr:uid="{00000000-0005-0000-0000-0000DB000000}"/>
    <cellStyle name="Millares 44 4 3" xfId="2784" xr:uid="{00000000-0005-0000-0000-000058050000}"/>
    <cellStyle name="Millares 44 4 3 2" xfId="7194" xr:uid="{00000000-0005-0000-0000-0000E70A0000}"/>
    <cellStyle name="Millares 44 4 3 2 2" xfId="16008" xr:uid="{00000000-0005-0000-0000-0000E70A0000}"/>
    <cellStyle name="Millares 44 4 3 3" xfId="11601" xr:uid="{00000000-0005-0000-0000-000058050000}"/>
    <cellStyle name="Millares 44 4 4" xfId="5013" xr:uid="{00000000-0005-0000-0000-000058050000}"/>
    <cellStyle name="Millares 44 4 4 2" xfId="13827" xr:uid="{00000000-0005-0000-0000-000058050000}"/>
    <cellStyle name="Millares 44 4 5" xfId="9424" xr:uid="{00000000-0005-0000-0000-0000DB000000}"/>
    <cellStyle name="Millares 44 5" xfId="1311" xr:uid="{00000000-0005-0000-0000-0000DB000000}"/>
    <cellStyle name="Millares 44 5 2" xfId="3491" xr:uid="{00000000-0005-0000-0000-00005A050000}"/>
    <cellStyle name="Millares 44 5 2 2" xfId="7901" xr:uid="{00000000-0005-0000-0000-0000E90A0000}"/>
    <cellStyle name="Millares 44 5 2 2 2" xfId="16715" xr:uid="{00000000-0005-0000-0000-0000E90A0000}"/>
    <cellStyle name="Millares 44 5 2 3" xfId="12308" xr:uid="{00000000-0005-0000-0000-00005A050000}"/>
    <cellStyle name="Millares 44 5 3" xfId="5720" xr:uid="{00000000-0005-0000-0000-00005A050000}"/>
    <cellStyle name="Millares 44 5 3 2" xfId="14534" xr:uid="{00000000-0005-0000-0000-00005A050000}"/>
    <cellStyle name="Millares 44 5 4" xfId="10131" xr:uid="{00000000-0005-0000-0000-0000DB000000}"/>
    <cellStyle name="Millares 44 6" xfId="2426" xr:uid="{00000000-0005-0000-0000-0000DA000000}"/>
    <cellStyle name="Millares 44 6 2" xfId="6838" xr:uid="{00000000-0005-0000-0000-0000EA0A0000}"/>
    <cellStyle name="Millares 44 6 2 2" xfId="15652" xr:uid="{00000000-0005-0000-0000-0000EA0A0000}"/>
    <cellStyle name="Millares 44 6 3" xfId="11245" xr:uid="{00000000-0005-0000-0000-0000DA000000}"/>
    <cellStyle name="Millares 44 7" xfId="4661" xr:uid="{00000000-0005-0000-0000-00004F050000}"/>
    <cellStyle name="Millares 44 7 2" xfId="13475" xr:uid="{00000000-0005-0000-0000-00004F050000}"/>
    <cellStyle name="Millares 44 8" xfId="9072" xr:uid="{00000000-0005-0000-0000-0000DB000000}"/>
    <cellStyle name="Millares 45" xfId="103" xr:uid="{00000000-0005-0000-0000-0000DD000000}"/>
    <cellStyle name="Millares 45 2" xfId="422" xr:uid="{00000000-0005-0000-0000-0000DE000000}"/>
    <cellStyle name="Millares 45 2 2" xfId="1139" xr:uid="{00000000-0005-0000-0000-0000DE000000}"/>
    <cellStyle name="Millares 45 2 2 2" xfId="2217" xr:uid="{00000000-0005-0000-0000-0000DE000000}"/>
    <cellStyle name="Millares 45 2 2 2 2" xfId="4396" xr:uid="{00000000-0005-0000-0000-00005E050000}"/>
    <cellStyle name="Millares 45 2 2 2 2 2" xfId="8806" xr:uid="{00000000-0005-0000-0000-0000EF0A0000}"/>
    <cellStyle name="Millares 45 2 2 2 2 2 2" xfId="17620" xr:uid="{00000000-0005-0000-0000-0000EF0A0000}"/>
    <cellStyle name="Millares 45 2 2 2 2 3" xfId="13213" xr:uid="{00000000-0005-0000-0000-00005E050000}"/>
    <cellStyle name="Millares 45 2 2 2 3" xfId="6625" xr:uid="{00000000-0005-0000-0000-00005E050000}"/>
    <cellStyle name="Millares 45 2 2 2 3 2" xfId="15439" xr:uid="{00000000-0005-0000-0000-00005E050000}"/>
    <cellStyle name="Millares 45 2 2 2 4" xfId="11036" xr:uid="{00000000-0005-0000-0000-0000DE000000}"/>
    <cellStyle name="Millares 45 2 2 3" xfId="3319" xr:uid="{00000000-0005-0000-0000-00005D050000}"/>
    <cellStyle name="Millares 45 2 2 3 2" xfId="7729" xr:uid="{00000000-0005-0000-0000-0000F00A0000}"/>
    <cellStyle name="Millares 45 2 2 3 2 2" xfId="16543" xr:uid="{00000000-0005-0000-0000-0000F00A0000}"/>
    <cellStyle name="Millares 45 2 2 3 3" xfId="12136" xr:uid="{00000000-0005-0000-0000-00005D050000}"/>
    <cellStyle name="Millares 45 2 2 4" xfId="5548" xr:uid="{00000000-0005-0000-0000-00005D050000}"/>
    <cellStyle name="Millares 45 2 2 4 2" xfId="14362" xr:uid="{00000000-0005-0000-0000-00005D050000}"/>
    <cellStyle name="Millares 45 2 2 5" xfId="9959" xr:uid="{00000000-0005-0000-0000-0000DE000000}"/>
    <cellStyle name="Millares 45 2 3" xfId="786" xr:uid="{00000000-0005-0000-0000-0000DE000000}"/>
    <cellStyle name="Millares 45 2 3 2" xfId="1865" xr:uid="{00000000-0005-0000-0000-0000DE000000}"/>
    <cellStyle name="Millares 45 2 3 2 2" xfId="4044" xr:uid="{00000000-0005-0000-0000-000060050000}"/>
    <cellStyle name="Millares 45 2 3 2 2 2" xfId="8454" xr:uid="{00000000-0005-0000-0000-0000F30A0000}"/>
    <cellStyle name="Millares 45 2 3 2 2 2 2" xfId="17268" xr:uid="{00000000-0005-0000-0000-0000F30A0000}"/>
    <cellStyle name="Millares 45 2 3 2 2 3" xfId="12861" xr:uid="{00000000-0005-0000-0000-000060050000}"/>
    <cellStyle name="Millares 45 2 3 2 3" xfId="6273" xr:uid="{00000000-0005-0000-0000-000060050000}"/>
    <cellStyle name="Millares 45 2 3 2 3 2" xfId="15087" xr:uid="{00000000-0005-0000-0000-000060050000}"/>
    <cellStyle name="Millares 45 2 3 2 4" xfId="10684" xr:uid="{00000000-0005-0000-0000-0000DE000000}"/>
    <cellStyle name="Millares 45 2 3 3" xfId="2967" xr:uid="{00000000-0005-0000-0000-00005F050000}"/>
    <cellStyle name="Millares 45 2 3 3 2" xfId="7377" xr:uid="{00000000-0005-0000-0000-0000F40A0000}"/>
    <cellStyle name="Millares 45 2 3 3 2 2" xfId="16191" xr:uid="{00000000-0005-0000-0000-0000F40A0000}"/>
    <cellStyle name="Millares 45 2 3 3 3" xfId="11784" xr:uid="{00000000-0005-0000-0000-00005F050000}"/>
    <cellStyle name="Millares 45 2 3 4" xfId="5196" xr:uid="{00000000-0005-0000-0000-00005F050000}"/>
    <cellStyle name="Millares 45 2 3 4 2" xfId="14010" xr:uid="{00000000-0005-0000-0000-00005F050000}"/>
    <cellStyle name="Millares 45 2 3 5" xfId="9607" xr:uid="{00000000-0005-0000-0000-0000DE000000}"/>
    <cellStyle name="Millares 45 2 4" xfId="1500" xr:uid="{00000000-0005-0000-0000-0000DE000000}"/>
    <cellStyle name="Millares 45 2 4 2" xfId="3679" xr:uid="{00000000-0005-0000-0000-000061050000}"/>
    <cellStyle name="Millares 45 2 4 2 2" xfId="8089" xr:uid="{00000000-0005-0000-0000-0000F60A0000}"/>
    <cellStyle name="Millares 45 2 4 2 2 2" xfId="16903" xr:uid="{00000000-0005-0000-0000-0000F60A0000}"/>
    <cellStyle name="Millares 45 2 4 2 3" xfId="12496" xr:uid="{00000000-0005-0000-0000-000061050000}"/>
    <cellStyle name="Millares 45 2 4 3" xfId="5908" xr:uid="{00000000-0005-0000-0000-000061050000}"/>
    <cellStyle name="Millares 45 2 4 3 2" xfId="14722" xr:uid="{00000000-0005-0000-0000-000061050000}"/>
    <cellStyle name="Millares 45 2 4 4" xfId="10319" xr:uid="{00000000-0005-0000-0000-0000DE000000}"/>
    <cellStyle name="Millares 45 2 5" xfId="2610" xr:uid="{00000000-0005-0000-0000-0000DD000000}"/>
    <cellStyle name="Millares 45 2 5 2" xfId="7021" xr:uid="{00000000-0005-0000-0000-0000F70A0000}"/>
    <cellStyle name="Millares 45 2 5 2 2" xfId="15835" xr:uid="{00000000-0005-0000-0000-0000F70A0000}"/>
    <cellStyle name="Millares 45 2 5 3" xfId="11428" xr:uid="{00000000-0005-0000-0000-0000DD000000}"/>
    <cellStyle name="Millares 45 2 6" xfId="4844" xr:uid="{00000000-0005-0000-0000-00005C050000}"/>
    <cellStyle name="Millares 45 2 6 2" xfId="13658" xr:uid="{00000000-0005-0000-0000-00005C050000}"/>
    <cellStyle name="Millares 45 2 7" xfId="9255" xr:uid="{00000000-0005-0000-0000-0000DE000000}"/>
    <cellStyle name="Millares 45 3" xfId="957" xr:uid="{00000000-0005-0000-0000-0000DD000000}"/>
    <cellStyle name="Millares 45 3 2" xfId="2035" xr:uid="{00000000-0005-0000-0000-0000DD000000}"/>
    <cellStyle name="Millares 45 3 2 2" xfId="4214" xr:uid="{00000000-0005-0000-0000-000063050000}"/>
    <cellStyle name="Millares 45 3 2 2 2" xfId="8624" xr:uid="{00000000-0005-0000-0000-0000FA0A0000}"/>
    <cellStyle name="Millares 45 3 2 2 2 2" xfId="17438" xr:uid="{00000000-0005-0000-0000-0000FA0A0000}"/>
    <cellStyle name="Millares 45 3 2 2 3" xfId="13031" xr:uid="{00000000-0005-0000-0000-000063050000}"/>
    <cellStyle name="Millares 45 3 2 3" xfId="6443" xr:uid="{00000000-0005-0000-0000-000063050000}"/>
    <cellStyle name="Millares 45 3 2 3 2" xfId="15257" xr:uid="{00000000-0005-0000-0000-000063050000}"/>
    <cellStyle name="Millares 45 3 2 4" xfId="10854" xr:uid="{00000000-0005-0000-0000-0000DD000000}"/>
    <cellStyle name="Millares 45 3 3" xfId="3137" xr:uid="{00000000-0005-0000-0000-000062050000}"/>
    <cellStyle name="Millares 45 3 3 2" xfId="7547" xr:uid="{00000000-0005-0000-0000-0000FB0A0000}"/>
    <cellStyle name="Millares 45 3 3 2 2" xfId="16361" xr:uid="{00000000-0005-0000-0000-0000FB0A0000}"/>
    <cellStyle name="Millares 45 3 3 3" xfId="11954" xr:uid="{00000000-0005-0000-0000-000062050000}"/>
    <cellStyle name="Millares 45 3 4" xfId="5366" xr:uid="{00000000-0005-0000-0000-000062050000}"/>
    <cellStyle name="Millares 45 3 4 2" xfId="14180" xr:uid="{00000000-0005-0000-0000-000062050000}"/>
    <cellStyle name="Millares 45 3 5" xfId="9777" xr:uid="{00000000-0005-0000-0000-0000DD000000}"/>
    <cellStyle name="Millares 45 4" xfId="604" xr:uid="{00000000-0005-0000-0000-0000DD000000}"/>
    <cellStyle name="Millares 45 4 2" xfId="1683" xr:uid="{00000000-0005-0000-0000-0000DD000000}"/>
    <cellStyle name="Millares 45 4 2 2" xfId="3862" xr:uid="{00000000-0005-0000-0000-000065050000}"/>
    <cellStyle name="Millares 45 4 2 2 2" xfId="8272" xr:uid="{00000000-0005-0000-0000-0000FE0A0000}"/>
    <cellStyle name="Millares 45 4 2 2 2 2" xfId="17086" xr:uid="{00000000-0005-0000-0000-0000FE0A0000}"/>
    <cellStyle name="Millares 45 4 2 2 3" xfId="12679" xr:uid="{00000000-0005-0000-0000-000065050000}"/>
    <cellStyle name="Millares 45 4 2 3" xfId="6091" xr:uid="{00000000-0005-0000-0000-000065050000}"/>
    <cellStyle name="Millares 45 4 2 3 2" xfId="14905" xr:uid="{00000000-0005-0000-0000-000065050000}"/>
    <cellStyle name="Millares 45 4 2 4" xfId="10502" xr:uid="{00000000-0005-0000-0000-0000DD000000}"/>
    <cellStyle name="Millares 45 4 3" xfId="2785" xr:uid="{00000000-0005-0000-0000-000064050000}"/>
    <cellStyle name="Millares 45 4 3 2" xfId="7195" xr:uid="{00000000-0005-0000-0000-0000FF0A0000}"/>
    <cellStyle name="Millares 45 4 3 2 2" xfId="16009" xr:uid="{00000000-0005-0000-0000-0000FF0A0000}"/>
    <cellStyle name="Millares 45 4 3 3" xfId="11602" xr:uid="{00000000-0005-0000-0000-000064050000}"/>
    <cellStyle name="Millares 45 4 4" xfId="5014" xr:uid="{00000000-0005-0000-0000-000064050000}"/>
    <cellStyle name="Millares 45 4 4 2" xfId="13828" xr:uid="{00000000-0005-0000-0000-000064050000}"/>
    <cellStyle name="Millares 45 4 5" xfId="9425" xr:uid="{00000000-0005-0000-0000-0000DD000000}"/>
    <cellStyle name="Millares 45 5" xfId="1313" xr:uid="{00000000-0005-0000-0000-0000DD000000}"/>
    <cellStyle name="Millares 45 5 2" xfId="3493" xr:uid="{00000000-0005-0000-0000-000066050000}"/>
    <cellStyle name="Millares 45 5 2 2" xfId="7903" xr:uid="{00000000-0005-0000-0000-0000010B0000}"/>
    <cellStyle name="Millares 45 5 2 2 2" xfId="16717" xr:uid="{00000000-0005-0000-0000-0000010B0000}"/>
    <cellStyle name="Millares 45 5 2 3" xfId="12310" xr:uid="{00000000-0005-0000-0000-000066050000}"/>
    <cellStyle name="Millares 45 5 3" xfId="5722" xr:uid="{00000000-0005-0000-0000-000066050000}"/>
    <cellStyle name="Millares 45 5 3 2" xfId="14536" xr:uid="{00000000-0005-0000-0000-000066050000}"/>
    <cellStyle name="Millares 45 5 4" xfId="10133" xr:uid="{00000000-0005-0000-0000-0000DD000000}"/>
    <cellStyle name="Millares 45 6" xfId="2427" xr:uid="{00000000-0005-0000-0000-0000DC000000}"/>
    <cellStyle name="Millares 45 6 2" xfId="6839" xr:uid="{00000000-0005-0000-0000-0000020B0000}"/>
    <cellStyle name="Millares 45 6 2 2" xfId="15653" xr:uid="{00000000-0005-0000-0000-0000020B0000}"/>
    <cellStyle name="Millares 45 6 3" xfId="11246" xr:uid="{00000000-0005-0000-0000-0000DC000000}"/>
    <cellStyle name="Millares 45 7" xfId="4662" xr:uid="{00000000-0005-0000-0000-00005B050000}"/>
    <cellStyle name="Millares 45 7 2" xfId="13476" xr:uid="{00000000-0005-0000-0000-00005B050000}"/>
    <cellStyle name="Millares 45 8" xfId="9073" xr:uid="{00000000-0005-0000-0000-0000DD000000}"/>
    <cellStyle name="Millares 46" xfId="105" xr:uid="{00000000-0005-0000-0000-0000DF000000}"/>
    <cellStyle name="Millares 46 2" xfId="423" xr:uid="{00000000-0005-0000-0000-0000E0000000}"/>
    <cellStyle name="Millares 46 2 2" xfId="1140" xr:uid="{00000000-0005-0000-0000-0000E0000000}"/>
    <cellStyle name="Millares 46 2 2 2" xfId="2218" xr:uid="{00000000-0005-0000-0000-0000E0000000}"/>
    <cellStyle name="Millares 46 2 2 2 2" xfId="4397" xr:uid="{00000000-0005-0000-0000-00006A050000}"/>
    <cellStyle name="Millares 46 2 2 2 2 2" xfId="8807" xr:uid="{00000000-0005-0000-0000-0000070B0000}"/>
    <cellStyle name="Millares 46 2 2 2 2 2 2" xfId="17621" xr:uid="{00000000-0005-0000-0000-0000070B0000}"/>
    <cellStyle name="Millares 46 2 2 2 2 3" xfId="13214" xr:uid="{00000000-0005-0000-0000-00006A050000}"/>
    <cellStyle name="Millares 46 2 2 2 3" xfId="6626" xr:uid="{00000000-0005-0000-0000-00006A050000}"/>
    <cellStyle name="Millares 46 2 2 2 3 2" xfId="15440" xr:uid="{00000000-0005-0000-0000-00006A050000}"/>
    <cellStyle name="Millares 46 2 2 2 4" xfId="11037" xr:uid="{00000000-0005-0000-0000-0000E0000000}"/>
    <cellStyle name="Millares 46 2 2 3" xfId="3320" xr:uid="{00000000-0005-0000-0000-000069050000}"/>
    <cellStyle name="Millares 46 2 2 3 2" xfId="7730" xr:uid="{00000000-0005-0000-0000-0000080B0000}"/>
    <cellStyle name="Millares 46 2 2 3 2 2" xfId="16544" xr:uid="{00000000-0005-0000-0000-0000080B0000}"/>
    <cellStyle name="Millares 46 2 2 3 3" xfId="12137" xr:uid="{00000000-0005-0000-0000-000069050000}"/>
    <cellStyle name="Millares 46 2 2 4" xfId="5549" xr:uid="{00000000-0005-0000-0000-000069050000}"/>
    <cellStyle name="Millares 46 2 2 4 2" xfId="14363" xr:uid="{00000000-0005-0000-0000-000069050000}"/>
    <cellStyle name="Millares 46 2 2 5" xfId="9960" xr:uid="{00000000-0005-0000-0000-0000E0000000}"/>
    <cellStyle name="Millares 46 2 3" xfId="787" xr:uid="{00000000-0005-0000-0000-0000E0000000}"/>
    <cellStyle name="Millares 46 2 3 2" xfId="1866" xr:uid="{00000000-0005-0000-0000-0000E0000000}"/>
    <cellStyle name="Millares 46 2 3 2 2" xfId="4045" xr:uid="{00000000-0005-0000-0000-00006C050000}"/>
    <cellStyle name="Millares 46 2 3 2 2 2" xfId="8455" xr:uid="{00000000-0005-0000-0000-00000B0B0000}"/>
    <cellStyle name="Millares 46 2 3 2 2 2 2" xfId="17269" xr:uid="{00000000-0005-0000-0000-00000B0B0000}"/>
    <cellStyle name="Millares 46 2 3 2 2 3" xfId="12862" xr:uid="{00000000-0005-0000-0000-00006C050000}"/>
    <cellStyle name="Millares 46 2 3 2 3" xfId="6274" xr:uid="{00000000-0005-0000-0000-00006C050000}"/>
    <cellStyle name="Millares 46 2 3 2 3 2" xfId="15088" xr:uid="{00000000-0005-0000-0000-00006C050000}"/>
    <cellStyle name="Millares 46 2 3 2 4" xfId="10685" xr:uid="{00000000-0005-0000-0000-0000E0000000}"/>
    <cellStyle name="Millares 46 2 3 3" xfId="2968" xr:uid="{00000000-0005-0000-0000-00006B050000}"/>
    <cellStyle name="Millares 46 2 3 3 2" xfId="7378" xr:uid="{00000000-0005-0000-0000-00000C0B0000}"/>
    <cellStyle name="Millares 46 2 3 3 2 2" xfId="16192" xr:uid="{00000000-0005-0000-0000-00000C0B0000}"/>
    <cellStyle name="Millares 46 2 3 3 3" xfId="11785" xr:uid="{00000000-0005-0000-0000-00006B050000}"/>
    <cellStyle name="Millares 46 2 3 4" xfId="5197" xr:uid="{00000000-0005-0000-0000-00006B050000}"/>
    <cellStyle name="Millares 46 2 3 4 2" xfId="14011" xr:uid="{00000000-0005-0000-0000-00006B050000}"/>
    <cellStyle name="Millares 46 2 3 5" xfId="9608" xr:uid="{00000000-0005-0000-0000-0000E0000000}"/>
    <cellStyle name="Millares 46 2 4" xfId="1501" xr:uid="{00000000-0005-0000-0000-0000E0000000}"/>
    <cellStyle name="Millares 46 2 4 2" xfId="3680" xr:uid="{00000000-0005-0000-0000-00006D050000}"/>
    <cellStyle name="Millares 46 2 4 2 2" xfId="8090" xr:uid="{00000000-0005-0000-0000-00000E0B0000}"/>
    <cellStyle name="Millares 46 2 4 2 2 2" xfId="16904" xr:uid="{00000000-0005-0000-0000-00000E0B0000}"/>
    <cellStyle name="Millares 46 2 4 2 3" xfId="12497" xr:uid="{00000000-0005-0000-0000-00006D050000}"/>
    <cellStyle name="Millares 46 2 4 3" xfId="5909" xr:uid="{00000000-0005-0000-0000-00006D050000}"/>
    <cellStyle name="Millares 46 2 4 3 2" xfId="14723" xr:uid="{00000000-0005-0000-0000-00006D050000}"/>
    <cellStyle name="Millares 46 2 4 4" xfId="10320" xr:uid="{00000000-0005-0000-0000-0000E0000000}"/>
    <cellStyle name="Millares 46 2 5" xfId="2611" xr:uid="{00000000-0005-0000-0000-0000DF000000}"/>
    <cellStyle name="Millares 46 2 5 2" xfId="7022" xr:uid="{00000000-0005-0000-0000-00000F0B0000}"/>
    <cellStyle name="Millares 46 2 5 2 2" xfId="15836" xr:uid="{00000000-0005-0000-0000-00000F0B0000}"/>
    <cellStyle name="Millares 46 2 5 3" xfId="11429" xr:uid="{00000000-0005-0000-0000-0000DF000000}"/>
    <cellStyle name="Millares 46 2 6" xfId="4845" xr:uid="{00000000-0005-0000-0000-000068050000}"/>
    <cellStyle name="Millares 46 2 6 2" xfId="13659" xr:uid="{00000000-0005-0000-0000-000068050000}"/>
    <cellStyle name="Millares 46 2 7" xfId="9256" xr:uid="{00000000-0005-0000-0000-0000E0000000}"/>
    <cellStyle name="Millares 46 3" xfId="958" xr:uid="{00000000-0005-0000-0000-0000DF000000}"/>
    <cellStyle name="Millares 46 3 2" xfId="2036" xr:uid="{00000000-0005-0000-0000-0000DF000000}"/>
    <cellStyle name="Millares 46 3 2 2" xfId="4215" xr:uid="{00000000-0005-0000-0000-00006F050000}"/>
    <cellStyle name="Millares 46 3 2 2 2" xfId="8625" xr:uid="{00000000-0005-0000-0000-0000120B0000}"/>
    <cellStyle name="Millares 46 3 2 2 2 2" xfId="17439" xr:uid="{00000000-0005-0000-0000-0000120B0000}"/>
    <cellStyle name="Millares 46 3 2 2 3" xfId="13032" xr:uid="{00000000-0005-0000-0000-00006F050000}"/>
    <cellStyle name="Millares 46 3 2 3" xfId="6444" xr:uid="{00000000-0005-0000-0000-00006F050000}"/>
    <cellStyle name="Millares 46 3 2 3 2" xfId="15258" xr:uid="{00000000-0005-0000-0000-00006F050000}"/>
    <cellStyle name="Millares 46 3 2 4" xfId="10855" xr:uid="{00000000-0005-0000-0000-0000DF000000}"/>
    <cellStyle name="Millares 46 3 3" xfId="3138" xr:uid="{00000000-0005-0000-0000-00006E050000}"/>
    <cellStyle name="Millares 46 3 3 2" xfId="7548" xr:uid="{00000000-0005-0000-0000-0000130B0000}"/>
    <cellStyle name="Millares 46 3 3 2 2" xfId="16362" xr:uid="{00000000-0005-0000-0000-0000130B0000}"/>
    <cellStyle name="Millares 46 3 3 3" xfId="11955" xr:uid="{00000000-0005-0000-0000-00006E050000}"/>
    <cellStyle name="Millares 46 3 4" xfId="5367" xr:uid="{00000000-0005-0000-0000-00006E050000}"/>
    <cellStyle name="Millares 46 3 4 2" xfId="14181" xr:uid="{00000000-0005-0000-0000-00006E050000}"/>
    <cellStyle name="Millares 46 3 5" xfId="9778" xr:uid="{00000000-0005-0000-0000-0000DF000000}"/>
    <cellStyle name="Millares 46 4" xfId="605" xr:uid="{00000000-0005-0000-0000-0000DF000000}"/>
    <cellStyle name="Millares 46 4 2" xfId="1684" xr:uid="{00000000-0005-0000-0000-0000DF000000}"/>
    <cellStyle name="Millares 46 4 2 2" xfId="3863" xr:uid="{00000000-0005-0000-0000-000071050000}"/>
    <cellStyle name="Millares 46 4 2 2 2" xfId="8273" xr:uid="{00000000-0005-0000-0000-0000160B0000}"/>
    <cellStyle name="Millares 46 4 2 2 2 2" xfId="17087" xr:uid="{00000000-0005-0000-0000-0000160B0000}"/>
    <cellStyle name="Millares 46 4 2 2 3" xfId="12680" xr:uid="{00000000-0005-0000-0000-000071050000}"/>
    <cellStyle name="Millares 46 4 2 3" xfId="6092" xr:uid="{00000000-0005-0000-0000-000071050000}"/>
    <cellStyle name="Millares 46 4 2 3 2" xfId="14906" xr:uid="{00000000-0005-0000-0000-000071050000}"/>
    <cellStyle name="Millares 46 4 2 4" xfId="10503" xr:uid="{00000000-0005-0000-0000-0000DF000000}"/>
    <cellStyle name="Millares 46 4 3" xfId="2786" xr:uid="{00000000-0005-0000-0000-000070050000}"/>
    <cellStyle name="Millares 46 4 3 2" xfId="7196" xr:uid="{00000000-0005-0000-0000-0000170B0000}"/>
    <cellStyle name="Millares 46 4 3 2 2" xfId="16010" xr:uid="{00000000-0005-0000-0000-0000170B0000}"/>
    <cellStyle name="Millares 46 4 3 3" xfId="11603" xr:uid="{00000000-0005-0000-0000-000070050000}"/>
    <cellStyle name="Millares 46 4 4" xfId="5015" xr:uid="{00000000-0005-0000-0000-000070050000}"/>
    <cellStyle name="Millares 46 4 4 2" xfId="13829" xr:uid="{00000000-0005-0000-0000-000070050000}"/>
    <cellStyle name="Millares 46 4 5" xfId="9426" xr:uid="{00000000-0005-0000-0000-0000DF000000}"/>
    <cellStyle name="Millares 46 5" xfId="1314" xr:uid="{00000000-0005-0000-0000-0000DF000000}"/>
    <cellStyle name="Millares 46 5 2" xfId="3494" xr:uid="{00000000-0005-0000-0000-000072050000}"/>
    <cellStyle name="Millares 46 5 2 2" xfId="7904" xr:uid="{00000000-0005-0000-0000-0000190B0000}"/>
    <cellStyle name="Millares 46 5 2 2 2" xfId="16718" xr:uid="{00000000-0005-0000-0000-0000190B0000}"/>
    <cellStyle name="Millares 46 5 2 3" xfId="12311" xr:uid="{00000000-0005-0000-0000-000072050000}"/>
    <cellStyle name="Millares 46 5 3" xfId="5723" xr:uid="{00000000-0005-0000-0000-000072050000}"/>
    <cellStyle name="Millares 46 5 3 2" xfId="14537" xr:uid="{00000000-0005-0000-0000-000072050000}"/>
    <cellStyle name="Millares 46 5 4" xfId="10134" xr:uid="{00000000-0005-0000-0000-0000DF000000}"/>
    <cellStyle name="Millares 46 6" xfId="2428" xr:uid="{00000000-0005-0000-0000-0000DE000000}"/>
    <cellStyle name="Millares 46 6 2" xfId="6840" xr:uid="{00000000-0005-0000-0000-00001A0B0000}"/>
    <cellStyle name="Millares 46 6 2 2" xfId="15654" xr:uid="{00000000-0005-0000-0000-00001A0B0000}"/>
    <cellStyle name="Millares 46 6 3" xfId="11247" xr:uid="{00000000-0005-0000-0000-0000DE000000}"/>
    <cellStyle name="Millares 46 7" xfId="4663" xr:uid="{00000000-0005-0000-0000-000067050000}"/>
    <cellStyle name="Millares 46 7 2" xfId="13477" xr:uid="{00000000-0005-0000-0000-000067050000}"/>
    <cellStyle name="Millares 46 8" xfId="9074" xr:uid="{00000000-0005-0000-0000-0000DF000000}"/>
    <cellStyle name="Millares 47" xfId="107" xr:uid="{00000000-0005-0000-0000-0000E1000000}"/>
    <cellStyle name="Millares 47 2" xfId="424" xr:uid="{00000000-0005-0000-0000-0000E2000000}"/>
    <cellStyle name="Millares 47 2 2" xfId="1141" xr:uid="{00000000-0005-0000-0000-0000E2000000}"/>
    <cellStyle name="Millares 47 2 2 2" xfId="2219" xr:uid="{00000000-0005-0000-0000-0000E2000000}"/>
    <cellStyle name="Millares 47 2 2 2 2" xfId="4398" xr:uid="{00000000-0005-0000-0000-000076050000}"/>
    <cellStyle name="Millares 47 2 2 2 2 2" xfId="8808" xr:uid="{00000000-0005-0000-0000-00001F0B0000}"/>
    <cellStyle name="Millares 47 2 2 2 2 2 2" xfId="17622" xr:uid="{00000000-0005-0000-0000-00001F0B0000}"/>
    <cellStyle name="Millares 47 2 2 2 2 3" xfId="13215" xr:uid="{00000000-0005-0000-0000-000076050000}"/>
    <cellStyle name="Millares 47 2 2 2 3" xfId="6627" xr:uid="{00000000-0005-0000-0000-000076050000}"/>
    <cellStyle name="Millares 47 2 2 2 3 2" xfId="15441" xr:uid="{00000000-0005-0000-0000-000076050000}"/>
    <cellStyle name="Millares 47 2 2 2 4" xfId="11038" xr:uid="{00000000-0005-0000-0000-0000E2000000}"/>
    <cellStyle name="Millares 47 2 2 3" xfId="3321" xr:uid="{00000000-0005-0000-0000-000075050000}"/>
    <cellStyle name="Millares 47 2 2 3 2" xfId="7731" xr:uid="{00000000-0005-0000-0000-0000200B0000}"/>
    <cellStyle name="Millares 47 2 2 3 2 2" xfId="16545" xr:uid="{00000000-0005-0000-0000-0000200B0000}"/>
    <cellStyle name="Millares 47 2 2 3 3" xfId="12138" xr:uid="{00000000-0005-0000-0000-000075050000}"/>
    <cellStyle name="Millares 47 2 2 4" xfId="5550" xr:uid="{00000000-0005-0000-0000-000075050000}"/>
    <cellStyle name="Millares 47 2 2 4 2" xfId="14364" xr:uid="{00000000-0005-0000-0000-000075050000}"/>
    <cellStyle name="Millares 47 2 2 5" xfId="9961" xr:uid="{00000000-0005-0000-0000-0000E2000000}"/>
    <cellStyle name="Millares 47 2 3" xfId="788" xr:uid="{00000000-0005-0000-0000-0000E2000000}"/>
    <cellStyle name="Millares 47 2 3 2" xfId="1867" xr:uid="{00000000-0005-0000-0000-0000E2000000}"/>
    <cellStyle name="Millares 47 2 3 2 2" xfId="4046" xr:uid="{00000000-0005-0000-0000-000078050000}"/>
    <cellStyle name="Millares 47 2 3 2 2 2" xfId="8456" xr:uid="{00000000-0005-0000-0000-0000230B0000}"/>
    <cellStyle name="Millares 47 2 3 2 2 2 2" xfId="17270" xr:uid="{00000000-0005-0000-0000-0000230B0000}"/>
    <cellStyle name="Millares 47 2 3 2 2 3" xfId="12863" xr:uid="{00000000-0005-0000-0000-000078050000}"/>
    <cellStyle name="Millares 47 2 3 2 3" xfId="6275" xr:uid="{00000000-0005-0000-0000-000078050000}"/>
    <cellStyle name="Millares 47 2 3 2 3 2" xfId="15089" xr:uid="{00000000-0005-0000-0000-000078050000}"/>
    <cellStyle name="Millares 47 2 3 2 4" xfId="10686" xr:uid="{00000000-0005-0000-0000-0000E2000000}"/>
    <cellStyle name="Millares 47 2 3 3" xfId="2969" xr:uid="{00000000-0005-0000-0000-000077050000}"/>
    <cellStyle name="Millares 47 2 3 3 2" xfId="7379" xr:uid="{00000000-0005-0000-0000-0000240B0000}"/>
    <cellStyle name="Millares 47 2 3 3 2 2" xfId="16193" xr:uid="{00000000-0005-0000-0000-0000240B0000}"/>
    <cellStyle name="Millares 47 2 3 3 3" xfId="11786" xr:uid="{00000000-0005-0000-0000-000077050000}"/>
    <cellStyle name="Millares 47 2 3 4" xfId="5198" xr:uid="{00000000-0005-0000-0000-000077050000}"/>
    <cellStyle name="Millares 47 2 3 4 2" xfId="14012" xr:uid="{00000000-0005-0000-0000-000077050000}"/>
    <cellStyle name="Millares 47 2 3 5" xfId="9609" xr:uid="{00000000-0005-0000-0000-0000E2000000}"/>
    <cellStyle name="Millares 47 2 4" xfId="1502" xr:uid="{00000000-0005-0000-0000-0000E2000000}"/>
    <cellStyle name="Millares 47 2 4 2" xfId="3681" xr:uid="{00000000-0005-0000-0000-000079050000}"/>
    <cellStyle name="Millares 47 2 4 2 2" xfId="8091" xr:uid="{00000000-0005-0000-0000-0000260B0000}"/>
    <cellStyle name="Millares 47 2 4 2 2 2" xfId="16905" xr:uid="{00000000-0005-0000-0000-0000260B0000}"/>
    <cellStyle name="Millares 47 2 4 2 3" xfId="12498" xr:uid="{00000000-0005-0000-0000-000079050000}"/>
    <cellStyle name="Millares 47 2 4 3" xfId="5910" xr:uid="{00000000-0005-0000-0000-000079050000}"/>
    <cellStyle name="Millares 47 2 4 3 2" xfId="14724" xr:uid="{00000000-0005-0000-0000-000079050000}"/>
    <cellStyle name="Millares 47 2 4 4" xfId="10321" xr:uid="{00000000-0005-0000-0000-0000E2000000}"/>
    <cellStyle name="Millares 47 2 5" xfId="2612" xr:uid="{00000000-0005-0000-0000-0000E1000000}"/>
    <cellStyle name="Millares 47 2 5 2" xfId="7023" xr:uid="{00000000-0005-0000-0000-0000270B0000}"/>
    <cellStyle name="Millares 47 2 5 2 2" xfId="15837" xr:uid="{00000000-0005-0000-0000-0000270B0000}"/>
    <cellStyle name="Millares 47 2 5 3" xfId="11430" xr:uid="{00000000-0005-0000-0000-0000E1000000}"/>
    <cellStyle name="Millares 47 2 6" xfId="4846" xr:uid="{00000000-0005-0000-0000-000074050000}"/>
    <cellStyle name="Millares 47 2 6 2" xfId="13660" xr:uid="{00000000-0005-0000-0000-000074050000}"/>
    <cellStyle name="Millares 47 2 7" xfId="9257" xr:uid="{00000000-0005-0000-0000-0000E2000000}"/>
    <cellStyle name="Millares 47 3" xfId="959" xr:uid="{00000000-0005-0000-0000-0000E1000000}"/>
    <cellStyle name="Millares 47 3 2" xfId="2037" xr:uid="{00000000-0005-0000-0000-0000E1000000}"/>
    <cellStyle name="Millares 47 3 2 2" xfId="4216" xr:uid="{00000000-0005-0000-0000-00007B050000}"/>
    <cellStyle name="Millares 47 3 2 2 2" xfId="8626" xr:uid="{00000000-0005-0000-0000-00002A0B0000}"/>
    <cellStyle name="Millares 47 3 2 2 2 2" xfId="17440" xr:uid="{00000000-0005-0000-0000-00002A0B0000}"/>
    <cellStyle name="Millares 47 3 2 2 3" xfId="13033" xr:uid="{00000000-0005-0000-0000-00007B050000}"/>
    <cellStyle name="Millares 47 3 2 3" xfId="6445" xr:uid="{00000000-0005-0000-0000-00007B050000}"/>
    <cellStyle name="Millares 47 3 2 3 2" xfId="15259" xr:uid="{00000000-0005-0000-0000-00007B050000}"/>
    <cellStyle name="Millares 47 3 2 4" xfId="10856" xr:uid="{00000000-0005-0000-0000-0000E1000000}"/>
    <cellStyle name="Millares 47 3 3" xfId="3139" xr:uid="{00000000-0005-0000-0000-00007A050000}"/>
    <cellStyle name="Millares 47 3 3 2" xfId="7549" xr:uid="{00000000-0005-0000-0000-00002B0B0000}"/>
    <cellStyle name="Millares 47 3 3 2 2" xfId="16363" xr:uid="{00000000-0005-0000-0000-00002B0B0000}"/>
    <cellStyle name="Millares 47 3 3 3" xfId="11956" xr:uid="{00000000-0005-0000-0000-00007A050000}"/>
    <cellStyle name="Millares 47 3 4" xfId="5368" xr:uid="{00000000-0005-0000-0000-00007A050000}"/>
    <cellStyle name="Millares 47 3 4 2" xfId="14182" xr:uid="{00000000-0005-0000-0000-00007A050000}"/>
    <cellStyle name="Millares 47 3 5" xfId="9779" xr:uid="{00000000-0005-0000-0000-0000E1000000}"/>
    <cellStyle name="Millares 47 4" xfId="606" xr:uid="{00000000-0005-0000-0000-0000E1000000}"/>
    <cellStyle name="Millares 47 4 2" xfId="1685" xr:uid="{00000000-0005-0000-0000-0000E1000000}"/>
    <cellStyle name="Millares 47 4 2 2" xfId="3864" xr:uid="{00000000-0005-0000-0000-00007D050000}"/>
    <cellStyle name="Millares 47 4 2 2 2" xfId="8274" xr:uid="{00000000-0005-0000-0000-00002E0B0000}"/>
    <cellStyle name="Millares 47 4 2 2 2 2" xfId="17088" xr:uid="{00000000-0005-0000-0000-00002E0B0000}"/>
    <cellStyle name="Millares 47 4 2 2 3" xfId="12681" xr:uid="{00000000-0005-0000-0000-00007D050000}"/>
    <cellStyle name="Millares 47 4 2 3" xfId="6093" xr:uid="{00000000-0005-0000-0000-00007D050000}"/>
    <cellStyle name="Millares 47 4 2 3 2" xfId="14907" xr:uid="{00000000-0005-0000-0000-00007D050000}"/>
    <cellStyle name="Millares 47 4 2 4" xfId="10504" xr:uid="{00000000-0005-0000-0000-0000E1000000}"/>
    <cellStyle name="Millares 47 4 3" xfId="2787" xr:uid="{00000000-0005-0000-0000-00007C050000}"/>
    <cellStyle name="Millares 47 4 3 2" xfId="7197" xr:uid="{00000000-0005-0000-0000-00002F0B0000}"/>
    <cellStyle name="Millares 47 4 3 2 2" xfId="16011" xr:uid="{00000000-0005-0000-0000-00002F0B0000}"/>
    <cellStyle name="Millares 47 4 3 3" xfId="11604" xr:uid="{00000000-0005-0000-0000-00007C050000}"/>
    <cellStyle name="Millares 47 4 4" xfId="5016" xr:uid="{00000000-0005-0000-0000-00007C050000}"/>
    <cellStyle name="Millares 47 4 4 2" xfId="13830" xr:uid="{00000000-0005-0000-0000-00007C050000}"/>
    <cellStyle name="Millares 47 4 5" xfId="9427" xr:uid="{00000000-0005-0000-0000-0000E1000000}"/>
    <cellStyle name="Millares 47 5" xfId="1315" xr:uid="{00000000-0005-0000-0000-0000E1000000}"/>
    <cellStyle name="Millares 47 5 2" xfId="3495" xr:uid="{00000000-0005-0000-0000-00007E050000}"/>
    <cellStyle name="Millares 47 5 2 2" xfId="7905" xr:uid="{00000000-0005-0000-0000-0000310B0000}"/>
    <cellStyle name="Millares 47 5 2 2 2" xfId="16719" xr:uid="{00000000-0005-0000-0000-0000310B0000}"/>
    <cellStyle name="Millares 47 5 2 3" xfId="12312" xr:uid="{00000000-0005-0000-0000-00007E050000}"/>
    <cellStyle name="Millares 47 5 3" xfId="5724" xr:uid="{00000000-0005-0000-0000-00007E050000}"/>
    <cellStyle name="Millares 47 5 3 2" xfId="14538" xr:uid="{00000000-0005-0000-0000-00007E050000}"/>
    <cellStyle name="Millares 47 5 4" xfId="10135" xr:uid="{00000000-0005-0000-0000-0000E1000000}"/>
    <cellStyle name="Millares 47 6" xfId="2429" xr:uid="{00000000-0005-0000-0000-0000E0000000}"/>
    <cellStyle name="Millares 47 6 2" xfId="6841" xr:uid="{00000000-0005-0000-0000-0000320B0000}"/>
    <cellStyle name="Millares 47 6 2 2" xfId="15655" xr:uid="{00000000-0005-0000-0000-0000320B0000}"/>
    <cellStyle name="Millares 47 6 3" xfId="11248" xr:uid="{00000000-0005-0000-0000-0000E0000000}"/>
    <cellStyle name="Millares 47 7" xfId="4664" xr:uid="{00000000-0005-0000-0000-000073050000}"/>
    <cellStyle name="Millares 47 7 2" xfId="13478" xr:uid="{00000000-0005-0000-0000-000073050000}"/>
    <cellStyle name="Millares 47 8" xfId="9075" xr:uid="{00000000-0005-0000-0000-0000E1000000}"/>
    <cellStyle name="Millares 48" xfId="109" xr:uid="{00000000-0005-0000-0000-0000E3000000}"/>
    <cellStyle name="Millares 48 2" xfId="425" xr:uid="{00000000-0005-0000-0000-0000E4000000}"/>
    <cellStyle name="Millares 48 2 2" xfId="1142" xr:uid="{00000000-0005-0000-0000-0000E4000000}"/>
    <cellStyle name="Millares 48 2 2 2" xfId="2220" xr:uid="{00000000-0005-0000-0000-0000E4000000}"/>
    <cellStyle name="Millares 48 2 2 2 2" xfId="4399" xr:uid="{00000000-0005-0000-0000-000082050000}"/>
    <cellStyle name="Millares 48 2 2 2 2 2" xfId="8809" xr:uid="{00000000-0005-0000-0000-0000370B0000}"/>
    <cellStyle name="Millares 48 2 2 2 2 2 2" xfId="17623" xr:uid="{00000000-0005-0000-0000-0000370B0000}"/>
    <cellStyle name="Millares 48 2 2 2 2 3" xfId="13216" xr:uid="{00000000-0005-0000-0000-000082050000}"/>
    <cellStyle name="Millares 48 2 2 2 3" xfId="6628" xr:uid="{00000000-0005-0000-0000-000082050000}"/>
    <cellStyle name="Millares 48 2 2 2 3 2" xfId="15442" xr:uid="{00000000-0005-0000-0000-000082050000}"/>
    <cellStyle name="Millares 48 2 2 2 4" xfId="11039" xr:uid="{00000000-0005-0000-0000-0000E4000000}"/>
    <cellStyle name="Millares 48 2 2 3" xfId="3322" xr:uid="{00000000-0005-0000-0000-000081050000}"/>
    <cellStyle name="Millares 48 2 2 3 2" xfId="7732" xr:uid="{00000000-0005-0000-0000-0000380B0000}"/>
    <cellStyle name="Millares 48 2 2 3 2 2" xfId="16546" xr:uid="{00000000-0005-0000-0000-0000380B0000}"/>
    <cellStyle name="Millares 48 2 2 3 3" xfId="12139" xr:uid="{00000000-0005-0000-0000-000081050000}"/>
    <cellStyle name="Millares 48 2 2 4" xfId="5551" xr:uid="{00000000-0005-0000-0000-000081050000}"/>
    <cellStyle name="Millares 48 2 2 4 2" xfId="14365" xr:uid="{00000000-0005-0000-0000-000081050000}"/>
    <cellStyle name="Millares 48 2 2 5" xfId="9962" xr:uid="{00000000-0005-0000-0000-0000E4000000}"/>
    <cellStyle name="Millares 48 2 3" xfId="789" xr:uid="{00000000-0005-0000-0000-0000E4000000}"/>
    <cellStyle name="Millares 48 2 3 2" xfId="1868" xr:uid="{00000000-0005-0000-0000-0000E4000000}"/>
    <cellStyle name="Millares 48 2 3 2 2" xfId="4047" xr:uid="{00000000-0005-0000-0000-000084050000}"/>
    <cellStyle name="Millares 48 2 3 2 2 2" xfId="8457" xr:uid="{00000000-0005-0000-0000-00003B0B0000}"/>
    <cellStyle name="Millares 48 2 3 2 2 2 2" xfId="17271" xr:uid="{00000000-0005-0000-0000-00003B0B0000}"/>
    <cellStyle name="Millares 48 2 3 2 2 3" xfId="12864" xr:uid="{00000000-0005-0000-0000-000084050000}"/>
    <cellStyle name="Millares 48 2 3 2 3" xfId="6276" xr:uid="{00000000-0005-0000-0000-000084050000}"/>
    <cellStyle name="Millares 48 2 3 2 3 2" xfId="15090" xr:uid="{00000000-0005-0000-0000-000084050000}"/>
    <cellStyle name="Millares 48 2 3 2 4" xfId="10687" xr:uid="{00000000-0005-0000-0000-0000E4000000}"/>
    <cellStyle name="Millares 48 2 3 3" xfId="2970" xr:uid="{00000000-0005-0000-0000-000083050000}"/>
    <cellStyle name="Millares 48 2 3 3 2" xfId="7380" xr:uid="{00000000-0005-0000-0000-00003C0B0000}"/>
    <cellStyle name="Millares 48 2 3 3 2 2" xfId="16194" xr:uid="{00000000-0005-0000-0000-00003C0B0000}"/>
    <cellStyle name="Millares 48 2 3 3 3" xfId="11787" xr:uid="{00000000-0005-0000-0000-000083050000}"/>
    <cellStyle name="Millares 48 2 3 4" xfId="5199" xr:uid="{00000000-0005-0000-0000-000083050000}"/>
    <cellStyle name="Millares 48 2 3 4 2" xfId="14013" xr:uid="{00000000-0005-0000-0000-000083050000}"/>
    <cellStyle name="Millares 48 2 3 5" xfId="9610" xr:uid="{00000000-0005-0000-0000-0000E4000000}"/>
    <cellStyle name="Millares 48 2 4" xfId="1503" xr:uid="{00000000-0005-0000-0000-0000E4000000}"/>
    <cellStyle name="Millares 48 2 4 2" xfId="3682" xr:uid="{00000000-0005-0000-0000-000085050000}"/>
    <cellStyle name="Millares 48 2 4 2 2" xfId="8092" xr:uid="{00000000-0005-0000-0000-00003E0B0000}"/>
    <cellStyle name="Millares 48 2 4 2 2 2" xfId="16906" xr:uid="{00000000-0005-0000-0000-00003E0B0000}"/>
    <cellStyle name="Millares 48 2 4 2 3" xfId="12499" xr:uid="{00000000-0005-0000-0000-000085050000}"/>
    <cellStyle name="Millares 48 2 4 3" xfId="5911" xr:uid="{00000000-0005-0000-0000-000085050000}"/>
    <cellStyle name="Millares 48 2 4 3 2" xfId="14725" xr:uid="{00000000-0005-0000-0000-000085050000}"/>
    <cellStyle name="Millares 48 2 4 4" xfId="10322" xr:uid="{00000000-0005-0000-0000-0000E4000000}"/>
    <cellStyle name="Millares 48 2 5" xfId="2613" xr:uid="{00000000-0005-0000-0000-0000E3000000}"/>
    <cellStyle name="Millares 48 2 5 2" xfId="7024" xr:uid="{00000000-0005-0000-0000-00003F0B0000}"/>
    <cellStyle name="Millares 48 2 5 2 2" xfId="15838" xr:uid="{00000000-0005-0000-0000-00003F0B0000}"/>
    <cellStyle name="Millares 48 2 5 3" xfId="11431" xr:uid="{00000000-0005-0000-0000-0000E3000000}"/>
    <cellStyle name="Millares 48 2 6" xfId="4847" xr:uid="{00000000-0005-0000-0000-000080050000}"/>
    <cellStyle name="Millares 48 2 6 2" xfId="13661" xr:uid="{00000000-0005-0000-0000-000080050000}"/>
    <cellStyle name="Millares 48 2 7" xfId="9258" xr:uid="{00000000-0005-0000-0000-0000E4000000}"/>
    <cellStyle name="Millares 48 3" xfId="960" xr:uid="{00000000-0005-0000-0000-0000E3000000}"/>
    <cellStyle name="Millares 48 3 2" xfId="2038" xr:uid="{00000000-0005-0000-0000-0000E3000000}"/>
    <cellStyle name="Millares 48 3 2 2" xfId="4217" xr:uid="{00000000-0005-0000-0000-000087050000}"/>
    <cellStyle name="Millares 48 3 2 2 2" xfId="8627" xr:uid="{00000000-0005-0000-0000-0000420B0000}"/>
    <cellStyle name="Millares 48 3 2 2 2 2" xfId="17441" xr:uid="{00000000-0005-0000-0000-0000420B0000}"/>
    <cellStyle name="Millares 48 3 2 2 3" xfId="13034" xr:uid="{00000000-0005-0000-0000-000087050000}"/>
    <cellStyle name="Millares 48 3 2 3" xfId="6446" xr:uid="{00000000-0005-0000-0000-000087050000}"/>
    <cellStyle name="Millares 48 3 2 3 2" xfId="15260" xr:uid="{00000000-0005-0000-0000-000087050000}"/>
    <cellStyle name="Millares 48 3 2 4" xfId="10857" xr:uid="{00000000-0005-0000-0000-0000E3000000}"/>
    <cellStyle name="Millares 48 3 3" xfId="3140" xr:uid="{00000000-0005-0000-0000-000086050000}"/>
    <cellStyle name="Millares 48 3 3 2" xfId="7550" xr:uid="{00000000-0005-0000-0000-0000430B0000}"/>
    <cellStyle name="Millares 48 3 3 2 2" xfId="16364" xr:uid="{00000000-0005-0000-0000-0000430B0000}"/>
    <cellStyle name="Millares 48 3 3 3" xfId="11957" xr:uid="{00000000-0005-0000-0000-000086050000}"/>
    <cellStyle name="Millares 48 3 4" xfId="5369" xr:uid="{00000000-0005-0000-0000-000086050000}"/>
    <cellStyle name="Millares 48 3 4 2" xfId="14183" xr:uid="{00000000-0005-0000-0000-000086050000}"/>
    <cellStyle name="Millares 48 3 5" xfId="9780" xr:uid="{00000000-0005-0000-0000-0000E3000000}"/>
    <cellStyle name="Millares 48 4" xfId="607" xr:uid="{00000000-0005-0000-0000-0000E3000000}"/>
    <cellStyle name="Millares 48 4 2" xfId="1686" xr:uid="{00000000-0005-0000-0000-0000E3000000}"/>
    <cellStyle name="Millares 48 4 2 2" xfId="3865" xr:uid="{00000000-0005-0000-0000-000089050000}"/>
    <cellStyle name="Millares 48 4 2 2 2" xfId="8275" xr:uid="{00000000-0005-0000-0000-0000460B0000}"/>
    <cellStyle name="Millares 48 4 2 2 2 2" xfId="17089" xr:uid="{00000000-0005-0000-0000-0000460B0000}"/>
    <cellStyle name="Millares 48 4 2 2 3" xfId="12682" xr:uid="{00000000-0005-0000-0000-000089050000}"/>
    <cellStyle name="Millares 48 4 2 3" xfId="6094" xr:uid="{00000000-0005-0000-0000-000089050000}"/>
    <cellStyle name="Millares 48 4 2 3 2" xfId="14908" xr:uid="{00000000-0005-0000-0000-000089050000}"/>
    <cellStyle name="Millares 48 4 2 4" xfId="10505" xr:uid="{00000000-0005-0000-0000-0000E3000000}"/>
    <cellStyle name="Millares 48 4 3" xfId="2788" xr:uid="{00000000-0005-0000-0000-000088050000}"/>
    <cellStyle name="Millares 48 4 3 2" xfId="7198" xr:uid="{00000000-0005-0000-0000-0000470B0000}"/>
    <cellStyle name="Millares 48 4 3 2 2" xfId="16012" xr:uid="{00000000-0005-0000-0000-0000470B0000}"/>
    <cellStyle name="Millares 48 4 3 3" xfId="11605" xr:uid="{00000000-0005-0000-0000-000088050000}"/>
    <cellStyle name="Millares 48 4 4" xfId="5017" xr:uid="{00000000-0005-0000-0000-000088050000}"/>
    <cellStyle name="Millares 48 4 4 2" xfId="13831" xr:uid="{00000000-0005-0000-0000-000088050000}"/>
    <cellStyle name="Millares 48 4 5" xfId="9428" xr:uid="{00000000-0005-0000-0000-0000E3000000}"/>
    <cellStyle name="Millares 48 5" xfId="1316" xr:uid="{00000000-0005-0000-0000-0000E3000000}"/>
    <cellStyle name="Millares 48 5 2" xfId="3496" xr:uid="{00000000-0005-0000-0000-00008A050000}"/>
    <cellStyle name="Millares 48 5 2 2" xfId="7906" xr:uid="{00000000-0005-0000-0000-0000490B0000}"/>
    <cellStyle name="Millares 48 5 2 2 2" xfId="16720" xr:uid="{00000000-0005-0000-0000-0000490B0000}"/>
    <cellStyle name="Millares 48 5 2 3" xfId="12313" xr:uid="{00000000-0005-0000-0000-00008A050000}"/>
    <cellStyle name="Millares 48 5 3" xfId="5725" xr:uid="{00000000-0005-0000-0000-00008A050000}"/>
    <cellStyle name="Millares 48 5 3 2" xfId="14539" xr:uid="{00000000-0005-0000-0000-00008A050000}"/>
    <cellStyle name="Millares 48 5 4" xfId="10136" xr:uid="{00000000-0005-0000-0000-0000E3000000}"/>
    <cellStyle name="Millares 48 6" xfId="2430" xr:uid="{00000000-0005-0000-0000-0000E2000000}"/>
    <cellStyle name="Millares 48 6 2" xfId="6842" xr:uid="{00000000-0005-0000-0000-00004A0B0000}"/>
    <cellStyle name="Millares 48 6 2 2" xfId="15656" xr:uid="{00000000-0005-0000-0000-00004A0B0000}"/>
    <cellStyle name="Millares 48 6 3" xfId="11249" xr:uid="{00000000-0005-0000-0000-0000E2000000}"/>
    <cellStyle name="Millares 48 7" xfId="4665" xr:uid="{00000000-0005-0000-0000-00007F050000}"/>
    <cellStyle name="Millares 48 7 2" xfId="13479" xr:uid="{00000000-0005-0000-0000-00007F050000}"/>
    <cellStyle name="Millares 48 8" xfId="9076" xr:uid="{00000000-0005-0000-0000-0000E3000000}"/>
    <cellStyle name="Millares 49" xfId="111" xr:uid="{00000000-0005-0000-0000-0000E5000000}"/>
    <cellStyle name="Millares 49 2" xfId="426" xr:uid="{00000000-0005-0000-0000-0000E6000000}"/>
    <cellStyle name="Millares 49 2 2" xfId="1143" xr:uid="{00000000-0005-0000-0000-0000E6000000}"/>
    <cellStyle name="Millares 49 2 2 2" xfId="2221" xr:uid="{00000000-0005-0000-0000-0000E6000000}"/>
    <cellStyle name="Millares 49 2 2 2 2" xfId="4400" xr:uid="{00000000-0005-0000-0000-00008E050000}"/>
    <cellStyle name="Millares 49 2 2 2 2 2" xfId="8810" xr:uid="{00000000-0005-0000-0000-00004F0B0000}"/>
    <cellStyle name="Millares 49 2 2 2 2 2 2" xfId="17624" xr:uid="{00000000-0005-0000-0000-00004F0B0000}"/>
    <cellStyle name="Millares 49 2 2 2 2 3" xfId="13217" xr:uid="{00000000-0005-0000-0000-00008E050000}"/>
    <cellStyle name="Millares 49 2 2 2 3" xfId="6629" xr:uid="{00000000-0005-0000-0000-00008E050000}"/>
    <cellStyle name="Millares 49 2 2 2 3 2" xfId="15443" xr:uid="{00000000-0005-0000-0000-00008E050000}"/>
    <cellStyle name="Millares 49 2 2 2 4" xfId="11040" xr:uid="{00000000-0005-0000-0000-0000E6000000}"/>
    <cellStyle name="Millares 49 2 2 3" xfId="3323" xr:uid="{00000000-0005-0000-0000-00008D050000}"/>
    <cellStyle name="Millares 49 2 2 3 2" xfId="7733" xr:uid="{00000000-0005-0000-0000-0000500B0000}"/>
    <cellStyle name="Millares 49 2 2 3 2 2" xfId="16547" xr:uid="{00000000-0005-0000-0000-0000500B0000}"/>
    <cellStyle name="Millares 49 2 2 3 3" xfId="12140" xr:uid="{00000000-0005-0000-0000-00008D050000}"/>
    <cellStyle name="Millares 49 2 2 4" xfId="5552" xr:uid="{00000000-0005-0000-0000-00008D050000}"/>
    <cellStyle name="Millares 49 2 2 4 2" xfId="14366" xr:uid="{00000000-0005-0000-0000-00008D050000}"/>
    <cellStyle name="Millares 49 2 2 5" xfId="9963" xr:uid="{00000000-0005-0000-0000-0000E6000000}"/>
    <cellStyle name="Millares 49 2 3" xfId="790" xr:uid="{00000000-0005-0000-0000-0000E6000000}"/>
    <cellStyle name="Millares 49 2 3 2" xfId="1869" xr:uid="{00000000-0005-0000-0000-0000E6000000}"/>
    <cellStyle name="Millares 49 2 3 2 2" xfId="4048" xr:uid="{00000000-0005-0000-0000-000090050000}"/>
    <cellStyle name="Millares 49 2 3 2 2 2" xfId="8458" xr:uid="{00000000-0005-0000-0000-0000530B0000}"/>
    <cellStyle name="Millares 49 2 3 2 2 2 2" xfId="17272" xr:uid="{00000000-0005-0000-0000-0000530B0000}"/>
    <cellStyle name="Millares 49 2 3 2 2 3" xfId="12865" xr:uid="{00000000-0005-0000-0000-000090050000}"/>
    <cellStyle name="Millares 49 2 3 2 3" xfId="6277" xr:uid="{00000000-0005-0000-0000-000090050000}"/>
    <cellStyle name="Millares 49 2 3 2 3 2" xfId="15091" xr:uid="{00000000-0005-0000-0000-000090050000}"/>
    <cellStyle name="Millares 49 2 3 2 4" xfId="10688" xr:uid="{00000000-0005-0000-0000-0000E6000000}"/>
    <cellStyle name="Millares 49 2 3 3" xfId="2971" xr:uid="{00000000-0005-0000-0000-00008F050000}"/>
    <cellStyle name="Millares 49 2 3 3 2" xfId="7381" xr:uid="{00000000-0005-0000-0000-0000540B0000}"/>
    <cellStyle name="Millares 49 2 3 3 2 2" xfId="16195" xr:uid="{00000000-0005-0000-0000-0000540B0000}"/>
    <cellStyle name="Millares 49 2 3 3 3" xfId="11788" xr:uid="{00000000-0005-0000-0000-00008F050000}"/>
    <cellStyle name="Millares 49 2 3 4" xfId="5200" xr:uid="{00000000-0005-0000-0000-00008F050000}"/>
    <cellStyle name="Millares 49 2 3 4 2" xfId="14014" xr:uid="{00000000-0005-0000-0000-00008F050000}"/>
    <cellStyle name="Millares 49 2 3 5" xfId="9611" xr:uid="{00000000-0005-0000-0000-0000E6000000}"/>
    <cellStyle name="Millares 49 2 4" xfId="1504" xr:uid="{00000000-0005-0000-0000-0000E6000000}"/>
    <cellStyle name="Millares 49 2 4 2" xfId="3683" xr:uid="{00000000-0005-0000-0000-000091050000}"/>
    <cellStyle name="Millares 49 2 4 2 2" xfId="8093" xr:uid="{00000000-0005-0000-0000-0000560B0000}"/>
    <cellStyle name="Millares 49 2 4 2 2 2" xfId="16907" xr:uid="{00000000-0005-0000-0000-0000560B0000}"/>
    <cellStyle name="Millares 49 2 4 2 3" xfId="12500" xr:uid="{00000000-0005-0000-0000-000091050000}"/>
    <cellStyle name="Millares 49 2 4 3" xfId="5912" xr:uid="{00000000-0005-0000-0000-000091050000}"/>
    <cellStyle name="Millares 49 2 4 3 2" xfId="14726" xr:uid="{00000000-0005-0000-0000-000091050000}"/>
    <cellStyle name="Millares 49 2 4 4" xfId="10323" xr:uid="{00000000-0005-0000-0000-0000E6000000}"/>
    <cellStyle name="Millares 49 2 5" xfId="2614" xr:uid="{00000000-0005-0000-0000-0000E5000000}"/>
    <cellStyle name="Millares 49 2 5 2" xfId="7025" xr:uid="{00000000-0005-0000-0000-0000570B0000}"/>
    <cellStyle name="Millares 49 2 5 2 2" xfId="15839" xr:uid="{00000000-0005-0000-0000-0000570B0000}"/>
    <cellStyle name="Millares 49 2 5 3" xfId="11432" xr:uid="{00000000-0005-0000-0000-0000E5000000}"/>
    <cellStyle name="Millares 49 2 6" xfId="4848" xr:uid="{00000000-0005-0000-0000-00008C050000}"/>
    <cellStyle name="Millares 49 2 6 2" xfId="13662" xr:uid="{00000000-0005-0000-0000-00008C050000}"/>
    <cellStyle name="Millares 49 2 7" xfId="9259" xr:uid="{00000000-0005-0000-0000-0000E6000000}"/>
    <cellStyle name="Millares 49 3" xfId="961" xr:uid="{00000000-0005-0000-0000-0000E5000000}"/>
    <cellStyle name="Millares 49 3 2" xfId="2039" xr:uid="{00000000-0005-0000-0000-0000E5000000}"/>
    <cellStyle name="Millares 49 3 2 2" xfId="4218" xr:uid="{00000000-0005-0000-0000-000093050000}"/>
    <cellStyle name="Millares 49 3 2 2 2" xfId="8628" xr:uid="{00000000-0005-0000-0000-00005A0B0000}"/>
    <cellStyle name="Millares 49 3 2 2 2 2" xfId="17442" xr:uid="{00000000-0005-0000-0000-00005A0B0000}"/>
    <cellStyle name="Millares 49 3 2 2 3" xfId="13035" xr:uid="{00000000-0005-0000-0000-000093050000}"/>
    <cellStyle name="Millares 49 3 2 3" xfId="6447" xr:uid="{00000000-0005-0000-0000-000093050000}"/>
    <cellStyle name="Millares 49 3 2 3 2" xfId="15261" xr:uid="{00000000-0005-0000-0000-000093050000}"/>
    <cellStyle name="Millares 49 3 2 4" xfId="10858" xr:uid="{00000000-0005-0000-0000-0000E5000000}"/>
    <cellStyle name="Millares 49 3 3" xfId="3141" xr:uid="{00000000-0005-0000-0000-000092050000}"/>
    <cellStyle name="Millares 49 3 3 2" xfId="7551" xr:uid="{00000000-0005-0000-0000-00005B0B0000}"/>
    <cellStyle name="Millares 49 3 3 2 2" xfId="16365" xr:uid="{00000000-0005-0000-0000-00005B0B0000}"/>
    <cellStyle name="Millares 49 3 3 3" xfId="11958" xr:uid="{00000000-0005-0000-0000-000092050000}"/>
    <cellStyle name="Millares 49 3 4" xfId="5370" xr:uid="{00000000-0005-0000-0000-000092050000}"/>
    <cellStyle name="Millares 49 3 4 2" xfId="14184" xr:uid="{00000000-0005-0000-0000-000092050000}"/>
    <cellStyle name="Millares 49 3 5" xfId="9781" xr:uid="{00000000-0005-0000-0000-0000E5000000}"/>
    <cellStyle name="Millares 49 4" xfId="608" xr:uid="{00000000-0005-0000-0000-0000E5000000}"/>
    <cellStyle name="Millares 49 4 2" xfId="1687" xr:uid="{00000000-0005-0000-0000-0000E5000000}"/>
    <cellStyle name="Millares 49 4 2 2" xfId="3866" xr:uid="{00000000-0005-0000-0000-000095050000}"/>
    <cellStyle name="Millares 49 4 2 2 2" xfId="8276" xr:uid="{00000000-0005-0000-0000-00005E0B0000}"/>
    <cellStyle name="Millares 49 4 2 2 2 2" xfId="17090" xr:uid="{00000000-0005-0000-0000-00005E0B0000}"/>
    <cellStyle name="Millares 49 4 2 2 3" xfId="12683" xr:uid="{00000000-0005-0000-0000-000095050000}"/>
    <cellStyle name="Millares 49 4 2 3" xfId="6095" xr:uid="{00000000-0005-0000-0000-000095050000}"/>
    <cellStyle name="Millares 49 4 2 3 2" xfId="14909" xr:uid="{00000000-0005-0000-0000-000095050000}"/>
    <cellStyle name="Millares 49 4 2 4" xfId="10506" xr:uid="{00000000-0005-0000-0000-0000E5000000}"/>
    <cellStyle name="Millares 49 4 3" xfId="2789" xr:uid="{00000000-0005-0000-0000-000094050000}"/>
    <cellStyle name="Millares 49 4 3 2" xfId="7199" xr:uid="{00000000-0005-0000-0000-00005F0B0000}"/>
    <cellStyle name="Millares 49 4 3 2 2" xfId="16013" xr:uid="{00000000-0005-0000-0000-00005F0B0000}"/>
    <cellStyle name="Millares 49 4 3 3" xfId="11606" xr:uid="{00000000-0005-0000-0000-000094050000}"/>
    <cellStyle name="Millares 49 4 4" xfId="5018" xr:uid="{00000000-0005-0000-0000-000094050000}"/>
    <cellStyle name="Millares 49 4 4 2" xfId="13832" xr:uid="{00000000-0005-0000-0000-000094050000}"/>
    <cellStyle name="Millares 49 4 5" xfId="9429" xr:uid="{00000000-0005-0000-0000-0000E5000000}"/>
    <cellStyle name="Millares 49 5" xfId="1317" xr:uid="{00000000-0005-0000-0000-0000E5000000}"/>
    <cellStyle name="Millares 49 5 2" xfId="3497" xr:uid="{00000000-0005-0000-0000-000096050000}"/>
    <cellStyle name="Millares 49 5 2 2" xfId="7907" xr:uid="{00000000-0005-0000-0000-0000610B0000}"/>
    <cellStyle name="Millares 49 5 2 2 2" xfId="16721" xr:uid="{00000000-0005-0000-0000-0000610B0000}"/>
    <cellStyle name="Millares 49 5 2 3" xfId="12314" xr:uid="{00000000-0005-0000-0000-000096050000}"/>
    <cellStyle name="Millares 49 5 3" xfId="5726" xr:uid="{00000000-0005-0000-0000-000096050000}"/>
    <cellStyle name="Millares 49 5 3 2" xfId="14540" xr:uid="{00000000-0005-0000-0000-000096050000}"/>
    <cellStyle name="Millares 49 5 4" xfId="10137" xr:uid="{00000000-0005-0000-0000-0000E5000000}"/>
    <cellStyle name="Millares 49 6" xfId="2431" xr:uid="{00000000-0005-0000-0000-0000E4000000}"/>
    <cellStyle name="Millares 49 6 2" xfId="6843" xr:uid="{00000000-0005-0000-0000-0000620B0000}"/>
    <cellStyle name="Millares 49 6 2 2" xfId="15657" xr:uid="{00000000-0005-0000-0000-0000620B0000}"/>
    <cellStyle name="Millares 49 6 3" xfId="11250" xr:uid="{00000000-0005-0000-0000-0000E4000000}"/>
    <cellStyle name="Millares 49 7" xfId="4666" xr:uid="{00000000-0005-0000-0000-00008B050000}"/>
    <cellStyle name="Millares 49 7 2" xfId="13480" xr:uid="{00000000-0005-0000-0000-00008B050000}"/>
    <cellStyle name="Millares 49 8" xfId="9077" xr:uid="{00000000-0005-0000-0000-0000E5000000}"/>
    <cellStyle name="Millares 5" xfId="10" xr:uid="{00000000-0005-0000-0000-0000E7000000}"/>
    <cellStyle name="Millares 5 2" xfId="34" xr:uid="{00000000-0005-0000-0000-0000E8000000}"/>
    <cellStyle name="Millares 5 2 2" xfId="384" xr:uid="{00000000-0005-0000-0000-0000E9000000}"/>
    <cellStyle name="Millares 5 2 2 2" xfId="1101" xr:uid="{00000000-0005-0000-0000-0000E9000000}"/>
    <cellStyle name="Millares 5 2 2 2 2" xfId="2179" xr:uid="{00000000-0005-0000-0000-0000E9000000}"/>
    <cellStyle name="Millares 5 2 2 2 2 2" xfId="4358" xr:uid="{00000000-0005-0000-0000-00009B050000}"/>
    <cellStyle name="Millares 5 2 2 2 2 2 2" xfId="8768" xr:uid="{00000000-0005-0000-0000-0000680B0000}"/>
    <cellStyle name="Millares 5 2 2 2 2 2 2 2" xfId="17582" xr:uid="{00000000-0005-0000-0000-0000680B0000}"/>
    <cellStyle name="Millares 5 2 2 2 2 2 3" xfId="13175" xr:uid="{00000000-0005-0000-0000-00009B050000}"/>
    <cellStyle name="Millares 5 2 2 2 2 3" xfId="6587" xr:uid="{00000000-0005-0000-0000-00009B050000}"/>
    <cellStyle name="Millares 5 2 2 2 2 3 2" xfId="15401" xr:uid="{00000000-0005-0000-0000-00009B050000}"/>
    <cellStyle name="Millares 5 2 2 2 2 4" xfId="10998" xr:uid="{00000000-0005-0000-0000-0000E9000000}"/>
    <cellStyle name="Millares 5 2 2 2 3" xfId="3281" xr:uid="{00000000-0005-0000-0000-00009A050000}"/>
    <cellStyle name="Millares 5 2 2 2 3 2" xfId="7691" xr:uid="{00000000-0005-0000-0000-0000690B0000}"/>
    <cellStyle name="Millares 5 2 2 2 3 2 2" xfId="16505" xr:uid="{00000000-0005-0000-0000-0000690B0000}"/>
    <cellStyle name="Millares 5 2 2 2 3 3" xfId="12098" xr:uid="{00000000-0005-0000-0000-00009A050000}"/>
    <cellStyle name="Millares 5 2 2 2 4" xfId="5510" xr:uid="{00000000-0005-0000-0000-00009A050000}"/>
    <cellStyle name="Millares 5 2 2 2 4 2" xfId="14324" xr:uid="{00000000-0005-0000-0000-00009A050000}"/>
    <cellStyle name="Millares 5 2 2 2 5" xfId="9921" xr:uid="{00000000-0005-0000-0000-0000E9000000}"/>
    <cellStyle name="Millares 5 2 2 3" xfId="748" xr:uid="{00000000-0005-0000-0000-0000E9000000}"/>
    <cellStyle name="Millares 5 2 2 3 2" xfId="1827" xr:uid="{00000000-0005-0000-0000-0000E9000000}"/>
    <cellStyle name="Millares 5 2 2 3 2 2" xfId="4006" xr:uid="{00000000-0005-0000-0000-00009D050000}"/>
    <cellStyle name="Millares 5 2 2 3 2 2 2" xfId="8416" xr:uid="{00000000-0005-0000-0000-00006C0B0000}"/>
    <cellStyle name="Millares 5 2 2 3 2 2 2 2" xfId="17230" xr:uid="{00000000-0005-0000-0000-00006C0B0000}"/>
    <cellStyle name="Millares 5 2 2 3 2 2 3" xfId="12823" xr:uid="{00000000-0005-0000-0000-00009D050000}"/>
    <cellStyle name="Millares 5 2 2 3 2 3" xfId="6235" xr:uid="{00000000-0005-0000-0000-00009D050000}"/>
    <cellStyle name="Millares 5 2 2 3 2 3 2" xfId="15049" xr:uid="{00000000-0005-0000-0000-00009D050000}"/>
    <cellStyle name="Millares 5 2 2 3 2 4" xfId="10646" xr:uid="{00000000-0005-0000-0000-0000E9000000}"/>
    <cellStyle name="Millares 5 2 2 3 3" xfId="2929" xr:uid="{00000000-0005-0000-0000-00009C050000}"/>
    <cellStyle name="Millares 5 2 2 3 3 2" xfId="7339" xr:uid="{00000000-0005-0000-0000-00006D0B0000}"/>
    <cellStyle name="Millares 5 2 2 3 3 2 2" xfId="16153" xr:uid="{00000000-0005-0000-0000-00006D0B0000}"/>
    <cellStyle name="Millares 5 2 2 3 3 3" xfId="11746" xr:uid="{00000000-0005-0000-0000-00009C050000}"/>
    <cellStyle name="Millares 5 2 2 3 4" xfId="5158" xr:uid="{00000000-0005-0000-0000-00009C050000}"/>
    <cellStyle name="Millares 5 2 2 3 4 2" xfId="13972" xr:uid="{00000000-0005-0000-0000-00009C050000}"/>
    <cellStyle name="Millares 5 2 2 3 5" xfId="9569" xr:uid="{00000000-0005-0000-0000-0000E9000000}"/>
    <cellStyle name="Millares 5 2 2 4" xfId="1462" xr:uid="{00000000-0005-0000-0000-0000E9000000}"/>
    <cellStyle name="Millares 5 2 2 4 2" xfId="3641" xr:uid="{00000000-0005-0000-0000-00009E050000}"/>
    <cellStyle name="Millares 5 2 2 4 2 2" xfId="8051" xr:uid="{00000000-0005-0000-0000-00006F0B0000}"/>
    <cellStyle name="Millares 5 2 2 4 2 2 2" xfId="16865" xr:uid="{00000000-0005-0000-0000-00006F0B0000}"/>
    <cellStyle name="Millares 5 2 2 4 2 3" xfId="12458" xr:uid="{00000000-0005-0000-0000-00009E050000}"/>
    <cellStyle name="Millares 5 2 2 4 3" xfId="5870" xr:uid="{00000000-0005-0000-0000-00009E050000}"/>
    <cellStyle name="Millares 5 2 2 4 3 2" xfId="14684" xr:uid="{00000000-0005-0000-0000-00009E050000}"/>
    <cellStyle name="Millares 5 2 2 4 4" xfId="10281" xr:uid="{00000000-0005-0000-0000-0000E9000000}"/>
    <cellStyle name="Millares 5 2 2 5" xfId="2572" xr:uid="{00000000-0005-0000-0000-0000E8000000}"/>
    <cellStyle name="Millares 5 2 2 5 2" xfId="6983" xr:uid="{00000000-0005-0000-0000-0000700B0000}"/>
    <cellStyle name="Millares 5 2 2 5 2 2" xfId="15797" xr:uid="{00000000-0005-0000-0000-0000700B0000}"/>
    <cellStyle name="Millares 5 2 2 5 3" xfId="11390" xr:uid="{00000000-0005-0000-0000-0000E8000000}"/>
    <cellStyle name="Millares 5 2 2 6" xfId="4806" xr:uid="{00000000-0005-0000-0000-000099050000}"/>
    <cellStyle name="Millares 5 2 2 6 2" xfId="13620" xr:uid="{00000000-0005-0000-0000-000099050000}"/>
    <cellStyle name="Millares 5 2 2 7" xfId="9217" xr:uid="{00000000-0005-0000-0000-0000E9000000}"/>
    <cellStyle name="Millares 5 2 3" xfId="919" xr:uid="{00000000-0005-0000-0000-0000E8000000}"/>
    <cellStyle name="Millares 5 2 3 2" xfId="1997" xr:uid="{00000000-0005-0000-0000-0000E8000000}"/>
    <cellStyle name="Millares 5 2 3 2 2" xfId="4176" xr:uid="{00000000-0005-0000-0000-0000A0050000}"/>
    <cellStyle name="Millares 5 2 3 2 2 2" xfId="8586" xr:uid="{00000000-0005-0000-0000-0000730B0000}"/>
    <cellStyle name="Millares 5 2 3 2 2 2 2" xfId="17400" xr:uid="{00000000-0005-0000-0000-0000730B0000}"/>
    <cellStyle name="Millares 5 2 3 2 2 3" xfId="12993" xr:uid="{00000000-0005-0000-0000-0000A0050000}"/>
    <cellStyle name="Millares 5 2 3 2 3" xfId="6405" xr:uid="{00000000-0005-0000-0000-0000A0050000}"/>
    <cellStyle name="Millares 5 2 3 2 3 2" xfId="15219" xr:uid="{00000000-0005-0000-0000-0000A0050000}"/>
    <cellStyle name="Millares 5 2 3 2 4" xfId="10816" xr:uid="{00000000-0005-0000-0000-0000E8000000}"/>
    <cellStyle name="Millares 5 2 3 3" xfId="3099" xr:uid="{00000000-0005-0000-0000-00009F050000}"/>
    <cellStyle name="Millares 5 2 3 3 2" xfId="7509" xr:uid="{00000000-0005-0000-0000-0000740B0000}"/>
    <cellStyle name="Millares 5 2 3 3 2 2" xfId="16323" xr:uid="{00000000-0005-0000-0000-0000740B0000}"/>
    <cellStyle name="Millares 5 2 3 3 3" xfId="11916" xr:uid="{00000000-0005-0000-0000-00009F050000}"/>
    <cellStyle name="Millares 5 2 3 4" xfId="5328" xr:uid="{00000000-0005-0000-0000-00009F050000}"/>
    <cellStyle name="Millares 5 2 3 4 2" xfId="14142" xr:uid="{00000000-0005-0000-0000-00009F050000}"/>
    <cellStyle name="Millares 5 2 3 5" xfId="9739" xr:uid="{00000000-0005-0000-0000-0000E8000000}"/>
    <cellStyle name="Millares 5 2 4" xfId="566" xr:uid="{00000000-0005-0000-0000-0000E8000000}"/>
    <cellStyle name="Millares 5 2 4 2" xfId="1645" xr:uid="{00000000-0005-0000-0000-0000E8000000}"/>
    <cellStyle name="Millares 5 2 4 2 2" xfId="3824" xr:uid="{00000000-0005-0000-0000-0000A2050000}"/>
    <cellStyle name="Millares 5 2 4 2 2 2" xfId="8234" xr:uid="{00000000-0005-0000-0000-0000770B0000}"/>
    <cellStyle name="Millares 5 2 4 2 2 2 2" xfId="17048" xr:uid="{00000000-0005-0000-0000-0000770B0000}"/>
    <cellStyle name="Millares 5 2 4 2 2 3" xfId="12641" xr:uid="{00000000-0005-0000-0000-0000A2050000}"/>
    <cellStyle name="Millares 5 2 4 2 3" xfId="6053" xr:uid="{00000000-0005-0000-0000-0000A2050000}"/>
    <cellStyle name="Millares 5 2 4 2 3 2" xfId="14867" xr:uid="{00000000-0005-0000-0000-0000A2050000}"/>
    <cellStyle name="Millares 5 2 4 2 4" xfId="10464" xr:uid="{00000000-0005-0000-0000-0000E8000000}"/>
    <cellStyle name="Millares 5 2 4 3" xfId="2747" xr:uid="{00000000-0005-0000-0000-0000A1050000}"/>
    <cellStyle name="Millares 5 2 4 3 2" xfId="7157" xr:uid="{00000000-0005-0000-0000-0000780B0000}"/>
    <cellStyle name="Millares 5 2 4 3 2 2" xfId="15971" xr:uid="{00000000-0005-0000-0000-0000780B0000}"/>
    <cellStyle name="Millares 5 2 4 3 3" xfId="11564" xr:uid="{00000000-0005-0000-0000-0000A1050000}"/>
    <cellStyle name="Millares 5 2 4 4" xfId="4976" xr:uid="{00000000-0005-0000-0000-0000A1050000}"/>
    <cellStyle name="Millares 5 2 4 4 2" xfId="13790" xr:uid="{00000000-0005-0000-0000-0000A1050000}"/>
    <cellStyle name="Millares 5 2 4 5" xfId="9387" xr:uid="{00000000-0005-0000-0000-0000E8000000}"/>
    <cellStyle name="Millares 5 2 5" xfId="1273" xr:uid="{00000000-0005-0000-0000-0000E8000000}"/>
    <cellStyle name="Millares 5 2 5 2" xfId="3453" xr:uid="{00000000-0005-0000-0000-0000A3050000}"/>
    <cellStyle name="Millares 5 2 5 2 2" xfId="7863" xr:uid="{00000000-0005-0000-0000-00007A0B0000}"/>
    <cellStyle name="Millares 5 2 5 2 2 2" xfId="16677" xr:uid="{00000000-0005-0000-0000-00007A0B0000}"/>
    <cellStyle name="Millares 5 2 5 2 3" xfId="12270" xr:uid="{00000000-0005-0000-0000-0000A3050000}"/>
    <cellStyle name="Millares 5 2 5 3" xfId="5682" xr:uid="{00000000-0005-0000-0000-0000A3050000}"/>
    <cellStyle name="Millares 5 2 5 3 2" xfId="14496" xr:uid="{00000000-0005-0000-0000-0000A3050000}"/>
    <cellStyle name="Millares 5 2 5 4" xfId="10093" xr:uid="{00000000-0005-0000-0000-0000E8000000}"/>
    <cellStyle name="Millares 5 2 6" xfId="2389" xr:uid="{00000000-0005-0000-0000-0000E7000000}"/>
    <cellStyle name="Millares 5 2 6 2" xfId="6801" xr:uid="{00000000-0005-0000-0000-00007B0B0000}"/>
    <cellStyle name="Millares 5 2 6 2 2" xfId="15615" xr:uid="{00000000-0005-0000-0000-00007B0B0000}"/>
    <cellStyle name="Millares 5 2 6 3" xfId="11208" xr:uid="{00000000-0005-0000-0000-0000E7000000}"/>
    <cellStyle name="Millares 5 2 7" xfId="4623" xr:uid="{00000000-0005-0000-0000-000098050000}"/>
    <cellStyle name="Millares 5 2 7 2" xfId="13437" xr:uid="{00000000-0005-0000-0000-000098050000}"/>
    <cellStyle name="Millares 5 2 8" xfId="9035" xr:uid="{00000000-0005-0000-0000-0000E8000000}"/>
    <cellStyle name="Millares 5 3" xfId="368" xr:uid="{00000000-0005-0000-0000-0000EA000000}"/>
    <cellStyle name="Millares 5 3 2" xfId="1085" xr:uid="{00000000-0005-0000-0000-0000EA000000}"/>
    <cellStyle name="Millares 5 3 2 2" xfId="2163" xr:uid="{00000000-0005-0000-0000-0000EA000000}"/>
    <cellStyle name="Millares 5 3 2 2 2" xfId="4342" xr:uid="{00000000-0005-0000-0000-0000A6050000}"/>
    <cellStyle name="Millares 5 3 2 2 2 2" xfId="8752" xr:uid="{00000000-0005-0000-0000-00007F0B0000}"/>
    <cellStyle name="Millares 5 3 2 2 2 2 2" xfId="17566" xr:uid="{00000000-0005-0000-0000-00007F0B0000}"/>
    <cellStyle name="Millares 5 3 2 2 2 3" xfId="13159" xr:uid="{00000000-0005-0000-0000-0000A6050000}"/>
    <cellStyle name="Millares 5 3 2 2 3" xfId="6571" xr:uid="{00000000-0005-0000-0000-0000A6050000}"/>
    <cellStyle name="Millares 5 3 2 2 3 2" xfId="15385" xr:uid="{00000000-0005-0000-0000-0000A6050000}"/>
    <cellStyle name="Millares 5 3 2 2 4" xfId="10982" xr:uid="{00000000-0005-0000-0000-0000EA000000}"/>
    <cellStyle name="Millares 5 3 2 3" xfId="3265" xr:uid="{00000000-0005-0000-0000-0000A5050000}"/>
    <cellStyle name="Millares 5 3 2 3 2" xfId="7675" xr:uid="{00000000-0005-0000-0000-0000800B0000}"/>
    <cellStyle name="Millares 5 3 2 3 2 2" xfId="16489" xr:uid="{00000000-0005-0000-0000-0000800B0000}"/>
    <cellStyle name="Millares 5 3 2 3 3" xfId="12082" xr:uid="{00000000-0005-0000-0000-0000A5050000}"/>
    <cellStyle name="Millares 5 3 2 4" xfId="5494" xr:uid="{00000000-0005-0000-0000-0000A5050000}"/>
    <cellStyle name="Millares 5 3 2 4 2" xfId="14308" xr:uid="{00000000-0005-0000-0000-0000A5050000}"/>
    <cellStyle name="Millares 5 3 2 5" xfId="9905" xr:uid="{00000000-0005-0000-0000-0000EA000000}"/>
    <cellStyle name="Millares 5 3 3" xfId="732" xr:uid="{00000000-0005-0000-0000-0000EA000000}"/>
    <cellStyle name="Millares 5 3 3 2" xfId="1811" xr:uid="{00000000-0005-0000-0000-0000EA000000}"/>
    <cellStyle name="Millares 5 3 3 2 2" xfId="3990" xr:uid="{00000000-0005-0000-0000-0000A8050000}"/>
    <cellStyle name="Millares 5 3 3 2 2 2" xfId="8400" xr:uid="{00000000-0005-0000-0000-0000830B0000}"/>
    <cellStyle name="Millares 5 3 3 2 2 2 2" xfId="17214" xr:uid="{00000000-0005-0000-0000-0000830B0000}"/>
    <cellStyle name="Millares 5 3 3 2 2 3" xfId="12807" xr:uid="{00000000-0005-0000-0000-0000A8050000}"/>
    <cellStyle name="Millares 5 3 3 2 3" xfId="6219" xr:uid="{00000000-0005-0000-0000-0000A8050000}"/>
    <cellStyle name="Millares 5 3 3 2 3 2" xfId="15033" xr:uid="{00000000-0005-0000-0000-0000A8050000}"/>
    <cellStyle name="Millares 5 3 3 2 4" xfId="10630" xr:uid="{00000000-0005-0000-0000-0000EA000000}"/>
    <cellStyle name="Millares 5 3 3 3" xfId="2913" xr:uid="{00000000-0005-0000-0000-0000A7050000}"/>
    <cellStyle name="Millares 5 3 3 3 2" xfId="7323" xr:uid="{00000000-0005-0000-0000-0000840B0000}"/>
    <cellStyle name="Millares 5 3 3 3 2 2" xfId="16137" xr:uid="{00000000-0005-0000-0000-0000840B0000}"/>
    <cellStyle name="Millares 5 3 3 3 3" xfId="11730" xr:uid="{00000000-0005-0000-0000-0000A7050000}"/>
    <cellStyle name="Millares 5 3 3 4" xfId="5142" xr:uid="{00000000-0005-0000-0000-0000A7050000}"/>
    <cellStyle name="Millares 5 3 3 4 2" xfId="13956" xr:uid="{00000000-0005-0000-0000-0000A7050000}"/>
    <cellStyle name="Millares 5 3 3 5" xfId="9553" xr:uid="{00000000-0005-0000-0000-0000EA000000}"/>
    <cellStyle name="Millares 5 3 4" xfId="1446" xr:uid="{00000000-0005-0000-0000-0000EA000000}"/>
    <cellStyle name="Millares 5 3 4 2" xfId="3625" xr:uid="{00000000-0005-0000-0000-0000A9050000}"/>
    <cellStyle name="Millares 5 3 4 2 2" xfId="8035" xr:uid="{00000000-0005-0000-0000-0000860B0000}"/>
    <cellStyle name="Millares 5 3 4 2 2 2" xfId="16849" xr:uid="{00000000-0005-0000-0000-0000860B0000}"/>
    <cellStyle name="Millares 5 3 4 2 3" xfId="12442" xr:uid="{00000000-0005-0000-0000-0000A9050000}"/>
    <cellStyle name="Millares 5 3 4 3" xfId="5854" xr:uid="{00000000-0005-0000-0000-0000A9050000}"/>
    <cellStyle name="Millares 5 3 4 3 2" xfId="14668" xr:uid="{00000000-0005-0000-0000-0000A9050000}"/>
    <cellStyle name="Millares 5 3 4 4" xfId="10265" xr:uid="{00000000-0005-0000-0000-0000EA000000}"/>
    <cellStyle name="Millares 5 3 5" xfId="2556" xr:uid="{00000000-0005-0000-0000-0000E9000000}"/>
    <cellStyle name="Millares 5 3 5 2" xfId="6967" xr:uid="{00000000-0005-0000-0000-0000870B0000}"/>
    <cellStyle name="Millares 5 3 5 2 2" xfId="15781" xr:uid="{00000000-0005-0000-0000-0000870B0000}"/>
    <cellStyle name="Millares 5 3 5 3" xfId="11374" xr:uid="{00000000-0005-0000-0000-0000E9000000}"/>
    <cellStyle name="Millares 5 3 6" xfId="4790" xr:uid="{00000000-0005-0000-0000-0000A4050000}"/>
    <cellStyle name="Millares 5 3 6 2" xfId="13604" xr:uid="{00000000-0005-0000-0000-0000A4050000}"/>
    <cellStyle name="Millares 5 3 7" xfId="9201" xr:uid="{00000000-0005-0000-0000-0000EA000000}"/>
    <cellStyle name="Millares 50" xfId="113" xr:uid="{00000000-0005-0000-0000-0000EB000000}"/>
    <cellStyle name="Millares 50 2" xfId="427" xr:uid="{00000000-0005-0000-0000-0000EC000000}"/>
    <cellStyle name="Millares 50 2 2" xfId="1144" xr:uid="{00000000-0005-0000-0000-0000EC000000}"/>
    <cellStyle name="Millares 50 2 2 2" xfId="2222" xr:uid="{00000000-0005-0000-0000-0000EC000000}"/>
    <cellStyle name="Millares 50 2 2 2 2" xfId="4401" xr:uid="{00000000-0005-0000-0000-0000AD050000}"/>
    <cellStyle name="Millares 50 2 2 2 2 2" xfId="8811" xr:uid="{00000000-0005-0000-0000-00008C0B0000}"/>
    <cellStyle name="Millares 50 2 2 2 2 2 2" xfId="17625" xr:uid="{00000000-0005-0000-0000-00008C0B0000}"/>
    <cellStyle name="Millares 50 2 2 2 2 3" xfId="13218" xr:uid="{00000000-0005-0000-0000-0000AD050000}"/>
    <cellStyle name="Millares 50 2 2 2 3" xfId="6630" xr:uid="{00000000-0005-0000-0000-0000AD050000}"/>
    <cellStyle name="Millares 50 2 2 2 3 2" xfId="15444" xr:uid="{00000000-0005-0000-0000-0000AD050000}"/>
    <cellStyle name="Millares 50 2 2 2 4" xfId="11041" xr:uid="{00000000-0005-0000-0000-0000EC000000}"/>
    <cellStyle name="Millares 50 2 2 3" xfId="3324" xr:uid="{00000000-0005-0000-0000-0000AC050000}"/>
    <cellStyle name="Millares 50 2 2 3 2" xfId="7734" xr:uid="{00000000-0005-0000-0000-00008D0B0000}"/>
    <cellStyle name="Millares 50 2 2 3 2 2" xfId="16548" xr:uid="{00000000-0005-0000-0000-00008D0B0000}"/>
    <cellStyle name="Millares 50 2 2 3 3" xfId="12141" xr:uid="{00000000-0005-0000-0000-0000AC050000}"/>
    <cellStyle name="Millares 50 2 2 4" xfId="5553" xr:uid="{00000000-0005-0000-0000-0000AC050000}"/>
    <cellStyle name="Millares 50 2 2 4 2" xfId="14367" xr:uid="{00000000-0005-0000-0000-0000AC050000}"/>
    <cellStyle name="Millares 50 2 2 5" xfId="9964" xr:uid="{00000000-0005-0000-0000-0000EC000000}"/>
    <cellStyle name="Millares 50 2 3" xfId="791" xr:uid="{00000000-0005-0000-0000-0000EC000000}"/>
    <cellStyle name="Millares 50 2 3 2" xfId="1870" xr:uid="{00000000-0005-0000-0000-0000EC000000}"/>
    <cellStyle name="Millares 50 2 3 2 2" xfId="4049" xr:uid="{00000000-0005-0000-0000-0000AF050000}"/>
    <cellStyle name="Millares 50 2 3 2 2 2" xfId="8459" xr:uid="{00000000-0005-0000-0000-0000900B0000}"/>
    <cellStyle name="Millares 50 2 3 2 2 2 2" xfId="17273" xr:uid="{00000000-0005-0000-0000-0000900B0000}"/>
    <cellStyle name="Millares 50 2 3 2 2 3" xfId="12866" xr:uid="{00000000-0005-0000-0000-0000AF050000}"/>
    <cellStyle name="Millares 50 2 3 2 3" xfId="6278" xr:uid="{00000000-0005-0000-0000-0000AF050000}"/>
    <cellStyle name="Millares 50 2 3 2 3 2" xfId="15092" xr:uid="{00000000-0005-0000-0000-0000AF050000}"/>
    <cellStyle name="Millares 50 2 3 2 4" xfId="10689" xr:uid="{00000000-0005-0000-0000-0000EC000000}"/>
    <cellStyle name="Millares 50 2 3 3" xfId="2972" xr:uid="{00000000-0005-0000-0000-0000AE050000}"/>
    <cellStyle name="Millares 50 2 3 3 2" xfId="7382" xr:uid="{00000000-0005-0000-0000-0000910B0000}"/>
    <cellStyle name="Millares 50 2 3 3 2 2" xfId="16196" xr:uid="{00000000-0005-0000-0000-0000910B0000}"/>
    <cellStyle name="Millares 50 2 3 3 3" xfId="11789" xr:uid="{00000000-0005-0000-0000-0000AE050000}"/>
    <cellStyle name="Millares 50 2 3 4" xfId="5201" xr:uid="{00000000-0005-0000-0000-0000AE050000}"/>
    <cellStyle name="Millares 50 2 3 4 2" xfId="14015" xr:uid="{00000000-0005-0000-0000-0000AE050000}"/>
    <cellStyle name="Millares 50 2 3 5" xfId="9612" xr:uid="{00000000-0005-0000-0000-0000EC000000}"/>
    <cellStyle name="Millares 50 2 4" xfId="1505" xr:uid="{00000000-0005-0000-0000-0000EC000000}"/>
    <cellStyle name="Millares 50 2 4 2" xfId="3684" xr:uid="{00000000-0005-0000-0000-0000B0050000}"/>
    <cellStyle name="Millares 50 2 4 2 2" xfId="8094" xr:uid="{00000000-0005-0000-0000-0000930B0000}"/>
    <cellStyle name="Millares 50 2 4 2 2 2" xfId="16908" xr:uid="{00000000-0005-0000-0000-0000930B0000}"/>
    <cellStyle name="Millares 50 2 4 2 3" xfId="12501" xr:uid="{00000000-0005-0000-0000-0000B0050000}"/>
    <cellStyle name="Millares 50 2 4 3" xfId="5913" xr:uid="{00000000-0005-0000-0000-0000B0050000}"/>
    <cellStyle name="Millares 50 2 4 3 2" xfId="14727" xr:uid="{00000000-0005-0000-0000-0000B0050000}"/>
    <cellStyle name="Millares 50 2 4 4" xfId="10324" xr:uid="{00000000-0005-0000-0000-0000EC000000}"/>
    <cellStyle name="Millares 50 2 5" xfId="2615" xr:uid="{00000000-0005-0000-0000-0000EB000000}"/>
    <cellStyle name="Millares 50 2 5 2" xfId="7026" xr:uid="{00000000-0005-0000-0000-0000940B0000}"/>
    <cellStyle name="Millares 50 2 5 2 2" xfId="15840" xr:uid="{00000000-0005-0000-0000-0000940B0000}"/>
    <cellStyle name="Millares 50 2 5 3" xfId="11433" xr:uid="{00000000-0005-0000-0000-0000EB000000}"/>
    <cellStyle name="Millares 50 2 6" xfId="4849" xr:uid="{00000000-0005-0000-0000-0000AB050000}"/>
    <cellStyle name="Millares 50 2 6 2" xfId="13663" xr:uid="{00000000-0005-0000-0000-0000AB050000}"/>
    <cellStyle name="Millares 50 2 7" xfId="9260" xr:uid="{00000000-0005-0000-0000-0000EC000000}"/>
    <cellStyle name="Millares 50 3" xfId="962" xr:uid="{00000000-0005-0000-0000-0000EB000000}"/>
    <cellStyle name="Millares 50 3 2" xfId="2040" xr:uid="{00000000-0005-0000-0000-0000EB000000}"/>
    <cellStyle name="Millares 50 3 2 2" xfId="4219" xr:uid="{00000000-0005-0000-0000-0000B2050000}"/>
    <cellStyle name="Millares 50 3 2 2 2" xfId="8629" xr:uid="{00000000-0005-0000-0000-0000970B0000}"/>
    <cellStyle name="Millares 50 3 2 2 2 2" xfId="17443" xr:uid="{00000000-0005-0000-0000-0000970B0000}"/>
    <cellStyle name="Millares 50 3 2 2 3" xfId="13036" xr:uid="{00000000-0005-0000-0000-0000B2050000}"/>
    <cellStyle name="Millares 50 3 2 3" xfId="6448" xr:uid="{00000000-0005-0000-0000-0000B2050000}"/>
    <cellStyle name="Millares 50 3 2 3 2" xfId="15262" xr:uid="{00000000-0005-0000-0000-0000B2050000}"/>
    <cellStyle name="Millares 50 3 2 4" xfId="10859" xr:uid="{00000000-0005-0000-0000-0000EB000000}"/>
    <cellStyle name="Millares 50 3 3" xfId="3142" xr:uid="{00000000-0005-0000-0000-0000B1050000}"/>
    <cellStyle name="Millares 50 3 3 2" xfId="7552" xr:uid="{00000000-0005-0000-0000-0000980B0000}"/>
    <cellStyle name="Millares 50 3 3 2 2" xfId="16366" xr:uid="{00000000-0005-0000-0000-0000980B0000}"/>
    <cellStyle name="Millares 50 3 3 3" xfId="11959" xr:uid="{00000000-0005-0000-0000-0000B1050000}"/>
    <cellStyle name="Millares 50 3 4" xfId="5371" xr:uid="{00000000-0005-0000-0000-0000B1050000}"/>
    <cellStyle name="Millares 50 3 4 2" xfId="14185" xr:uid="{00000000-0005-0000-0000-0000B1050000}"/>
    <cellStyle name="Millares 50 3 5" xfId="9782" xr:uid="{00000000-0005-0000-0000-0000EB000000}"/>
    <cellStyle name="Millares 50 4" xfId="609" xr:uid="{00000000-0005-0000-0000-0000EB000000}"/>
    <cellStyle name="Millares 50 4 2" xfId="1688" xr:uid="{00000000-0005-0000-0000-0000EB000000}"/>
    <cellStyle name="Millares 50 4 2 2" xfId="3867" xr:uid="{00000000-0005-0000-0000-0000B4050000}"/>
    <cellStyle name="Millares 50 4 2 2 2" xfId="8277" xr:uid="{00000000-0005-0000-0000-00009B0B0000}"/>
    <cellStyle name="Millares 50 4 2 2 2 2" xfId="17091" xr:uid="{00000000-0005-0000-0000-00009B0B0000}"/>
    <cellStyle name="Millares 50 4 2 2 3" xfId="12684" xr:uid="{00000000-0005-0000-0000-0000B4050000}"/>
    <cellStyle name="Millares 50 4 2 3" xfId="6096" xr:uid="{00000000-0005-0000-0000-0000B4050000}"/>
    <cellStyle name="Millares 50 4 2 3 2" xfId="14910" xr:uid="{00000000-0005-0000-0000-0000B4050000}"/>
    <cellStyle name="Millares 50 4 2 4" xfId="10507" xr:uid="{00000000-0005-0000-0000-0000EB000000}"/>
    <cellStyle name="Millares 50 4 3" xfId="2790" xr:uid="{00000000-0005-0000-0000-0000B3050000}"/>
    <cellStyle name="Millares 50 4 3 2" xfId="7200" xr:uid="{00000000-0005-0000-0000-00009C0B0000}"/>
    <cellStyle name="Millares 50 4 3 2 2" xfId="16014" xr:uid="{00000000-0005-0000-0000-00009C0B0000}"/>
    <cellStyle name="Millares 50 4 3 3" xfId="11607" xr:uid="{00000000-0005-0000-0000-0000B3050000}"/>
    <cellStyle name="Millares 50 4 4" xfId="5019" xr:uid="{00000000-0005-0000-0000-0000B3050000}"/>
    <cellStyle name="Millares 50 4 4 2" xfId="13833" xr:uid="{00000000-0005-0000-0000-0000B3050000}"/>
    <cellStyle name="Millares 50 4 5" xfId="9430" xr:uid="{00000000-0005-0000-0000-0000EB000000}"/>
    <cellStyle name="Millares 50 5" xfId="1318" xr:uid="{00000000-0005-0000-0000-0000EB000000}"/>
    <cellStyle name="Millares 50 5 2" xfId="3498" xr:uid="{00000000-0005-0000-0000-0000B5050000}"/>
    <cellStyle name="Millares 50 5 2 2" xfId="7908" xr:uid="{00000000-0005-0000-0000-00009E0B0000}"/>
    <cellStyle name="Millares 50 5 2 2 2" xfId="16722" xr:uid="{00000000-0005-0000-0000-00009E0B0000}"/>
    <cellStyle name="Millares 50 5 2 3" xfId="12315" xr:uid="{00000000-0005-0000-0000-0000B5050000}"/>
    <cellStyle name="Millares 50 5 3" xfId="5727" xr:uid="{00000000-0005-0000-0000-0000B5050000}"/>
    <cellStyle name="Millares 50 5 3 2" xfId="14541" xr:uid="{00000000-0005-0000-0000-0000B5050000}"/>
    <cellStyle name="Millares 50 5 4" xfId="10138" xr:uid="{00000000-0005-0000-0000-0000EB000000}"/>
    <cellStyle name="Millares 50 6" xfId="2432" xr:uid="{00000000-0005-0000-0000-0000EA000000}"/>
    <cellStyle name="Millares 50 6 2" xfId="6844" xr:uid="{00000000-0005-0000-0000-00009F0B0000}"/>
    <cellStyle name="Millares 50 6 2 2" xfId="15658" xr:uid="{00000000-0005-0000-0000-00009F0B0000}"/>
    <cellStyle name="Millares 50 6 3" xfId="11251" xr:uid="{00000000-0005-0000-0000-0000EA000000}"/>
    <cellStyle name="Millares 50 7" xfId="4667" xr:uid="{00000000-0005-0000-0000-0000AA050000}"/>
    <cellStyle name="Millares 50 7 2" xfId="13481" xr:uid="{00000000-0005-0000-0000-0000AA050000}"/>
    <cellStyle name="Millares 50 8" xfId="9078" xr:uid="{00000000-0005-0000-0000-0000EB000000}"/>
    <cellStyle name="Millares 51" xfId="115" xr:uid="{00000000-0005-0000-0000-0000ED000000}"/>
    <cellStyle name="Millares 51 2" xfId="428" xr:uid="{00000000-0005-0000-0000-0000EE000000}"/>
    <cellStyle name="Millares 51 2 2" xfId="1145" xr:uid="{00000000-0005-0000-0000-0000EE000000}"/>
    <cellStyle name="Millares 51 2 2 2" xfId="2223" xr:uid="{00000000-0005-0000-0000-0000EE000000}"/>
    <cellStyle name="Millares 51 2 2 2 2" xfId="4402" xr:uid="{00000000-0005-0000-0000-0000B9050000}"/>
    <cellStyle name="Millares 51 2 2 2 2 2" xfId="8812" xr:uid="{00000000-0005-0000-0000-0000A40B0000}"/>
    <cellStyle name="Millares 51 2 2 2 2 2 2" xfId="17626" xr:uid="{00000000-0005-0000-0000-0000A40B0000}"/>
    <cellStyle name="Millares 51 2 2 2 2 3" xfId="13219" xr:uid="{00000000-0005-0000-0000-0000B9050000}"/>
    <cellStyle name="Millares 51 2 2 2 3" xfId="6631" xr:uid="{00000000-0005-0000-0000-0000B9050000}"/>
    <cellStyle name="Millares 51 2 2 2 3 2" xfId="15445" xr:uid="{00000000-0005-0000-0000-0000B9050000}"/>
    <cellStyle name="Millares 51 2 2 2 4" xfId="11042" xr:uid="{00000000-0005-0000-0000-0000EE000000}"/>
    <cellStyle name="Millares 51 2 2 3" xfId="3325" xr:uid="{00000000-0005-0000-0000-0000B8050000}"/>
    <cellStyle name="Millares 51 2 2 3 2" xfId="7735" xr:uid="{00000000-0005-0000-0000-0000A50B0000}"/>
    <cellStyle name="Millares 51 2 2 3 2 2" xfId="16549" xr:uid="{00000000-0005-0000-0000-0000A50B0000}"/>
    <cellStyle name="Millares 51 2 2 3 3" xfId="12142" xr:uid="{00000000-0005-0000-0000-0000B8050000}"/>
    <cellStyle name="Millares 51 2 2 4" xfId="5554" xr:uid="{00000000-0005-0000-0000-0000B8050000}"/>
    <cellStyle name="Millares 51 2 2 4 2" xfId="14368" xr:uid="{00000000-0005-0000-0000-0000B8050000}"/>
    <cellStyle name="Millares 51 2 2 5" xfId="9965" xr:uid="{00000000-0005-0000-0000-0000EE000000}"/>
    <cellStyle name="Millares 51 2 3" xfId="792" xr:uid="{00000000-0005-0000-0000-0000EE000000}"/>
    <cellStyle name="Millares 51 2 3 2" xfId="1871" xr:uid="{00000000-0005-0000-0000-0000EE000000}"/>
    <cellStyle name="Millares 51 2 3 2 2" xfId="4050" xr:uid="{00000000-0005-0000-0000-0000BB050000}"/>
    <cellStyle name="Millares 51 2 3 2 2 2" xfId="8460" xr:uid="{00000000-0005-0000-0000-0000A80B0000}"/>
    <cellStyle name="Millares 51 2 3 2 2 2 2" xfId="17274" xr:uid="{00000000-0005-0000-0000-0000A80B0000}"/>
    <cellStyle name="Millares 51 2 3 2 2 3" xfId="12867" xr:uid="{00000000-0005-0000-0000-0000BB050000}"/>
    <cellStyle name="Millares 51 2 3 2 3" xfId="6279" xr:uid="{00000000-0005-0000-0000-0000BB050000}"/>
    <cellStyle name="Millares 51 2 3 2 3 2" xfId="15093" xr:uid="{00000000-0005-0000-0000-0000BB050000}"/>
    <cellStyle name="Millares 51 2 3 2 4" xfId="10690" xr:uid="{00000000-0005-0000-0000-0000EE000000}"/>
    <cellStyle name="Millares 51 2 3 3" xfId="2973" xr:uid="{00000000-0005-0000-0000-0000BA050000}"/>
    <cellStyle name="Millares 51 2 3 3 2" xfId="7383" xr:uid="{00000000-0005-0000-0000-0000A90B0000}"/>
    <cellStyle name="Millares 51 2 3 3 2 2" xfId="16197" xr:uid="{00000000-0005-0000-0000-0000A90B0000}"/>
    <cellStyle name="Millares 51 2 3 3 3" xfId="11790" xr:uid="{00000000-0005-0000-0000-0000BA050000}"/>
    <cellStyle name="Millares 51 2 3 4" xfId="5202" xr:uid="{00000000-0005-0000-0000-0000BA050000}"/>
    <cellStyle name="Millares 51 2 3 4 2" xfId="14016" xr:uid="{00000000-0005-0000-0000-0000BA050000}"/>
    <cellStyle name="Millares 51 2 3 5" xfId="9613" xr:uid="{00000000-0005-0000-0000-0000EE000000}"/>
    <cellStyle name="Millares 51 2 4" xfId="1506" xr:uid="{00000000-0005-0000-0000-0000EE000000}"/>
    <cellStyle name="Millares 51 2 4 2" xfId="3685" xr:uid="{00000000-0005-0000-0000-0000BC050000}"/>
    <cellStyle name="Millares 51 2 4 2 2" xfId="8095" xr:uid="{00000000-0005-0000-0000-0000AB0B0000}"/>
    <cellStyle name="Millares 51 2 4 2 2 2" xfId="16909" xr:uid="{00000000-0005-0000-0000-0000AB0B0000}"/>
    <cellStyle name="Millares 51 2 4 2 3" xfId="12502" xr:uid="{00000000-0005-0000-0000-0000BC050000}"/>
    <cellStyle name="Millares 51 2 4 3" xfId="5914" xr:uid="{00000000-0005-0000-0000-0000BC050000}"/>
    <cellStyle name="Millares 51 2 4 3 2" xfId="14728" xr:uid="{00000000-0005-0000-0000-0000BC050000}"/>
    <cellStyle name="Millares 51 2 4 4" xfId="10325" xr:uid="{00000000-0005-0000-0000-0000EE000000}"/>
    <cellStyle name="Millares 51 2 5" xfId="2616" xr:uid="{00000000-0005-0000-0000-0000ED000000}"/>
    <cellStyle name="Millares 51 2 5 2" xfId="7027" xr:uid="{00000000-0005-0000-0000-0000AC0B0000}"/>
    <cellStyle name="Millares 51 2 5 2 2" xfId="15841" xr:uid="{00000000-0005-0000-0000-0000AC0B0000}"/>
    <cellStyle name="Millares 51 2 5 3" xfId="11434" xr:uid="{00000000-0005-0000-0000-0000ED000000}"/>
    <cellStyle name="Millares 51 2 6" xfId="4850" xr:uid="{00000000-0005-0000-0000-0000B7050000}"/>
    <cellStyle name="Millares 51 2 6 2" xfId="13664" xr:uid="{00000000-0005-0000-0000-0000B7050000}"/>
    <cellStyle name="Millares 51 2 7" xfId="9261" xr:uid="{00000000-0005-0000-0000-0000EE000000}"/>
    <cellStyle name="Millares 51 3" xfId="963" xr:uid="{00000000-0005-0000-0000-0000ED000000}"/>
    <cellStyle name="Millares 51 3 2" xfId="2041" xr:uid="{00000000-0005-0000-0000-0000ED000000}"/>
    <cellStyle name="Millares 51 3 2 2" xfId="4220" xr:uid="{00000000-0005-0000-0000-0000BE050000}"/>
    <cellStyle name="Millares 51 3 2 2 2" xfId="8630" xr:uid="{00000000-0005-0000-0000-0000AF0B0000}"/>
    <cellStyle name="Millares 51 3 2 2 2 2" xfId="17444" xr:uid="{00000000-0005-0000-0000-0000AF0B0000}"/>
    <cellStyle name="Millares 51 3 2 2 3" xfId="13037" xr:uid="{00000000-0005-0000-0000-0000BE050000}"/>
    <cellStyle name="Millares 51 3 2 3" xfId="6449" xr:uid="{00000000-0005-0000-0000-0000BE050000}"/>
    <cellStyle name="Millares 51 3 2 3 2" xfId="15263" xr:uid="{00000000-0005-0000-0000-0000BE050000}"/>
    <cellStyle name="Millares 51 3 2 4" xfId="10860" xr:uid="{00000000-0005-0000-0000-0000ED000000}"/>
    <cellStyle name="Millares 51 3 3" xfId="3143" xr:uid="{00000000-0005-0000-0000-0000BD050000}"/>
    <cellStyle name="Millares 51 3 3 2" xfId="7553" xr:uid="{00000000-0005-0000-0000-0000B00B0000}"/>
    <cellStyle name="Millares 51 3 3 2 2" xfId="16367" xr:uid="{00000000-0005-0000-0000-0000B00B0000}"/>
    <cellStyle name="Millares 51 3 3 3" xfId="11960" xr:uid="{00000000-0005-0000-0000-0000BD050000}"/>
    <cellStyle name="Millares 51 3 4" xfId="5372" xr:uid="{00000000-0005-0000-0000-0000BD050000}"/>
    <cellStyle name="Millares 51 3 4 2" xfId="14186" xr:uid="{00000000-0005-0000-0000-0000BD050000}"/>
    <cellStyle name="Millares 51 3 5" xfId="9783" xr:uid="{00000000-0005-0000-0000-0000ED000000}"/>
    <cellStyle name="Millares 51 4" xfId="610" xr:uid="{00000000-0005-0000-0000-0000ED000000}"/>
    <cellStyle name="Millares 51 4 2" xfId="1689" xr:uid="{00000000-0005-0000-0000-0000ED000000}"/>
    <cellStyle name="Millares 51 4 2 2" xfId="3868" xr:uid="{00000000-0005-0000-0000-0000C0050000}"/>
    <cellStyle name="Millares 51 4 2 2 2" xfId="8278" xr:uid="{00000000-0005-0000-0000-0000B30B0000}"/>
    <cellStyle name="Millares 51 4 2 2 2 2" xfId="17092" xr:uid="{00000000-0005-0000-0000-0000B30B0000}"/>
    <cellStyle name="Millares 51 4 2 2 3" xfId="12685" xr:uid="{00000000-0005-0000-0000-0000C0050000}"/>
    <cellStyle name="Millares 51 4 2 3" xfId="6097" xr:uid="{00000000-0005-0000-0000-0000C0050000}"/>
    <cellStyle name="Millares 51 4 2 3 2" xfId="14911" xr:uid="{00000000-0005-0000-0000-0000C0050000}"/>
    <cellStyle name="Millares 51 4 2 4" xfId="10508" xr:uid="{00000000-0005-0000-0000-0000ED000000}"/>
    <cellStyle name="Millares 51 4 3" xfId="2791" xr:uid="{00000000-0005-0000-0000-0000BF050000}"/>
    <cellStyle name="Millares 51 4 3 2" xfId="7201" xr:uid="{00000000-0005-0000-0000-0000B40B0000}"/>
    <cellStyle name="Millares 51 4 3 2 2" xfId="16015" xr:uid="{00000000-0005-0000-0000-0000B40B0000}"/>
    <cellStyle name="Millares 51 4 3 3" xfId="11608" xr:uid="{00000000-0005-0000-0000-0000BF050000}"/>
    <cellStyle name="Millares 51 4 4" xfId="5020" xr:uid="{00000000-0005-0000-0000-0000BF050000}"/>
    <cellStyle name="Millares 51 4 4 2" xfId="13834" xr:uid="{00000000-0005-0000-0000-0000BF050000}"/>
    <cellStyle name="Millares 51 4 5" xfId="9431" xr:uid="{00000000-0005-0000-0000-0000ED000000}"/>
    <cellStyle name="Millares 51 5" xfId="1319" xr:uid="{00000000-0005-0000-0000-0000ED000000}"/>
    <cellStyle name="Millares 51 5 2" xfId="3499" xr:uid="{00000000-0005-0000-0000-0000C1050000}"/>
    <cellStyle name="Millares 51 5 2 2" xfId="7909" xr:uid="{00000000-0005-0000-0000-0000B60B0000}"/>
    <cellStyle name="Millares 51 5 2 2 2" xfId="16723" xr:uid="{00000000-0005-0000-0000-0000B60B0000}"/>
    <cellStyle name="Millares 51 5 2 3" xfId="12316" xr:uid="{00000000-0005-0000-0000-0000C1050000}"/>
    <cellStyle name="Millares 51 5 3" xfId="5728" xr:uid="{00000000-0005-0000-0000-0000C1050000}"/>
    <cellStyle name="Millares 51 5 3 2" xfId="14542" xr:uid="{00000000-0005-0000-0000-0000C1050000}"/>
    <cellStyle name="Millares 51 5 4" xfId="10139" xr:uid="{00000000-0005-0000-0000-0000ED000000}"/>
    <cellStyle name="Millares 51 6" xfId="2433" xr:uid="{00000000-0005-0000-0000-0000EC000000}"/>
    <cellStyle name="Millares 51 6 2" xfId="6845" xr:uid="{00000000-0005-0000-0000-0000B70B0000}"/>
    <cellStyle name="Millares 51 6 2 2" xfId="15659" xr:uid="{00000000-0005-0000-0000-0000B70B0000}"/>
    <cellStyle name="Millares 51 6 3" xfId="11252" xr:uid="{00000000-0005-0000-0000-0000EC000000}"/>
    <cellStyle name="Millares 51 7" xfId="4668" xr:uid="{00000000-0005-0000-0000-0000B6050000}"/>
    <cellStyle name="Millares 51 7 2" xfId="13482" xr:uid="{00000000-0005-0000-0000-0000B6050000}"/>
    <cellStyle name="Millares 51 8" xfId="9079" xr:uid="{00000000-0005-0000-0000-0000ED000000}"/>
    <cellStyle name="Millares 52" xfId="117" xr:uid="{00000000-0005-0000-0000-0000EF000000}"/>
    <cellStyle name="Millares 52 2" xfId="429" xr:uid="{00000000-0005-0000-0000-0000F0000000}"/>
    <cellStyle name="Millares 52 2 2" xfId="1146" xr:uid="{00000000-0005-0000-0000-0000F0000000}"/>
    <cellStyle name="Millares 52 2 2 2" xfId="2224" xr:uid="{00000000-0005-0000-0000-0000F0000000}"/>
    <cellStyle name="Millares 52 2 2 2 2" xfId="4403" xr:uid="{00000000-0005-0000-0000-0000C5050000}"/>
    <cellStyle name="Millares 52 2 2 2 2 2" xfId="8813" xr:uid="{00000000-0005-0000-0000-0000BC0B0000}"/>
    <cellStyle name="Millares 52 2 2 2 2 2 2" xfId="17627" xr:uid="{00000000-0005-0000-0000-0000BC0B0000}"/>
    <cellStyle name="Millares 52 2 2 2 2 3" xfId="13220" xr:uid="{00000000-0005-0000-0000-0000C5050000}"/>
    <cellStyle name="Millares 52 2 2 2 3" xfId="6632" xr:uid="{00000000-0005-0000-0000-0000C5050000}"/>
    <cellStyle name="Millares 52 2 2 2 3 2" xfId="15446" xr:uid="{00000000-0005-0000-0000-0000C5050000}"/>
    <cellStyle name="Millares 52 2 2 2 4" xfId="11043" xr:uid="{00000000-0005-0000-0000-0000F0000000}"/>
    <cellStyle name="Millares 52 2 2 3" xfId="3326" xr:uid="{00000000-0005-0000-0000-0000C4050000}"/>
    <cellStyle name="Millares 52 2 2 3 2" xfId="7736" xr:uid="{00000000-0005-0000-0000-0000BD0B0000}"/>
    <cellStyle name="Millares 52 2 2 3 2 2" xfId="16550" xr:uid="{00000000-0005-0000-0000-0000BD0B0000}"/>
    <cellStyle name="Millares 52 2 2 3 3" xfId="12143" xr:uid="{00000000-0005-0000-0000-0000C4050000}"/>
    <cellStyle name="Millares 52 2 2 4" xfId="5555" xr:uid="{00000000-0005-0000-0000-0000C4050000}"/>
    <cellStyle name="Millares 52 2 2 4 2" xfId="14369" xr:uid="{00000000-0005-0000-0000-0000C4050000}"/>
    <cellStyle name="Millares 52 2 2 5" xfId="9966" xr:uid="{00000000-0005-0000-0000-0000F0000000}"/>
    <cellStyle name="Millares 52 2 3" xfId="793" xr:uid="{00000000-0005-0000-0000-0000F0000000}"/>
    <cellStyle name="Millares 52 2 3 2" xfId="1872" xr:uid="{00000000-0005-0000-0000-0000F0000000}"/>
    <cellStyle name="Millares 52 2 3 2 2" xfId="4051" xr:uid="{00000000-0005-0000-0000-0000C7050000}"/>
    <cellStyle name="Millares 52 2 3 2 2 2" xfId="8461" xr:uid="{00000000-0005-0000-0000-0000C00B0000}"/>
    <cellStyle name="Millares 52 2 3 2 2 2 2" xfId="17275" xr:uid="{00000000-0005-0000-0000-0000C00B0000}"/>
    <cellStyle name="Millares 52 2 3 2 2 3" xfId="12868" xr:uid="{00000000-0005-0000-0000-0000C7050000}"/>
    <cellStyle name="Millares 52 2 3 2 3" xfId="6280" xr:uid="{00000000-0005-0000-0000-0000C7050000}"/>
    <cellStyle name="Millares 52 2 3 2 3 2" xfId="15094" xr:uid="{00000000-0005-0000-0000-0000C7050000}"/>
    <cellStyle name="Millares 52 2 3 2 4" xfId="10691" xr:uid="{00000000-0005-0000-0000-0000F0000000}"/>
    <cellStyle name="Millares 52 2 3 3" xfId="2974" xr:uid="{00000000-0005-0000-0000-0000C6050000}"/>
    <cellStyle name="Millares 52 2 3 3 2" xfId="7384" xr:uid="{00000000-0005-0000-0000-0000C10B0000}"/>
    <cellStyle name="Millares 52 2 3 3 2 2" xfId="16198" xr:uid="{00000000-0005-0000-0000-0000C10B0000}"/>
    <cellStyle name="Millares 52 2 3 3 3" xfId="11791" xr:uid="{00000000-0005-0000-0000-0000C6050000}"/>
    <cellStyle name="Millares 52 2 3 4" xfId="5203" xr:uid="{00000000-0005-0000-0000-0000C6050000}"/>
    <cellStyle name="Millares 52 2 3 4 2" xfId="14017" xr:uid="{00000000-0005-0000-0000-0000C6050000}"/>
    <cellStyle name="Millares 52 2 3 5" xfId="9614" xr:uid="{00000000-0005-0000-0000-0000F0000000}"/>
    <cellStyle name="Millares 52 2 4" xfId="1507" xr:uid="{00000000-0005-0000-0000-0000F0000000}"/>
    <cellStyle name="Millares 52 2 4 2" xfId="3686" xr:uid="{00000000-0005-0000-0000-0000C8050000}"/>
    <cellStyle name="Millares 52 2 4 2 2" xfId="8096" xr:uid="{00000000-0005-0000-0000-0000C30B0000}"/>
    <cellStyle name="Millares 52 2 4 2 2 2" xfId="16910" xr:uid="{00000000-0005-0000-0000-0000C30B0000}"/>
    <cellStyle name="Millares 52 2 4 2 3" xfId="12503" xr:uid="{00000000-0005-0000-0000-0000C8050000}"/>
    <cellStyle name="Millares 52 2 4 3" xfId="5915" xr:uid="{00000000-0005-0000-0000-0000C8050000}"/>
    <cellStyle name="Millares 52 2 4 3 2" xfId="14729" xr:uid="{00000000-0005-0000-0000-0000C8050000}"/>
    <cellStyle name="Millares 52 2 4 4" xfId="10326" xr:uid="{00000000-0005-0000-0000-0000F0000000}"/>
    <cellStyle name="Millares 52 2 5" xfId="2617" xr:uid="{00000000-0005-0000-0000-0000EF000000}"/>
    <cellStyle name="Millares 52 2 5 2" xfId="7028" xr:uid="{00000000-0005-0000-0000-0000C40B0000}"/>
    <cellStyle name="Millares 52 2 5 2 2" xfId="15842" xr:uid="{00000000-0005-0000-0000-0000C40B0000}"/>
    <cellStyle name="Millares 52 2 5 3" xfId="11435" xr:uid="{00000000-0005-0000-0000-0000EF000000}"/>
    <cellStyle name="Millares 52 2 6" xfId="4851" xr:uid="{00000000-0005-0000-0000-0000C3050000}"/>
    <cellStyle name="Millares 52 2 6 2" xfId="13665" xr:uid="{00000000-0005-0000-0000-0000C3050000}"/>
    <cellStyle name="Millares 52 2 7" xfId="9262" xr:uid="{00000000-0005-0000-0000-0000F0000000}"/>
    <cellStyle name="Millares 52 3" xfId="964" xr:uid="{00000000-0005-0000-0000-0000EF000000}"/>
    <cellStyle name="Millares 52 3 2" xfId="2042" xr:uid="{00000000-0005-0000-0000-0000EF000000}"/>
    <cellStyle name="Millares 52 3 2 2" xfId="4221" xr:uid="{00000000-0005-0000-0000-0000CA050000}"/>
    <cellStyle name="Millares 52 3 2 2 2" xfId="8631" xr:uid="{00000000-0005-0000-0000-0000C70B0000}"/>
    <cellStyle name="Millares 52 3 2 2 2 2" xfId="17445" xr:uid="{00000000-0005-0000-0000-0000C70B0000}"/>
    <cellStyle name="Millares 52 3 2 2 3" xfId="13038" xr:uid="{00000000-0005-0000-0000-0000CA050000}"/>
    <cellStyle name="Millares 52 3 2 3" xfId="6450" xr:uid="{00000000-0005-0000-0000-0000CA050000}"/>
    <cellStyle name="Millares 52 3 2 3 2" xfId="15264" xr:uid="{00000000-0005-0000-0000-0000CA050000}"/>
    <cellStyle name="Millares 52 3 2 4" xfId="10861" xr:uid="{00000000-0005-0000-0000-0000EF000000}"/>
    <cellStyle name="Millares 52 3 3" xfId="3144" xr:uid="{00000000-0005-0000-0000-0000C9050000}"/>
    <cellStyle name="Millares 52 3 3 2" xfId="7554" xr:uid="{00000000-0005-0000-0000-0000C80B0000}"/>
    <cellStyle name="Millares 52 3 3 2 2" xfId="16368" xr:uid="{00000000-0005-0000-0000-0000C80B0000}"/>
    <cellStyle name="Millares 52 3 3 3" xfId="11961" xr:uid="{00000000-0005-0000-0000-0000C9050000}"/>
    <cellStyle name="Millares 52 3 4" xfId="5373" xr:uid="{00000000-0005-0000-0000-0000C9050000}"/>
    <cellStyle name="Millares 52 3 4 2" xfId="14187" xr:uid="{00000000-0005-0000-0000-0000C9050000}"/>
    <cellStyle name="Millares 52 3 5" xfId="9784" xr:uid="{00000000-0005-0000-0000-0000EF000000}"/>
    <cellStyle name="Millares 52 4" xfId="611" xr:uid="{00000000-0005-0000-0000-0000EF000000}"/>
    <cellStyle name="Millares 52 4 2" xfId="1690" xr:uid="{00000000-0005-0000-0000-0000EF000000}"/>
    <cellStyle name="Millares 52 4 2 2" xfId="3869" xr:uid="{00000000-0005-0000-0000-0000CC050000}"/>
    <cellStyle name="Millares 52 4 2 2 2" xfId="8279" xr:uid="{00000000-0005-0000-0000-0000CB0B0000}"/>
    <cellStyle name="Millares 52 4 2 2 2 2" xfId="17093" xr:uid="{00000000-0005-0000-0000-0000CB0B0000}"/>
    <cellStyle name="Millares 52 4 2 2 3" xfId="12686" xr:uid="{00000000-0005-0000-0000-0000CC050000}"/>
    <cellStyle name="Millares 52 4 2 3" xfId="6098" xr:uid="{00000000-0005-0000-0000-0000CC050000}"/>
    <cellStyle name="Millares 52 4 2 3 2" xfId="14912" xr:uid="{00000000-0005-0000-0000-0000CC050000}"/>
    <cellStyle name="Millares 52 4 2 4" xfId="10509" xr:uid="{00000000-0005-0000-0000-0000EF000000}"/>
    <cellStyle name="Millares 52 4 3" xfId="2792" xr:uid="{00000000-0005-0000-0000-0000CB050000}"/>
    <cellStyle name="Millares 52 4 3 2" xfId="7202" xr:uid="{00000000-0005-0000-0000-0000CC0B0000}"/>
    <cellStyle name="Millares 52 4 3 2 2" xfId="16016" xr:uid="{00000000-0005-0000-0000-0000CC0B0000}"/>
    <cellStyle name="Millares 52 4 3 3" xfId="11609" xr:uid="{00000000-0005-0000-0000-0000CB050000}"/>
    <cellStyle name="Millares 52 4 4" xfId="5021" xr:uid="{00000000-0005-0000-0000-0000CB050000}"/>
    <cellStyle name="Millares 52 4 4 2" xfId="13835" xr:uid="{00000000-0005-0000-0000-0000CB050000}"/>
    <cellStyle name="Millares 52 4 5" xfId="9432" xr:uid="{00000000-0005-0000-0000-0000EF000000}"/>
    <cellStyle name="Millares 52 5" xfId="1320" xr:uid="{00000000-0005-0000-0000-0000EF000000}"/>
    <cellStyle name="Millares 52 5 2" xfId="3500" xr:uid="{00000000-0005-0000-0000-0000CD050000}"/>
    <cellStyle name="Millares 52 5 2 2" xfId="7910" xr:uid="{00000000-0005-0000-0000-0000CE0B0000}"/>
    <cellStyle name="Millares 52 5 2 2 2" xfId="16724" xr:uid="{00000000-0005-0000-0000-0000CE0B0000}"/>
    <cellStyle name="Millares 52 5 2 3" xfId="12317" xr:uid="{00000000-0005-0000-0000-0000CD050000}"/>
    <cellStyle name="Millares 52 5 3" xfId="5729" xr:uid="{00000000-0005-0000-0000-0000CD050000}"/>
    <cellStyle name="Millares 52 5 3 2" xfId="14543" xr:uid="{00000000-0005-0000-0000-0000CD050000}"/>
    <cellStyle name="Millares 52 5 4" xfId="10140" xr:uid="{00000000-0005-0000-0000-0000EF000000}"/>
    <cellStyle name="Millares 52 6" xfId="2434" xr:uid="{00000000-0005-0000-0000-0000EE000000}"/>
    <cellStyle name="Millares 52 6 2" xfId="6846" xr:uid="{00000000-0005-0000-0000-0000CF0B0000}"/>
    <cellStyle name="Millares 52 6 2 2" xfId="15660" xr:uid="{00000000-0005-0000-0000-0000CF0B0000}"/>
    <cellStyle name="Millares 52 6 3" xfId="11253" xr:uid="{00000000-0005-0000-0000-0000EE000000}"/>
    <cellStyle name="Millares 52 7" xfId="4669" xr:uid="{00000000-0005-0000-0000-0000C2050000}"/>
    <cellStyle name="Millares 52 7 2" xfId="13483" xr:uid="{00000000-0005-0000-0000-0000C2050000}"/>
    <cellStyle name="Millares 52 8" xfId="9080" xr:uid="{00000000-0005-0000-0000-0000EF000000}"/>
    <cellStyle name="Millares 53" xfId="119" xr:uid="{00000000-0005-0000-0000-0000F1000000}"/>
    <cellStyle name="Millares 53 2" xfId="430" xr:uid="{00000000-0005-0000-0000-0000F2000000}"/>
    <cellStyle name="Millares 53 2 2" xfId="1147" xr:uid="{00000000-0005-0000-0000-0000F2000000}"/>
    <cellStyle name="Millares 53 2 2 2" xfId="2225" xr:uid="{00000000-0005-0000-0000-0000F2000000}"/>
    <cellStyle name="Millares 53 2 2 2 2" xfId="4404" xr:uid="{00000000-0005-0000-0000-0000D1050000}"/>
    <cellStyle name="Millares 53 2 2 2 2 2" xfId="8814" xr:uid="{00000000-0005-0000-0000-0000D40B0000}"/>
    <cellStyle name="Millares 53 2 2 2 2 2 2" xfId="17628" xr:uid="{00000000-0005-0000-0000-0000D40B0000}"/>
    <cellStyle name="Millares 53 2 2 2 2 3" xfId="13221" xr:uid="{00000000-0005-0000-0000-0000D1050000}"/>
    <cellStyle name="Millares 53 2 2 2 3" xfId="6633" xr:uid="{00000000-0005-0000-0000-0000D1050000}"/>
    <cellStyle name="Millares 53 2 2 2 3 2" xfId="15447" xr:uid="{00000000-0005-0000-0000-0000D1050000}"/>
    <cellStyle name="Millares 53 2 2 2 4" xfId="11044" xr:uid="{00000000-0005-0000-0000-0000F2000000}"/>
    <cellStyle name="Millares 53 2 2 3" xfId="3327" xr:uid="{00000000-0005-0000-0000-0000D0050000}"/>
    <cellStyle name="Millares 53 2 2 3 2" xfId="7737" xr:uid="{00000000-0005-0000-0000-0000D50B0000}"/>
    <cellStyle name="Millares 53 2 2 3 2 2" xfId="16551" xr:uid="{00000000-0005-0000-0000-0000D50B0000}"/>
    <cellStyle name="Millares 53 2 2 3 3" xfId="12144" xr:uid="{00000000-0005-0000-0000-0000D0050000}"/>
    <cellStyle name="Millares 53 2 2 4" xfId="5556" xr:uid="{00000000-0005-0000-0000-0000D0050000}"/>
    <cellStyle name="Millares 53 2 2 4 2" xfId="14370" xr:uid="{00000000-0005-0000-0000-0000D0050000}"/>
    <cellStyle name="Millares 53 2 2 5" xfId="9967" xr:uid="{00000000-0005-0000-0000-0000F2000000}"/>
    <cellStyle name="Millares 53 2 3" xfId="794" xr:uid="{00000000-0005-0000-0000-0000F2000000}"/>
    <cellStyle name="Millares 53 2 3 2" xfId="1873" xr:uid="{00000000-0005-0000-0000-0000F2000000}"/>
    <cellStyle name="Millares 53 2 3 2 2" xfId="4052" xr:uid="{00000000-0005-0000-0000-0000D3050000}"/>
    <cellStyle name="Millares 53 2 3 2 2 2" xfId="8462" xr:uid="{00000000-0005-0000-0000-0000D80B0000}"/>
    <cellStyle name="Millares 53 2 3 2 2 2 2" xfId="17276" xr:uid="{00000000-0005-0000-0000-0000D80B0000}"/>
    <cellStyle name="Millares 53 2 3 2 2 3" xfId="12869" xr:uid="{00000000-0005-0000-0000-0000D3050000}"/>
    <cellStyle name="Millares 53 2 3 2 3" xfId="6281" xr:uid="{00000000-0005-0000-0000-0000D3050000}"/>
    <cellStyle name="Millares 53 2 3 2 3 2" xfId="15095" xr:uid="{00000000-0005-0000-0000-0000D3050000}"/>
    <cellStyle name="Millares 53 2 3 2 4" xfId="10692" xr:uid="{00000000-0005-0000-0000-0000F2000000}"/>
    <cellStyle name="Millares 53 2 3 3" xfId="2975" xr:uid="{00000000-0005-0000-0000-0000D2050000}"/>
    <cellStyle name="Millares 53 2 3 3 2" xfId="7385" xr:uid="{00000000-0005-0000-0000-0000D90B0000}"/>
    <cellStyle name="Millares 53 2 3 3 2 2" xfId="16199" xr:uid="{00000000-0005-0000-0000-0000D90B0000}"/>
    <cellStyle name="Millares 53 2 3 3 3" xfId="11792" xr:uid="{00000000-0005-0000-0000-0000D2050000}"/>
    <cellStyle name="Millares 53 2 3 4" xfId="5204" xr:uid="{00000000-0005-0000-0000-0000D2050000}"/>
    <cellStyle name="Millares 53 2 3 4 2" xfId="14018" xr:uid="{00000000-0005-0000-0000-0000D2050000}"/>
    <cellStyle name="Millares 53 2 3 5" xfId="9615" xr:uid="{00000000-0005-0000-0000-0000F2000000}"/>
    <cellStyle name="Millares 53 2 4" xfId="1508" xr:uid="{00000000-0005-0000-0000-0000F2000000}"/>
    <cellStyle name="Millares 53 2 4 2" xfId="3687" xr:uid="{00000000-0005-0000-0000-0000D4050000}"/>
    <cellStyle name="Millares 53 2 4 2 2" xfId="8097" xr:uid="{00000000-0005-0000-0000-0000DB0B0000}"/>
    <cellStyle name="Millares 53 2 4 2 2 2" xfId="16911" xr:uid="{00000000-0005-0000-0000-0000DB0B0000}"/>
    <cellStyle name="Millares 53 2 4 2 3" xfId="12504" xr:uid="{00000000-0005-0000-0000-0000D4050000}"/>
    <cellStyle name="Millares 53 2 4 3" xfId="5916" xr:uid="{00000000-0005-0000-0000-0000D4050000}"/>
    <cellStyle name="Millares 53 2 4 3 2" xfId="14730" xr:uid="{00000000-0005-0000-0000-0000D4050000}"/>
    <cellStyle name="Millares 53 2 4 4" xfId="10327" xr:uid="{00000000-0005-0000-0000-0000F2000000}"/>
    <cellStyle name="Millares 53 2 5" xfId="2618" xr:uid="{00000000-0005-0000-0000-0000F1000000}"/>
    <cellStyle name="Millares 53 2 5 2" xfId="7029" xr:uid="{00000000-0005-0000-0000-0000DC0B0000}"/>
    <cellStyle name="Millares 53 2 5 2 2" xfId="15843" xr:uid="{00000000-0005-0000-0000-0000DC0B0000}"/>
    <cellStyle name="Millares 53 2 5 3" xfId="11436" xr:uid="{00000000-0005-0000-0000-0000F1000000}"/>
    <cellStyle name="Millares 53 2 6" xfId="4852" xr:uid="{00000000-0005-0000-0000-0000CF050000}"/>
    <cellStyle name="Millares 53 2 6 2" xfId="13666" xr:uid="{00000000-0005-0000-0000-0000CF050000}"/>
    <cellStyle name="Millares 53 2 7" xfId="9263" xr:uid="{00000000-0005-0000-0000-0000F2000000}"/>
    <cellStyle name="Millares 53 3" xfId="965" xr:uid="{00000000-0005-0000-0000-0000F1000000}"/>
    <cellStyle name="Millares 53 3 2" xfId="2043" xr:uid="{00000000-0005-0000-0000-0000F1000000}"/>
    <cellStyle name="Millares 53 3 2 2" xfId="4222" xr:uid="{00000000-0005-0000-0000-0000D6050000}"/>
    <cellStyle name="Millares 53 3 2 2 2" xfId="8632" xr:uid="{00000000-0005-0000-0000-0000DF0B0000}"/>
    <cellStyle name="Millares 53 3 2 2 2 2" xfId="17446" xr:uid="{00000000-0005-0000-0000-0000DF0B0000}"/>
    <cellStyle name="Millares 53 3 2 2 3" xfId="13039" xr:uid="{00000000-0005-0000-0000-0000D6050000}"/>
    <cellStyle name="Millares 53 3 2 3" xfId="6451" xr:uid="{00000000-0005-0000-0000-0000D6050000}"/>
    <cellStyle name="Millares 53 3 2 3 2" xfId="15265" xr:uid="{00000000-0005-0000-0000-0000D6050000}"/>
    <cellStyle name="Millares 53 3 2 4" xfId="10862" xr:uid="{00000000-0005-0000-0000-0000F1000000}"/>
    <cellStyle name="Millares 53 3 3" xfId="3145" xr:uid="{00000000-0005-0000-0000-0000D5050000}"/>
    <cellStyle name="Millares 53 3 3 2" xfId="7555" xr:uid="{00000000-0005-0000-0000-0000E00B0000}"/>
    <cellStyle name="Millares 53 3 3 2 2" xfId="16369" xr:uid="{00000000-0005-0000-0000-0000E00B0000}"/>
    <cellStyle name="Millares 53 3 3 3" xfId="11962" xr:uid="{00000000-0005-0000-0000-0000D5050000}"/>
    <cellStyle name="Millares 53 3 4" xfId="5374" xr:uid="{00000000-0005-0000-0000-0000D5050000}"/>
    <cellStyle name="Millares 53 3 4 2" xfId="14188" xr:uid="{00000000-0005-0000-0000-0000D5050000}"/>
    <cellStyle name="Millares 53 3 5" xfId="9785" xr:uid="{00000000-0005-0000-0000-0000F1000000}"/>
    <cellStyle name="Millares 53 4" xfId="612" xr:uid="{00000000-0005-0000-0000-0000F1000000}"/>
    <cellStyle name="Millares 53 4 2" xfId="1691" xr:uid="{00000000-0005-0000-0000-0000F1000000}"/>
    <cellStyle name="Millares 53 4 2 2" xfId="3870" xr:uid="{00000000-0005-0000-0000-0000D8050000}"/>
    <cellStyle name="Millares 53 4 2 2 2" xfId="8280" xr:uid="{00000000-0005-0000-0000-0000E30B0000}"/>
    <cellStyle name="Millares 53 4 2 2 2 2" xfId="17094" xr:uid="{00000000-0005-0000-0000-0000E30B0000}"/>
    <cellStyle name="Millares 53 4 2 2 3" xfId="12687" xr:uid="{00000000-0005-0000-0000-0000D8050000}"/>
    <cellStyle name="Millares 53 4 2 3" xfId="6099" xr:uid="{00000000-0005-0000-0000-0000D8050000}"/>
    <cellStyle name="Millares 53 4 2 3 2" xfId="14913" xr:uid="{00000000-0005-0000-0000-0000D8050000}"/>
    <cellStyle name="Millares 53 4 2 4" xfId="10510" xr:uid="{00000000-0005-0000-0000-0000F1000000}"/>
    <cellStyle name="Millares 53 4 3" xfId="2793" xr:uid="{00000000-0005-0000-0000-0000D7050000}"/>
    <cellStyle name="Millares 53 4 3 2" xfId="7203" xr:uid="{00000000-0005-0000-0000-0000E40B0000}"/>
    <cellStyle name="Millares 53 4 3 2 2" xfId="16017" xr:uid="{00000000-0005-0000-0000-0000E40B0000}"/>
    <cellStyle name="Millares 53 4 3 3" xfId="11610" xr:uid="{00000000-0005-0000-0000-0000D7050000}"/>
    <cellStyle name="Millares 53 4 4" xfId="5022" xr:uid="{00000000-0005-0000-0000-0000D7050000}"/>
    <cellStyle name="Millares 53 4 4 2" xfId="13836" xr:uid="{00000000-0005-0000-0000-0000D7050000}"/>
    <cellStyle name="Millares 53 4 5" xfId="9433" xr:uid="{00000000-0005-0000-0000-0000F1000000}"/>
    <cellStyle name="Millares 53 5" xfId="1321" xr:uid="{00000000-0005-0000-0000-0000F1000000}"/>
    <cellStyle name="Millares 53 5 2" xfId="3501" xr:uid="{00000000-0005-0000-0000-0000D9050000}"/>
    <cellStyle name="Millares 53 5 2 2" xfId="7911" xr:uid="{00000000-0005-0000-0000-0000E60B0000}"/>
    <cellStyle name="Millares 53 5 2 2 2" xfId="16725" xr:uid="{00000000-0005-0000-0000-0000E60B0000}"/>
    <cellStyle name="Millares 53 5 2 3" xfId="12318" xr:uid="{00000000-0005-0000-0000-0000D9050000}"/>
    <cellStyle name="Millares 53 5 3" xfId="5730" xr:uid="{00000000-0005-0000-0000-0000D9050000}"/>
    <cellStyle name="Millares 53 5 3 2" xfId="14544" xr:uid="{00000000-0005-0000-0000-0000D9050000}"/>
    <cellStyle name="Millares 53 5 4" xfId="10141" xr:uid="{00000000-0005-0000-0000-0000F1000000}"/>
    <cellStyle name="Millares 53 6" xfId="2435" xr:uid="{00000000-0005-0000-0000-0000F0000000}"/>
    <cellStyle name="Millares 53 6 2" xfId="6847" xr:uid="{00000000-0005-0000-0000-0000E70B0000}"/>
    <cellStyle name="Millares 53 6 2 2" xfId="15661" xr:uid="{00000000-0005-0000-0000-0000E70B0000}"/>
    <cellStyle name="Millares 53 6 3" xfId="11254" xr:uid="{00000000-0005-0000-0000-0000F0000000}"/>
    <cellStyle name="Millares 53 7" xfId="4670" xr:uid="{00000000-0005-0000-0000-0000CE050000}"/>
    <cellStyle name="Millares 53 7 2" xfId="13484" xr:uid="{00000000-0005-0000-0000-0000CE050000}"/>
    <cellStyle name="Millares 53 8" xfId="9081" xr:uid="{00000000-0005-0000-0000-0000F1000000}"/>
    <cellStyle name="Millares 54" xfId="121" xr:uid="{00000000-0005-0000-0000-0000F3000000}"/>
    <cellStyle name="Millares 54 2" xfId="431" xr:uid="{00000000-0005-0000-0000-0000F4000000}"/>
    <cellStyle name="Millares 54 2 2" xfId="1148" xr:uid="{00000000-0005-0000-0000-0000F4000000}"/>
    <cellStyle name="Millares 54 2 2 2" xfId="2226" xr:uid="{00000000-0005-0000-0000-0000F4000000}"/>
    <cellStyle name="Millares 54 2 2 2 2" xfId="4405" xr:uid="{00000000-0005-0000-0000-0000DD050000}"/>
    <cellStyle name="Millares 54 2 2 2 2 2" xfId="8815" xr:uid="{00000000-0005-0000-0000-0000EC0B0000}"/>
    <cellStyle name="Millares 54 2 2 2 2 2 2" xfId="17629" xr:uid="{00000000-0005-0000-0000-0000EC0B0000}"/>
    <cellStyle name="Millares 54 2 2 2 2 3" xfId="13222" xr:uid="{00000000-0005-0000-0000-0000DD050000}"/>
    <cellStyle name="Millares 54 2 2 2 3" xfId="6634" xr:uid="{00000000-0005-0000-0000-0000DD050000}"/>
    <cellStyle name="Millares 54 2 2 2 3 2" xfId="15448" xr:uid="{00000000-0005-0000-0000-0000DD050000}"/>
    <cellStyle name="Millares 54 2 2 2 4" xfId="11045" xr:uid="{00000000-0005-0000-0000-0000F4000000}"/>
    <cellStyle name="Millares 54 2 2 3" xfId="3328" xr:uid="{00000000-0005-0000-0000-0000DC050000}"/>
    <cellStyle name="Millares 54 2 2 3 2" xfId="7738" xr:uid="{00000000-0005-0000-0000-0000ED0B0000}"/>
    <cellStyle name="Millares 54 2 2 3 2 2" xfId="16552" xr:uid="{00000000-0005-0000-0000-0000ED0B0000}"/>
    <cellStyle name="Millares 54 2 2 3 3" xfId="12145" xr:uid="{00000000-0005-0000-0000-0000DC050000}"/>
    <cellStyle name="Millares 54 2 2 4" xfId="5557" xr:uid="{00000000-0005-0000-0000-0000DC050000}"/>
    <cellStyle name="Millares 54 2 2 4 2" xfId="14371" xr:uid="{00000000-0005-0000-0000-0000DC050000}"/>
    <cellStyle name="Millares 54 2 2 5" xfId="9968" xr:uid="{00000000-0005-0000-0000-0000F4000000}"/>
    <cellStyle name="Millares 54 2 3" xfId="795" xr:uid="{00000000-0005-0000-0000-0000F4000000}"/>
    <cellStyle name="Millares 54 2 3 2" xfId="1874" xr:uid="{00000000-0005-0000-0000-0000F4000000}"/>
    <cellStyle name="Millares 54 2 3 2 2" xfId="4053" xr:uid="{00000000-0005-0000-0000-0000DF050000}"/>
    <cellStyle name="Millares 54 2 3 2 2 2" xfId="8463" xr:uid="{00000000-0005-0000-0000-0000F00B0000}"/>
    <cellStyle name="Millares 54 2 3 2 2 2 2" xfId="17277" xr:uid="{00000000-0005-0000-0000-0000F00B0000}"/>
    <cellStyle name="Millares 54 2 3 2 2 3" xfId="12870" xr:uid="{00000000-0005-0000-0000-0000DF050000}"/>
    <cellStyle name="Millares 54 2 3 2 3" xfId="6282" xr:uid="{00000000-0005-0000-0000-0000DF050000}"/>
    <cellStyle name="Millares 54 2 3 2 3 2" xfId="15096" xr:uid="{00000000-0005-0000-0000-0000DF050000}"/>
    <cellStyle name="Millares 54 2 3 2 4" xfId="10693" xr:uid="{00000000-0005-0000-0000-0000F4000000}"/>
    <cellStyle name="Millares 54 2 3 3" xfId="2976" xr:uid="{00000000-0005-0000-0000-0000DE050000}"/>
    <cellStyle name="Millares 54 2 3 3 2" xfId="7386" xr:uid="{00000000-0005-0000-0000-0000F10B0000}"/>
    <cellStyle name="Millares 54 2 3 3 2 2" xfId="16200" xr:uid="{00000000-0005-0000-0000-0000F10B0000}"/>
    <cellStyle name="Millares 54 2 3 3 3" xfId="11793" xr:uid="{00000000-0005-0000-0000-0000DE050000}"/>
    <cellStyle name="Millares 54 2 3 4" xfId="5205" xr:uid="{00000000-0005-0000-0000-0000DE050000}"/>
    <cellStyle name="Millares 54 2 3 4 2" xfId="14019" xr:uid="{00000000-0005-0000-0000-0000DE050000}"/>
    <cellStyle name="Millares 54 2 3 5" xfId="9616" xr:uid="{00000000-0005-0000-0000-0000F4000000}"/>
    <cellStyle name="Millares 54 2 4" xfId="1509" xr:uid="{00000000-0005-0000-0000-0000F4000000}"/>
    <cellStyle name="Millares 54 2 4 2" xfId="3688" xr:uid="{00000000-0005-0000-0000-0000E0050000}"/>
    <cellStyle name="Millares 54 2 4 2 2" xfId="8098" xr:uid="{00000000-0005-0000-0000-0000F30B0000}"/>
    <cellStyle name="Millares 54 2 4 2 2 2" xfId="16912" xr:uid="{00000000-0005-0000-0000-0000F30B0000}"/>
    <cellStyle name="Millares 54 2 4 2 3" xfId="12505" xr:uid="{00000000-0005-0000-0000-0000E0050000}"/>
    <cellStyle name="Millares 54 2 4 3" xfId="5917" xr:uid="{00000000-0005-0000-0000-0000E0050000}"/>
    <cellStyle name="Millares 54 2 4 3 2" xfId="14731" xr:uid="{00000000-0005-0000-0000-0000E0050000}"/>
    <cellStyle name="Millares 54 2 4 4" xfId="10328" xr:uid="{00000000-0005-0000-0000-0000F4000000}"/>
    <cellStyle name="Millares 54 2 5" xfId="2619" xr:uid="{00000000-0005-0000-0000-0000F3000000}"/>
    <cellStyle name="Millares 54 2 5 2" xfId="7030" xr:uid="{00000000-0005-0000-0000-0000F40B0000}"/>
    <cellStyle name="Millares 54 2 5 2 2" xfId="15844" xr:uid="{00000000-0005-0000-0000-0000F40B0000}"/>
    <cellStyle name="Millares 54 2 5 3" xfId="11437" xr:uid="{00000000-0005-0000-0000-0000F3000000}"/>
    <cellStyle name="Millares 54 2 6" xfId="4853" xr:uid="{00000000-0005-0000-0000-0000DB050000}"/>
    <cellStyle name="Millares 54 2 6 2" xfId="13667" xr:uid="{00000000-0005-0000-0000-0000DB050000}"/>
    <cellStyle name="Millares 54 2 7" xfId="9264" xr:uid="{00000000-0005-0000-0000-0000F4000000}"/>
    <cellStyle name="Millares 54 3" xfId="966" xr:uid="{00000000-0005-0000-0000-0000F3000000}"/>
    <cellStyle name="Millares 54 3 2" xfId="2044" xr:uid="{00000000-0005-0000-0000-0000F3000000}"/>
    <cellStyle name="Millares 54 3 2 2" xfId="4223" xr:uid="{00000000-0005-0000-0000-0000E2050000}"/>
    <cellStyle name="Millares 54 3 2 2 2" xfId="8633" xr:uid="{00000000-0005-0000-0000-0000F70B0000}"/>
    <cellStyle name="Millares 54 3 2 2 2 2" xfId="17447" xr:uid="{00000000-0005-0000-0000-0000F70B0000}"/>
    <cellStyle name="Millares 54 3 2 2 3" xfId="13040" xr:uid="{00000000-0005-0000-0000-0000E2050000}"/>
    <cellStyle name="Millares 54 3 2 3" xfId="6452" xr:uid="{00000000-0005-0000-0000-0000E2050000}"/>
    <cellStyle name="Millares 54 3 2 3 2" xfId="15266" xr:uid="{00000000-0005-0000-0000-0000E2050000}"/>
    <cellStyle name="Millares 54 3 2 4" xfId="10863" xr:uid="{00000000-0005-0000-0000-0000F3000000}"/>
    <cellStyle name="Millares 54 3 3" xfId="3146" xr:uid="{00000000-0005-0000-0000-0000E1050000}"/>
    <cellStyle name="Millares 54 3 3 2" xfId="7556" xr:uid="{00000000-0005-0000-0000-0000F80B0000}"/>
    <cellStyle name="Millares 54 3 3 2 2" xfId="16370" xr:uid="{00000000-0005-0000-0000-0000F80B0000}"/>
    <cellStyle name="Millares 54 3 3 3" xfId="11963" xr:uid="{00000000-0005-0000-0000-0000E1050000}"/>
    <cellStyle name="Millares 54 3 4" xfId="5375" xr:uid="{00000000-0005-0000-0000-0000E1050000}"/>
    <cellStyle name="Millares 54 3 4 2" xfId="14189" xr:uid="{00000000-0005-0000-0000-0000E1050000}"/>
    <cellStyle name="Millares 54 3 5" xfId="9786" xr:uid="{00000000-0005-0000-0000-0000F3000000}"/>
    <cellStyle name="Millares 54 4" xfId="613" xr:uid="{00000000-0005-0000-0000-0000F3000000}"/>
    <cellStyle name="Millares 54 4 2" xfId="1692" xr:uid="{00000000-0005-0000-0000-0000F3000000}"/>
    <cellStyle name="Millares 54 4 2 2" xfId="3871" xr:uid="{00000000-0005-0000-0000-0000E4050000}"/>
    <cellStyle name="Millares 54 4 2 2 2" xfId="8281" xr:uid="{00000000-0005-0000-0000-0000FB0B0000}"/>
    <cellStyle name="Millares 54 4 2 2 2 2" xfId="17095" xr:uid="{00000000-0005-0000-0000-0000FB0B0000}"/>
    <cellStyle name="Millares 54 4 2 2 3" xfId="12688" xr:uid="{00000000-0005-0000-0000-0000E4050000}"/>
    <cellStyle name="Millares 54 4 2 3" xfId="6100" xr:uid="{00000000-0005-0000-0000-0000E4050000}"/>
    <cellStyle name="Millares 54 4 2 3 2" xfId="14914" xr:uid="{00000000-0005-0000-0000-0000E4050000}"/>
    <cellStyle name="Millares 54 4 2 4" xfId="10511" xr:uid="{00000000-0005-0000-0000-0000F3000000}"/>
    <cellStyle name="Millares 54 4 3" xfId="2794" xr:uid="{00000000-0005-0000-0000-0000E3050000}"/>
    <cellStyle name="Millares 54 4 3 2" xfId="7204" xr:uid="{00000000-0005-0000-0000-0000FC0B0000}"/>
    <cellStyle name="Millares 54 4 3 2 2" xfId="16018" xr:uid="{00000000-0005-0000-0000-0000FC0B0000}"/>
    <cellStyle name="Millares 54 4 3 3" xfId="11611" xr:uid="{00000000-0005-0000-0000-0000E3050000}"/>
    <cellStyle name="Millares 54 4 4" xfId="5023" xr:uid="{00000000-0005-0000-0000-0000E3050000}"/>
    <cellStyle name="Millares 54 4 4 2" xfId="13837" xr:uid="{00000000-0005-0000-0000-0000E3050000}"/>
    <cellStyle name="Millares 54 4 5" xfId="9434" xr:uid="{00000000-0005-0000-0000-0000F3000000}"/>
    <cellStyle name="Millares 54 5" xfId="1322" xr:uid="{00000000-0005-0000-0000-0000F3000000}"/>
    <cellStyle name="Millares 54 5 2" xfId="3502" xr:uid="{00000000-0005-0000-0000-0000E5050000}"/>
    <cellStyle name="Millares 54 5 2 2" xfId="7912" xr:uid="{00000000-0005-0000-0000-0000FE0B0000}"/>
    <cellStyle name="Millares 54 5 2 2 2" xfId="16726" xr:uid="{00000000-0005-0000-0000-0000FE0B0000}"/>
    <cellStyle name="Millares 54 5 2 3" xfId="12319" xr:uid="{00000000-0005-0000-0000-0000E5050000}"/>
    <cellStyle name="Millares 54 5 3" xfId="5731" xr:uid="{00000000-0005-0000-0000-0000E5050000}"/>
    <cellStyle name="Millares 54 5 3 2" xfId="14545" xr:uid="{00000000-0005-0000-0000-0000E5050000}"/>
    <cellStyle name="Millares 54 5 4" xfId="10142" xr:uid="{00000000-0005-0000-0000-0000F3000000}"/>
    <cellStyle name="Millares 54 6" xfId="2436" xr:uid="{00000000-0005-0000-0000-0000F2000000}"/>
    <cellStyle name="Millares 54 6 2" xfId="6848" xr:uid="{00000000-0005-0000-0000-0000FF0B0000}"/>
    <cellStyle name="Millares 54 6 2 2" xfId="15662" xr:uid="{00000000-0005-0000-0000-0000FF0B0000}"/>
    <cellStyle name="Millares 54 6 3" xfId="11255" xr:uid="{00000000-0005-0000-0000-0000F2000000}"/>
    <cellStyle name="Millares 54 7" xfId="4671" xr:uid="{00000000-0005-0000-0000-0000DA050000}"/>
    <cellStyle name="Millares 54 7 2" xfId="13485" xr:uid="{00000000-0005-0000-0000-0000DA050000}"/>
    <cellStyle name="Millares 54 8" xfId="9082" xr:uid="{00000000-0005-0000-0000-0000F3000000}"/>
    <cellStyle name="Millares 55" xfId="123" xr:uid="{00000000-0005-0000-0000-0000F5000000}"/>
    <cellStyle name="Millares 55 2" xfId="432" xr:uid="{00000000-0005-0000-0000-0000F6000000}"/>
    <cellStyle name="Millares 55 2 2" xfId="1149" xr:uid="{00000000-0005-0000-0000-0000F6000000}"/>
    <cellStyle name="Millares 55 2 2 2" xfId="2227" xr:uid="{00000000-0005-0000-0000-0000F6000000}"/>
    <cellStyle name="Millares 55 2 2 2 2" xfId="4406" xr:uid="{00000000-0005-0000-0000-0000E9050000}"/>
    <cellStyle name="Millares 55 2 2 2 2 2" xfId="8816" xr:uid="{00000000-0005-0000-0000-0000040C0000}"/>
    <cellStyle name="Millares 55 2 2 2 2 2 2" xfId="17630" xr:uid="{00000000-0005-0000-0000-0000040C0000}"/>
    <cellStyle name="Millares 55 2 2 2 2 3" xfId="13223" xr:uid="{00000000-0005-0000-0000-0000E9050000}"/>
    <cellStyle name="Millares 55 2 2 2 3" xfId="6635" xr:uid="{00000000-0005-0000-0000-0000E9050000}"/>
    <cellStyle name="Millares 55 2 2 2 3 2" xfId="15449" xr:uid="{00000000-0005-0000-0000-0000E9050000}"/>
    <cellStyle name="Millares 55 2 2 2 4" xfId="11046" xr:uid="{00000000-0005-0000-0000-0000F6000000}"/>
    <cellStyle name="Millares 55 2 2 3" xfId="3329" xr:uid="{00000000-0005-0000-0000-0000E8050000}"/>
    <cellStyle name="Millares 55 2 2 3 2" xfId="7739" xr:uid="{00000000-0005-0000-0000-0000050C0000}"/>
    <cellStyle name="Millares 55 2 2 3 2 2" xfId="16553" xr:uid="{00000000-0005-0000-0000-0000050C0000}"/>
    <cellStyle name="Millares 55 2 2 3 3" xfId="12146" xr:uid="{00000000-0005-0000-0000-0000E8050000}"/>
    <cellStyle name="Millares 55 2 2 4" xfId="5558" xr:uid="{00000000-0005-0000-0000-0000E8050000}"/>
    <cellStyle name="Millares 55 2 2 4 2" xfId="14372" xr:uid="{00000000-0005-0000-0000-0000E8050000}"/>
    <cellStyle name="Millares 55 2 2 5" xfId="9969" xr:uid="{00000000-0005-0000-0000-0000F6000000}"/>
    <cellStyle name="Millares 55 2 3" xfId="796" xr:uid="{00000000-0005-0000-0000-0000F6000000}"/>
    <cellStyle name="Millares 55 2 3 2" xfId="1875" xr:uid="{00000000-0005-0000-0000-0000F6000000}"/>
    <cellStyle name="Millares 55 2 3 2 2" xfId="4054" xr:uid="{00000000-0005-0000-0000-0000EB050000}"/>
    <cellStyle name="Millares 55 2 3 2 2 2" xfId="8464" xr:uid="{00000000-0005-0000-0000-0000080C0000}"/>
    <cellStyle name="Millares 55 2 3 2 2 2 2" xfId="17278" xr:uid="{00000000-0005-0000-0000-0000080C0000}"/>
    <cellStyle name="Millares 55 2 3 2 2 3" xfId="12871" xr:uid="{00000000-0005-0000-0000-0000EB050000}"/>
    <cellStyle name="Millares 55 2 3 2 3" xfId="6283" xr:uid="{00000000-0005-0000-0000-0000EB050000}"/>
    <cellStyle name="Millares 55 2 3 2 3 2" xfId="15097" xr:uid="{00000000-0005-0000-0000-0000EB050000}"/>
    <cellStyle name="Millares 55 2 3 2 4" xfId="10694" xr:uid="{00000000-0005-0000-0000-0000F6000000}"/>
    <cellStyle name="Millares 55 2 3 3" xfId="2977" xr:uid="{00000000-0005-0000-0000-0000EA050000}"/>
    <cellStyle name="Millares 55 2 3 3 2" xfId="7387" xr:uid="{00000000-0005-0000-0000-0000090C0000}"/>
    <cellStyle name="Millares 55 2 3 3 2 2" xfId="16201" xr:uid="{00000000-0005-0000-0000-0000090C0000}"/>
    <cellStyle name="Millares 55 2 3 3 3" xfId="11794" xr:uid="{00000000-0005-0000-0000-0000EA050000}"/>
    <cellStyle name="Millares 55 2 3 4" xfId="5206" xr:uid="{00000000-0005-0000-0000-0000EA050000}"/>
    <cellStyle name="Millares 55 2 3 4 2" xfId="14020" xr:uid="{00000000-0005-0000-0000-0000EA050000}"/>
    <cellStyle name="Millares 55 2 3 5" xfId="9617" xr:uid="{00000000-0005-0000-0000-0000F6000000}"/>
    <cellStyle name="Millares 55 2 4" xfId="1510" xr:uid="{00000000-0005-0000-0000-0000F6000000}"/>
    <cellStyle name="Millares 55 2 4 2" xfId="3689" xr:uid="{00000000-0005-0000-0000-0000EC050000}"/>
    <cellStyle name="Millares 55 2 4 2 2" xfId="8099" xr:uid="{00000000-0005-0000-0000-00000B0C0000}"/>
    <cellStyle name="Millares 55 2 4 2 2 2" xfId="16913" xr:uid="{00000000-0005-0000-0000-00000B0C0000}"/>
    <cellStyle name="Millares 55 2 4 2 3" xfId="12506" xr:uid="{00000000-0005-0000-0000-0000EC050000}"/>
    <cellStyle name="Millares 55 2 4 3" xfId="5918" xr:uid="{00000000-0005-0000-0000-0000EC050000}"/>
    <cellStyle name="Millares 55 2 4 3 2" xfId="14732" xr:uid="{00000000-0005-0000-0000-0000EC050000}"/>
    <cellStyle name="Millares 55 2 4 4" xfId="10329" xr:uid="{00000000-0005-0000-0000-0000F6000000}"/>
    <cellStyle name="Millares 55 2 5" xfId="2620" xr:uid="{00000000-0005-0000-0000-0000F5000000}"/>
    <cellStyle name="Millares 55 2 5 2" xfId="7031" xr:uid="{00000000-0005-0000-0000-00000C0C0000}"/>
    <cellStyle name="Millares 55 2 5 2 2" xfId="15845" xr:uid="{00000000-0005-0000-0000-00000C0C0000}"/>
    <cellStyle name="Millares 55 2 5 3" xfId="11438" xr:uid="{00000000-0005-0000-0000-0000F5000000}"/>
    <cellStyle name="Millares 55 2 6" xfId="4854" xr:uid="{00000000-0005-0000-0000-0000E7050000}"/>
    <cellStyle name="Millares 55 2 6 2" xfId="13668" xr:uid="{00000000-0005-0000-0000-0000E7050000}"/>
    <cellStyle name="Millares 55 2 7" xfId="9265" xr:uid="{00000000-0005-0000-0000-0000F6000000}"/>
    <cellStyle name="Millares 55 3" xfId="967" xr:uid="{00000000-0005-0000-0000-0000F5000000}"/>
    <cellStyle name="Millares 55 3 2" xfId="2045" xr:uid="{00000000-0005-0000-0000-0000F5000000}"/>
    <cellStyle name="Millares 55 3 2 2" xfId="4224" xr:uid="{00000000-0005-0000-0000-0000EE050000}"/>
    <cellStyle name="Millares 55 3 2 2 2" xfId="8634" xr:uid="{00000000-0005-0000-0000-00000F0C0000}"/>
    <cellStyle name="Millares 55 3 2 2 2 2" xfId="17448" xr:uid="{00000000-0005-0000-0000-00000F0C0000}"/>
    <cellStyle name="Millares 55 3 2 2 3" xfId="13041" xr:uid="{00000000-0005-0000-0000-0000EE050000}"/>
    <cellStyle name="Millares 55 3 2 3" xfId="6453" xr:uid="{00000000-0005-0000-0000-0000EE050000}"/>
    <cellStyle name="Millares 55 3 2 3 2" xfId="15267" xr:uid="{00000000-0005-0000-0000-0000EE050000}"/>
    <cellStyle name="Millares 55 3 2 4" xfId="10864" xr:uid="{00000000-0005-0000-0000-0000F5000000}"/>
    <cellStyle name="Millares 55 3 3" xfId="3147" xr:uid="{00000000-0005-0000-0000-0000ED050000}"/>
    <cellStyle name="Millares 55 3 3 2" xfId="7557" xr:uid="{00000000-0005-0000-0000-0000100C0000}"/>
    <cellStyle name="Millares 55 3 3 2 2" xfId="16371" xr:uid="{00000000-0005-0000-0000-0000100C0000}"/>
    <cellStyle name="Millares 55 3 3 3" xfId="11964" xr:uid="{00000000-0005-0000-0000-0000ED050000}"/>
    <cellStyle name="Millares 55 3 4" xfId="5376" xr:uid="{00000000-0005-0000-0000-0000ED050000}"/>
    <cellStyle name="Millares 55 3 4 2" xfId="14190" xr:uid="{00000000-0005-0000-0000-0000ED050000}"/>
    <cellStyle name="Millares 55 3 5" xfId="9787" xr:uid="{00000000-0005-0000-0000-0000F5000000}"/>
    <cellStyle name="Millares 55 4" xfId="614" xr:uid="{00000000-0005-0000-0000-0000F5000000}"/>
    <cellStyle name="Millares 55 4 2" xfId="1693" xr:uid="{00000000-0005-0000-0000-0000F5000000}"/>
    <cellStyle name="Millares 55 4 2 2" xfId="3872" xr:uid="{00000000-0005-0000-0000-0000F0050000}"/>
    <cellStyle name="Millares 55 4 2 2 2" xfId="8282" xr:uid="{00000000-0005-0000-0000-0000130C0000}"/>
    <cellStyle name="Millares 55 4 2 2 2 2" xfId="17096" xr:uid="{00000000-0005-0000-0000-0000130C0000}"/>
    <cellStyle name="Millares 55 4 2 2 3" xfId="12689" xr:uid="{00000000-0005-0000-0000-0000F0050000}"/>
    <cellStyle name="Millares 55 4 2 3" xfId="6101" xr:uid="{00000000-0005-0000-0000-0000F0050000}"/>
    <cellStyle name="Millares 55 4 2 3 2" xfId="14915" xr:uid="{00000000-0005-0000-0000-0000F0050000}"/>
    <cellStyle name="Millares 55 4 2 4" xfId="10512" xr:uid="{00000000-0005-0000-0000-0000F5000000}"/>
    <cellStyle name="Millares 55 4 3" xfId="2795" xr:uid="{00000000-0005-0000-0000-0000EF050000}"/>
    <cellStyle name="Millares 55 4 3 2" xfId="7205" xr:uid="{00000000-0005-0000-0000-0000140C0000}"/>
    <cellStyle name="Millares 55 4 3 2 2" xfId="16019" xr:uid="{00000000-0005-0000-0000-0000140C0000}"/>
    <cellStyle name="Millares 55 4 3 3" xfId="11612" xr:uid="{00000000-0005-0000-0000-0000EF050000}"/>
    <cellStyle name="Millares 55 4 4" xfId="5024" xr:uid="{00000000-0005-0000-0000-0000EF050000}"/>
    <cellStyle name="Millares 55 4 4 2" xfId="13838" xr:uid="{00000000-0005-0000-0000-0000EF050000}"/>
    <cellStyle name="Millares 55 4 5" xfId="9435" xr:uid="{00000000-0005-0000-0000-0000F5000000}"/>
    <cellStyle name="Millares 55 5" xfId="1323" xr:uid="{00000000-0005-0000-0000-0000F5000000}"/>
    <cellStyle name="Millares 55 5 2" xfId="3503" xr:uid="{00000000-0005-0000-0000-0000F1050000}"/>
    <cellStyle name="Millares 55 5 2 2" xfId="7913" xr:uid="{00000000-0005-0000-0000-0000160C0000}"/>
    <cellStyle name="Millares 55 5 2 2 2" xfId="16727" xr:uid="{00000000-0005-0000-0000-0000160C0000}"/>
    <cellStyle name="Millares 55 5 2 3" xfId="12320" xr:uid="{00000000-0005-0000-0000-0000F1050000}"/>
    <cellStyle name="Millares 55 5 3" xfId="5732" xr:uid="{00000000-0005-0000-0000-0000F1050000}"/>
    <cellStyle name="Millares 55 5 3 2" xfId="14546" xr:uid="{00000000-0005-0000-0000-0000F1050000}"/>
    <cellStyle name="Millares 55 5 4" xfId="10143" xr:uid="{00000000-0005-0000-0000-0000F5000000}"/>
    <cellStyle name="Millares 55 6" xfId="2437" xr:uid="{00000000-0005-0000-0000-0000F4000000}"/>
    <cellStyle name="Millares 55 6 2" xfId="6849" xr:uid="{00000000-0005-0000-0000-0000170C0000}"/>
    <cellStyle name="Millares 55 6 2 2" xfId="15663" xr:uid="{00000000-0005-0000-0000-0000170C0000}"/>
    <cellStyle name="Millares 55 6 3" xfId="11256" xr:uid="{00000000-0005-0000-0000-0000F4000000}"/>
    <cellStyle name="Millares 55 7" xfId="4672" xr:uid="{00000000-0005-0000-0000-0000E6050000}"/>
    <cellStyle name="Millares 55 7 2" xfId="13486" xr:uid="{00000000-0005-0000-0000-0000E6050000}"/>
    <cellStyle name="Millares 55 8" xfId="9083" xr:uid="{00000000-0005-0000-0000-0000F5000000}"/>
    <cellStyle name="Millares 56" xfId="125" xr:uid="{00000000-0005-0000-0000-0000F7000000}"/>
    <cellStyle name="Millares 56 2" xfId="433" xr:uid="{00000000-0005-0000-0000-0000F8000000}"/>
    <cellStyle name="Millares 56 2 2" xfId="1150" xr:uid="{00000000-0005-0000-0000-0000F8000000}"/>
    <cellStyle name="Millares 56 2 2 2" xfId="2228" xr:uid="{00000000-0005-0000-0000-0000F8000000}"/>
    <cellStyle name="Millares 56 2 2 2 2" xfId="4407" xr:uid="{00000000-0005-0000-0000-0000F5050000}"/>
    <cellStyle name="Millares 56 2 2 2 2 2" xfId="8817" xr:uid="{00000000-0005-0000-0000-00001C0C0000}"/>
    <cellStyle name="Millares 56 2 2 2 2 2 2" xfId="17631" xr:uid="{00000000-0005-0000-0000-00001C0C0000}"/>
    <cellStyle name="Millares 56 2 2 2 2 3" xfId="13224" xr:uid="{00000000-0005-0000-0000-0000F5050000}"/>
    <cellStyle name="Millares 56 2 2 2 3" xfId="6636" xr:uid="{00000000-0005-0000-0000-0000F5050000}"/>
    <cellStyle name="Millares 56 2 2 2 3 2" xfId="15450" xr:uid="{00000000-0005-0000-0000-0000F5050000}"/>
    <cellStyle name="Millares 56 2 2 2 4" xfId="11047" xr:uid="{00000000-0005-0000-0000-0000F8000000}"/>
    <cellStyle name="Millares 56 2 2 3" xfId="3330" xr:uid="{00000000-0005-0000-0000-0000F4050000}"/>
    <cellStyle name="Millares 56 2 2 3 2" xfId="7740" xr:uid="{00000000-0005-0000-0000-00001D0C0000}"/>
    <cellStyle name="Millares 56 2 2 3 2 2" xfId="16554" xr:uid="{00000000-0005-0000-0000-00001D0C0000}"/>
    <cellStyle name="Millares 56 2 2 3 3" xfId="12147" xr:uid="{00000000-0005-0000-0000-0000F4050000}"/>
    <cellStyle name="Millares 56 2 2 4" xfId="5559" xr:uid="{00000000-0005-0000-0000-0000F4050000}"/>
    <cellStyle name="Millares 56 2 2 4 2" xfId="14373" xr:uid="{00000000-0005-0000-0000-0000F4050000}"/>
    <cellStyle name="Millares 56 2 2 5" xfId="9970" xr:uid="{00000000-0005-0000-0000-0000F8000000}"/>
    <cellStyle name="Millares 56 2 3" xfId="797" xr:uid="{00000000-0005-0000-0000-0000F8000000}"/>
    <cellStyle name="Millares 56 2 3 2" xfId="1876" xr:uid="{00000000-0005-0000-0000-0000F8000000}"/>
    <cellStyle name="Millares 56 2 3 2 2" xfId="4055" xr:uid="{00000000-0005-0000-0000-0000F7050000}"/>
    <cellStyle name="Millares 56 2 3 2 2 2" xfId="8465" xr:uid="{00000000-0005-0000-0000-0000200C0000}"/>
    <cellStyle name="Millares 56 2 3 2 2 2 2" xfId="17279" xr:uid="{00000000-0005-0000-0000-0000200C0000}"/>
    <cellStyle name="Millares 56 2 3 2 2 3" xfId="12872" xr:uid="{00000000-0005-0000-0000-0000F7050000}"/>
    <cellStyle name="Millares 56 2 3 2 3" xfId="6284" xr:uid="{00000000-0005-0000-0000-0000F7050000}"/>
    <cellStyle name="Millares 56 2 3 2 3 2" xfId="15098" xr:uid="{00000000-0005-0000-0000-0000F7050000}"/>
    <cellStyle name="Millares 56 2 3 2 4" xfId="10695" xr:uid="{00000000-0005-0000-0000-0000F8000000}"/>
    <cellStyle name="Millares 56 2 3 3" xfId="2978" xr:uid="{00000000-0005-0000-0000-0000F6050000}"/>
    <cellStyle name="Millares 56 2 3 3 2" xfId="7388" xr:uid="{00000000-0005-0000-0000-0000210C0000}"/>
    <cellStyle name="Millares 56 2 3 3 2 2" xfId="16202" xr:uid="{00000000-0005-0000-0000-0000210C0000}"/>
    <cellStyle name="Millares 56 2 3 3 3" xfId="11795" xr:uid="{00000000-0005-0000-0000-0000F6050000}"/>
    <cellStyle name="Millares 56 2 3 4" xfId="5207" xr:uid="{00000000-0005-0000-0000-0000F6050000}"/>
    <cellStyle name="Millares 56 2 3 4 2" xfId="14021" xr:uid="{00000000-0005-0000-0000-0000F6050000}"/>
    <cellStyle name="Millares 56 2 3 5" xfId="9618" xr:uid="{00000000-0005-0000-0000-0000F8000000}"/>
    <cellStyle name="Millares 56 2 4" xfId="1511" xr:uid="{00000000-0005-0000-0000-0000F8000000}"/>
    <cellStyle name="Millares 56 2 4 2" xfId="3690" xr:uid="{00000000-0005-0000-0000-0000F8050000}"/>
    <cellStyle name="Millares 56 2 4 2 2" xfId="8100" xr:uid="{00000000-0005-0000-0000-0000230C0000}"/>
    <cellStyle name="Millares 56 2 4 2 2 2" xfId="16914" xr:uid="{00000000-0005-0000-0000-0000230C0000}"/>
    <cellStyle name="Millares 56 2 4 2 3" xfId="12507" xr:uid="{00000000-0005-0000-0000-0000F8050000}"/>
    <cellStyle name="Millares 56 2 4 3" xfId="5919" xr:uid="{00000000-0005-0000-0000-0000F8050000}"/>
    <cellStyle name="Millares 56 2 4 3 2" xfId="14733" xr:uid="{00000000-0005-0000-0000-0000F8050000}"/>
    <cellStyle name="Millares 56 2 4 4" xfId="10330" xr:uid="{00000000-0005-0000-0000-0000F8000000}"/>
    <cellStyle name="Millares 56 2 5" xfId="2621" xr:uid="{00000000-0005-0000-0000-0000F7000000}"/>
    <cellStyle name="Millares 56 2 5 2" xfId="7032" xr:uid="{00000000-0005-0000-0000-0000240C0000}"/>
    <cellStyle name="Millares 56 2 5 2 2" xfId="15846" xr:uid="{00000000-0005-0000-0000-0000240C0000}"/>
    <cellStyle name="Millares 56 2 5 3" xfId="11439" xr:uid="{00000000-0005-0000-0000-0000F7000000}"/>
    <cellStyle name="Millares 56 2 6" xfId="4855" xr:uid="{00000000-0005-0000-0000-0000F3050000}"/>
    <cellStyle name="Millares 56 2 6 2" xfId="13669" xr:uid="{00000000-0005-0000-0000-0000F3050000}"/>
    <cellStyle name="Millares 56 2 7" xfId="9266" xr:uid="{00000000-0005-0000-0000-0000F8000000}"/>
    <cellStyle name="Millares 56 3" xfId="968" xr:uid="{00000000-0005-0000-0000-0000F7000000}"/>
    <cellStyle name="Millares 56 3 2" xfId="2046" xr:uid="{00000000-0005-0000-0000-0000F7000000}"/>
    <cellStyle name="Millares 56 3 2 2" xfId="4225" xr:uid="{00000000-0005-0000-0000-0000FA050000}"/>
    <cellStyle name="Millares 56 3 2 2 2" xfId="8635" xr:uid="{00000000-0005-0000-0000-0000270C0000}"/>
    <cellStyle name="Millares 56 3 2 2 2 2" xfId="17449" xr:uid="{00000000-0005-0000-0000-0000270C0000}"/>
    <cellStyle name="Millares 56 3 2 2 3" xfId="13042" xr:uid="{00000000-0005-0000-0000-0000FA050000}"/>
    <cellStyle name="Millares 56 3 2 3" xfId="6454" xr:uid="{00000000-0005-0000-0000-0000FA050000}"/>
    <cellStyle name="Millares 56 3 2 3 2" xfId="15268" xr:uid="{00000000-0005-0000-0000-0000FA050000}"/>
    <cellStyle name="Millares 56 3 2 4" xfId="10865" xr:uid="{00000000-0005-0000-0000-0000F7000000}"/>
    <cellStyle name="Millares 56 3 3" xfId="3148" xr:uid="{00000000-0005-0000-0000-0000F9050000}"/>
    <cellStyle name="Millares 56 3 3 2" xfId="7558" xr:uid="{00000000-0005-0000-0000-0000280C0000}"/>
    <cellStyle name="Millares 56 3 3 2 2" xfId="16372" xr:uid="{00000000-0005-0000-0000-0000280C0000}"/>
    <cellStyle name="Millares 56 3 3 3" xfId="11965" xr:uid="{00000000-0005-0000-0000-0000F9050000}"/>
    <cellStyle name="Millares 56 3 4" xfId="5377" xr:uid="{00000000-0005-0000-0000-0000F9050000}"/>
    <cellStyle name="Millares 56 3 4 2" xfId="14191" xr:uid="{00000000-0005-0000-0000-0000F9050000}"/>
    <cellStyle name="Millares 56 3 5" xfId="9788" xr:uid="{00000000-0005-0000-0000-0000F7000000}"/>
    <cellStyle name="Millares 56 4" xfId="615" xr:uid="{00000000-0005-0000-0000-0000F7000000}"/>
    <cellStyle name="Millares 56 4 2" xfId="1694" xr:uid="{00000000-0005-0000-0000-0000F7000000}"/>
    <cellStyle name="Millares 56 4 2 2" xfId="3873" xr:uid="{00000000-0005-0000-0000-0000FC050000}"/>
    <cellStyle name="Millares 56 4 2 2 2" xfId="8283" xr:uid="{00000000-0005-0000-0000-00002B0C0000}"/>
    <cellStyle name="Millares 56 4 2 2 2 2" xfId="17097" xr:uid="{00000000-0005-0000-0000-00002B0C0000}"/>
    <cellStyle name="Millares 56 4 2 2 3" xfId="12690" xr:uid="{00000000-0005-0000-0000-0000FC050000}"/>
    <cellStyle name="Millares 56 4 2 3" xfId="6102" xr:uid="{00000000-0005-0000-0000-0000FC050000}"/>
    <cellStyle name="Millares 56 4 2 3 2" xfId="14916" xr:uid="{00000000-0005-0000-0000-0000FC050000}"/>
    <cellStyle name="Millares 56 4 2 4" xfId="10513" xr:uid="{00000000-0005-0000-0000-0000F7000000}"/>
    <cellStyle name="Millares 56 4 3" xfId="2796" xr:uid="{00000000-0005-0000-0000-0000FB050000}"/>
    <cellStyle name="Millares 56 4 3 2" xfId="7206" xr:uid="{00000000-0005-0000-0000-00002C0C0000}"/>
    <cellStyle name="Millares 56 4 3 2 2" xfId="16020" xr:uid="{00000000-0005-0000-0000-00002C0C0000}"/>
    <cellStyle name="Millares 56 4 3 3" xfId="11613" xr:uid="{00000000-0005-0000-0000-0000FB050000}"/>
    <cellStyle name="Millares 56 4 4" xfId="5025" xr:uid="{00000000-0005-0000-0000-0000FB050000}"/>
    <cellStyle name="Millares 56 4 4 2" xfId="13839" xr:uid="{00000000-0005-0000-0000-0000FB050000}"/>
    <cellStyle name="Millares 56 4 5" xfId="9436" xr:uid="{00000000-0005-0000-0000-0000F7000000}"/>
    <cellStyle name="Millares 56 5" xfId="1324" xr:uid="{00000000-0005-0000-0000-0000F7000000}"/>
    <cellStyle name="Millares 56 5 2" xfId="3504" xr:uid="{00000000-0005-0000-0000-0000FD050000}"/>
    <cellStyle name="Millares 56 5 2 2" xfId="7914" xr:uid="{00000000-0005-0000-0000-00002E0C0000}"/>
    <cellStyle name="Millares 56 5 2 2 2" xfId="16728" xr:uid="{00000000-0005-0000-0000-00002E0C0000}"/>
    <cellStyle name="Millares 56 5 2 3" xfId="12321" xr:uid="{00000000-0005-0000-0000-0000FD050000}"/>
    <cellStyle name="Millares 56 5 3" xfId="5733" xr:uid="{00000000-0005-0000-0000-0000FD050000}"/>
    <cellStyle name="Millares 56 5 3 2" xfId="14547" xr:uid="{00000000-0005-0000-0000-0000FD050000}"/>
    <cellStyle name="Millares 56 5 4" xfId="10144" xr:uid="{00000000-0005-0000-0000-0000F7000000}"/>
    <cellStyle name="Millares 56 6" xfId="2438" xr:uid="{00000000-0005-0000-0000-0000F6000000}"/>
    <cellStyle name="Millares 56 6 2" xfId="6850" xr:uid="{00000000-0005-0000-0000-00002F0C0000}"/>
    <cellStyle name="Millares 56 6 2 2" xfId="15664" xr:uid="{00000000-0005-0000-0000-00002F0C0000}"/>
    <cellStyle name="Millares 56 6 3" xfId="11257" xr:uid="{00000000-0005-0000-0000-0000F6000000}"/>
    <cellStyle name="Millares 56 7" xfId="4673" xr:uid="{00000000-0005-0000-0000-0000F2050000}"/>
    <cellStyle name="Millares 56 7 2" xfId="13487" xr:uid="{00000000-0005-0000-0000-0000F2050000}"/>
    <cellStyle name="Millares 56 8" xfId="9084" xr:uid="{00000000-0005-0000-0000-0000F7000000}"/>
    <cellStyle name="Millares 57" xfId="127" xr:uid="{00000000-0005-0000-0000-0000F9000000}"/>
    <cellStyle name="Millares 57 2" xfId="434" xr:uid="{00000000-0005-0000-0000-0000FA000000}"/>
    <cellStyle name="Millares 57 2 2" xfId="1151" xr:uid="{00000000-0005-0000-0000-0000FA000000}"/>
    <cellStyle name="Millares 57 2 2 2" xfId="2229" xr:uid="{00000000-0005-0000-0000-0000FA000000}"/>
    <cellStyle name="Millares 57 2 2 2 2" xfId="4408" xr:uid="{00000000-0005-0000-0000-000001060000}"/>
    <cellStyle name="Millares 57 2 2 2 2 2" xfId="8818" xr:uid="{00000000-0005-0000-0000-0000340C0000}"/>
    <cellStyle name="Millares 57 2 2 2 2 2 2" xfId="17632" xr:uid="{00000000-0005-0000-0000-0000340C0000}"/>
    <cellStyle name="Millares 57 2 2 2 2 3" xfId="13225" xr:uid="{00000000-0005-0000-0000-000001060000}"/>
    <cellStyle name="Millares 57 2 2 2 3" xfId="6637" xr:uid="{00000000-0005-0000-0000-000001060000}"/>
    <cellStyle name="Millares 57 2 2 2 3 2" xfId="15451" xr:uid="{00000000-0005-0000-0000-000001060000}"/>
    <cellStyle name="Millares 57 2 2 2 4" xfId="11048" xr:uid="{00000000-0005-0000-0000-0000FA000000}"/>
    <cellStyle name="Millares 57 2 2 3" xfId="3331" xr:uid="{00000000-0005-0000-0000-000000060000}"/>
    <cellStyle name="Millares 57 2 2 3 2" xfId="7741" xr:uid="{00000000-0005-0000-0000-0000350C0000}"/>
    <cellStyle name="Millares 57 2 2 3 2 2" xfId="16555" xr:uid="{00000000-0005-0000-0000-0000350C0000}"/>
    <cellStyle name="Millares 57 2 2 3 3" xfId="12148" xr:uid="{00000000-0005-0000-0000-000000060000}"/>
    <cellStyle name="Millares 57 2 2 4" xfId="5560" xr:uid="{00000000-0005-0000-0000-000000060000}"/>
    <cellStyle name="Millares 57 2 2 4 2" xfId="14374" xr:uid="{00000000-0005-0000-0000-000000060000}"/>
    <cellStyle name="Millares 57 2 2 5" xfId="9971" xr:uid="{00000000-0005-0000-0000-0000FA000000}"/>
    <cellStyle name="Millares 57 2 3" xfId="798" xr:uid="{00000000-0005-0000-0000-0000FA000000}"/>
    <cellStyle name="Millares 57 2 3 2" xfId="1877" xr:uid="{00000000-0005-0000-0000-0000FA000000}"/>
    <cellStyle name="Millares 57 2 3 2 2" xfId="4056" xr:uid="{00000000-0005-0000-0000-000003060000}"/>
    <cellStyle name="Millares 57 2 3 2 2 2" xfId="8466" xr:uid="{00000000-0005-0000-0000-0000380C0000}"/>
    <cellStyle name="Millares 57 2 3 2 2 2 2" xfId="17280" xr:uid="{00000000-0005-0000-0000-0000380C0000}"/>
    <cellStyle name="Millares 57 2 3 2 2 3" xfId="12873" xr:uid="{00000000-0005-0000-0000-000003060000}"/>
    <cellStyle name="Millares 57 2 3 2 3" xfId="6285" xr:uid="{00000000-0005-0000-0000-000003060000}"/>
    <cellStyle name="Millares 57 2 3 2 3 2" xfId="15099" xr:uid="{00000000-0005-0000-0000-000003060000}"/>
    <cellStyle name="Millares 57 2 3 2 4" xfId="10696" xr:uid="{00000000-0005-0000-0000-0000FA000000}"/>
    <cellStyle name="Millares 57 2 3 3" xfId="2979" xr:uid="{00000000-0005-0000-0000-000002060000}"/>
    <cellStyle name="Millares 57 2 3 3 2" xfId="7389" xr:uid="{00000000-0005-0000-0000-0000390C0000}"/>
    <cellStyle name="Millares 57 2 3 3 2 2" xfId="16203" xr:uid="{00000000-0005-0000-0000-0000390C0000}"/>
    <cellStyle name="Millares 57 2 3 3 3" xfId="11796" xr:uid="{00000000-0005-0000-0000-000002060000}"/>
    <cellStyle name="Millares 57 2 3 4" xfId="5208" xr:uid="{00000000-0005-0000-0000-000002060000}"/>
    <cellStyle name="Millares 57 2 3 4 2" xfId="14022" xr:uid="{00000000-0005-0000-0000-000002060000}"/>
    <cellStyle name="Millares 57 2 3 5" xfId="9619" xr:uid="{00000000-0005-0000-0000-0000FA000000}"/>
    <cellStyle name="Millares 57 2 4" xfId="1512" xr:uid="{00000000-0005-0000-0000-0000FA000000}"/>
    <cellStyle name="Millares 57 2 4 2" xfId="3691" xr:uid="{00000000-0005-0000-0000-000004060000}"/>
    <cellStyle name="Millares 57 2 4 2 2" xfId="8101" xr:uid="{00000000-0005-0000-0000-00003B0C0000}"/>
    <cellStyle name="Millares 57 2 4 2 2 2" xfId="16915" xr:uid="{00000000-0005-0000-0000-00003B0C0000}"/>
    <cellStyle name="Millares 57 2 4 2 3" xfId="12508" xr:uid="{00000000-0005-0000-0000-000004060000}"/>
    <cellStyle name="Millares 57 2 4 3" xfId="5920" xr:uid="{00000000-0005-0000-0000-000004060000}"/>
    <cellStyle name="Millares 57 2 4 3 2" xfId="14734" xr:uid="{00000000-0005-0000-0000-000004060000}"/>
    <cellStyle name="Millares 57 2 4 4" xfId="10331" xr:uid="{00000000-0005-0000-0000-0000FA000000}"/>
    <cellStyle name="Millares 57 2 5" xfId="2622" xr:uid="{00000000-0005-0000-0000-0000F9000000}"/>
    <cellStyle name="Millares 57 2 5 2" xfId="7033" xr:uid="{00000000-0005-0000-0000-00003C0C0000}"/>
    <cellStyle name="Millares 57 2 5 2 2" xfId="15847" xr:uid="{00000000-0005-0000-0000-00003C0C0000}"/>
    <cellStyle name="Millares 57 2 5 3" xfId="11440" xr:uid="{00000000-0005-0000-0000-0000F9000000}"/>
    <cellStyle name="Millares 57 2 6" xfId="4856" xr:uid="{00000000-0005-0000-0000-0000FF050000}"/>
    <cellStyle name="Millares 57 2 6 2" xfId="13670" xr:uid="{00000000-0005-0000-0000-0000FF050000}"/>
    <cellStyle name="Millares 57 2 7" xfId="9267" xr:uid="{00000000-0005-0000-0000-0000FA000000}"/>
    <cellStyle name="Millares 57 3" xfId="969" xr:uid="{00000000-0005-0000-0000-0000F9000000}"/>
    <cellStyle name="Millares 57 3 2" xfId="2047" xr:uid="{00000000-0005-0000-0000-0000F9000000}"/>
    <cellStyle name="Millares 57 3 2 2" xfId="4226" xr:uid="{00000000-0005-0000-0000-000006060000}"/>
    <cellStyle name="Millares 57 3 2 2 2" xfId="8636" xr:uid="{00000000-0005-0000-0000-00003F0C0000}"/>
    <cellStyle name="Millares 57 3 2 2 2 2" xfId="17450" xr:uid="{00000000-0005-0000-0000-00003F0C0000}"/>
    <cellStyle name="Millares 57 3 2 2 3" xfId="13043" xr:uid="{00000000-0005-0000-0000-000006060000}"/>
    <cellStyle name="Millares 57 3 2 3" xfId="6455" xr:uid="{00000000-0005-0000-0000-000006060000}"/>
    <cellStyle name="Millares 57 3 2 3 2" xfId="15269" xr:uid="{00000000-0005-0000-0000-000006060000}"/>
    <cellStyle name="Millares 57 3 2 4" xfId="10866" xr:uid="{00000000-0005-0000-0000-0000F9000000}"/>
    <cellStyle name="Millares 57 3 3" xfId="3149" xr:uid="{00000000-0005-0000-0000-000005060000}"/>
    <cellStyle name="Millares 57 3 3 2" xfId="7559" xr:uid="{00000000-0005-0000-0000-0000400C0000}"/>
    <cellStyle name="Millares 57 3 3 2 2" xfId="16373" xr:uid="{00000000-0005-0000-0000-0000400C0000}"/>
    <cellStyle name="Millares 57 3 3 3" xfId="11966" xr:uid="{00000000-0005-0000-0000-000005060000}"/>
    <cellStyle name="Millares 57 3 4" xfId="5378" xr:uid="{00000000-0005-0000-0000-000005060000}"/>
    <cellStyle name="Millares 57 3 4 2" xfId="14192" xr:uid="{00000000-0005-0000-0000-000005060000}"/>
    <cellStyle name="Millares 57 3 5" xfId="9789" xr:uid="{00000000-0005-0000-0000-0000F9000000}"/>
    <cellStyle name="Millares 57 4" xfId="616" xr:uid="{00000000-0005-0000-0000-0000F9000000}"/>
    <cellStyle name="Millares 57 4 2" xfId="1695" xr:uid="{00000000-0005-0000-0000-0000F9000000}"/>
    <cellStyle name="Millares 57 4 2 2" xfId="3874" xr:uid="{00000000-0005-0000-0000-000008060000}"/>
    <cellStyle name="Millares 57 4 2 2 2" xfId="8284" xr:uid="{00000000-0005-0000-0000-0000430C0000}"/>
    <cellStyle name="Millares 57 4 2 2 2 2" xfId="17098" xr:uid="{00000000-0005-0000-0000-0000430C0000}"/>
    <cellStyle name="Millares 57 4 2 2 3" xfId="12691" xr:uid="{00000000-0005-0000-0000-000008060000}"/>
    <cellStyle name="Millares 57 4 2 3" xfId="6103" xr:uid="{00000000-0005-0000-0000-000008060000}"/>
    <cellStyle name="Millares 57 4 2 3 2" xfId="14917" xr:uid="{00000000-0005-0000-0000-000008060000}"/>
    <cellStyle name="Millares 57 4 2 4" xfId="10514" xr:uid="{00000000-0005-0000-0000-0000F9000000}"/>
    <cellStyle name="Millares 57 4 3" xfId="2797" xr:uid="{00000000-0005-0000-0000-000007060000}"/>
    <cellStyle name="Millares 57 4 3 2" xfId="7207" xr:uid="{00000000-0005-0000-0000-0000440C0000}"/>
    <cellStyle name="Millares 57 4 3 2 2" xfId="16021" xr:uid="{00000000-0005-0000-0000-0000440C0000}"/>
    <cellStyle name="Millares 57 4 3 3" xfId="11614" xr:uid="{00000000-0005-0000-0000-000007060000}"/>
    <cellStyle name="Millares 57 4 4" xfId="5026" xr:uid="{00000000-0005-0000-0000-000007060000}"/>
    <cellStyle name="Millares 57 4 4 2" xfId="13840" xr:uid="{00000000-0005-0000-0000-000007060000}"/>
    <cellStyle name="Millares 57 4 5" xfId="9437" xr:uid="{00000000-0005-0000-0000-0000F9000000}"/>
    <cellStyle name="Millares 57 5" xfId="1325" xr:uid="{00000000-0005-0000-0000-0000F9000000}"/>
    <cellStyle name="Millares 57 5 2" xfId="3505" xr:uid="{00000000-0005-0000-0000-000009060000}"/>
    <cellStyle name="Millares 57 5 2 2" xfId="7915" xr:uid="{00000000-0005-0000-0000-0000460C0000}"/>
    <cellStyle name="Millares 57 5 2 2 2" xfId="16729" xr:uid="{00000000-0005-0000-0000-0000460C0000}"/>
    <cellStyle name="Millares 57 5 2 3" xfId="12322" xr:uid="{00000000-0005-0000-0000-000009060000}"/>
    <cellStyle name="Millares 57 5 3" xfId="5734" xr:uid="{00000000-0005-0000-0000-000009060000}"/>
    <cellStyle name="Millares 57 5 3 2" xfId="14548" xr:uid="{00000000-0005-0000-0000-000009060000}"/>
    <cellStyle name="Millares 57 5 4" xfId="10145" xr:uid="{00000000-0005-0000-0000-0000F9000000}"/>
    <cellStyle name="Millares 57 6" xfId="2439" xr:uid="{00000000-0005-0000-0000-0000F8000000}"/>
    <cellStyle name="Millares 57 6 2" xfId="6851" xr:uid="{00000000-0005-0000-0000-0000470C0000}"/>
    <cellStyle name="Millares 57 6 2 2" xfId="15665" xr:uid="{00000000-0005-0000-0000-0000470C0000}"/>
    <cellStyle name="Millares 57 6 3" xfId="11258" xr:uid="{00000000-0005-0000-0000-0000F8000000}"/>
    <cellStyle name="Millares 57 7" xfId="4674" xr:uid="{00000000-0005-0000-0000-0000FE050000}"/>
    <cellStyle name="Millares 57 7 2" xfId="13488" xr:uid="{00000000-0005-0000-0000-0000FE050000}"/>
    <cellStyle name="Millares 57 8" xfId="9085" xr:uid="{00000000-0005-0000-0000-0000F9000000}"/>
    <cellStyle name="Millares 58" xfId="129" xr:uid="{00000000-0005-0000-0000-0000FB000000}"/>
    <cellStyle name="Millares 58 2" xfId="435" xr:uid="{00000000-0005-0000-0000-0000FC000000}"/>
    <cellStyle name="Millares 58 2 2" xfId="1152" xr:uid="{00000000-0005-0000-0000-0000FC000000}"/>
    <cellStyle name="Millares 58 2 2 2" xfId="2230" xr:uid="{00000000-0005-0000-0000-0000FC000000}"/>
    <cellStyle name="Millares 58 2 2 2 2" xfId="4409" xr:uid="{00000000-0005-0000-0000-00000D060000}"/>
    <cellStyle name="Millares 58 2 2 2 2 2" xfId="8819" xr:uid="{00000000-0005-0000-0000-00004C0C0000}"/>
    <cellStyle name="Millares 58 2 2 2 2 2 2" xfId="17633" xr:uid="{00000000-0005-0000-0000-00004C0C0000}"/>
    <cellStyle name="Millares 58 2 2 2 2 3" xfId="13226" xr:uid="{00000000-0005-0000-0000-00000D060000}"/>
    <cellStyle name="Millares 58 2 2 2 3" xfId="6638" xr:uid="{00000000-0005-0000-0000-00000D060000}"/>
    <cellStyle name="Millares 58 2 2 2 3 2" xfId="15452" xr:uid="{00000000-0005-0000-0000-00000D060000}"/>
    <cellStyle name="Millares 58 2 2 2 4" xfId="11049" xr:uid="{00000000-0005-0000-0000-0000FC000000}"/>
    <cellStyle name="Millares 58 2 2 3" xfId="3332" xr:uid="{00000000-0005-0000-0000-00000C060000}"/>
    <cellStyle name="Millares 58 2 2 3 2" xfId="7742" xr:uid="{00000000-0005-0000-0000-00004D0C0000}"/>
    <cellStyle name="Millares 58 2 2 3 2 2" xfId="16556" xr:uid="{00000000-0005-0000-0000-00004D0C0000}"/>
    <cellStyle name="Millares 58 2 2 3 3" xfId="12149" xr:uid="{00000000-0005-0000-0000-00000C060000}"/>
    <cellStyle name="Millares 58 2 2 4" xfId="5561" xr:uid="{00000000-0005-0000-0000-00000C060000}"/>
    <cellStyle name="Millares 58 2 2 4 2" xfId="14375" xr:uid="{00000000-0005-0000-0000-00000C060000}"/>
    <cellStyle name="Millares 58 2 2 5" xfId="9972" xr:uid="{00000000-0005-0000-0000-0000FC000000}"/>
    <cellStyle name="Millares 58 2 3" xfId="799" xr:uid="{00000000-0005-0000-0000-0000FC000000}"/>
    <cellStyle name="Millares 58 2 3 2" xfId="1878" xr:uid="{00000000-0005-0000-0000-0000FC000000}"/>
    <cellStyle name="Millares 58 2 3 2 2" xfId="4057" xr:uid="{00000000-0005-0000-0000-00000F060000}"/>
    <cellStyle name="Millares 58 2 3 2 2 2" xfId="8467" xr:uid="{00000000-0005-0000-0000-0000500C0000}"/>
    <cellStyle name="Millares 58 2 3 2 2 2 2" xfId="17281" xr:uid="{00000000-0005-0000-0000-0000500C0000}"/>
    <cellStyle name="Millares 58 2 3 2 2 3" xfId="12874" xr:uid="{00000000-0005-0000-0000-00000F060000}"/>
    <cellStyle name="Millares 58 2 3 2 3" xfId="6286" xr:uid="{00000000-0005-0000-0000-00000F060000}"/>
    <cellStyle name="Millares 58 2 3 2 3 2" xfId="15100" xr:uid="{00000000-0005-0000-0000-00000F060000}"/>
    <cellStyle name="Millares 58 2 3 2 4" xfId="10697" xr:uid="{00000000-0005-0000-0000-0000FC000000}"/>
    <cellStyle name="Millares 58 2 3 3" xfId="2980" xr:uid="{00000000-0005-0000-0000-00000E060000}"/>
    <cellStyle name="Millares 58 2 3 3 2" xfId="7390" xr:uid="{00000000-0005-0000-0000-0000510C0000}"/>
    <cellStyle name="Millares 58 2 3 3 2 2" xfId="16204" xr:uid="{00000000-0005-0000-0000-0000510C0000}"/>
    <cellStyle name="Millares 58 2 3 3 3" xfId="11797" xr:uid="{00000000-0005-0000-0000-00000E060000}"/>
    <cellStyle name="Millares 58 2 3 4" xfId="5209" xr:uid="{00000000-0005-0000-0000-00000E060000}"/>
    <cellStyle name="Millares 58 2 3 4 2" xfId="14023" xr:uid="{00000000-0005-0000-0000-00000E060000}"/>
    <cellStyle name="Millares 58 2 3 5" xfId="9620" xr:uid="{00000000-0005-0000-0000-0000FC000000}"/>
    <cellStyle name="Millares 58 2 4" xfId="1513" xr:uid="{00000000-0005-0000-0000-0000FC000000}"/>
    <cellStyle name="Millares 58 2 4 2" xfId="3692" xr:uid="{00000000-0005-0000-0000-000010060000}"/>
    <cellStyle name="Millares 58 2 4 2 2" xfId="8102" xr:uid="{00000000-0005-0000-0000-0000530C0000}"/>
    <cellStyle name="Millares 58 2 4 2 2 2" xfId="16916" xr:uid="{00000000-0005-0000-0000-0000530C0000}"/>
    <cellStyle name="Millares 58 2 4 2 3" xfId="12509" xr:uid="{00000000-0005-0000-0000-000010060000}"/>
    <cellStyle name="Millares 58 2 4 3" xfId="5921" xr:uid="{00000000-0005-0000-0000-000010060000}"/>
    <cellStyle name="Millares 58 2 4 3 2" xfId="14735" xr:uid="{00000000-0005-0000-0000-000010060000}"/>
    <cellStyle name="Millares 58 2 4 4" xfId="10332" xr:uid="{00000000-0005-0000-0000-0000FC000000}"/>
    <cellStyle name="Millares 58 2 5" xfId="2623" xr:uid="{00000000-0005-0000-0000-0000FB000000}"/>
    <cellStyle name="Millares 58 2 5 2" xfId="7034" xr:uid="{00000000-0005-0000-0000-0000540C0000}"/>
    <cellStyle name="Millares 58 2 5 2 2" xfId="15848" xr:uid="{00000000-0005-0000-0000-0000540C0000}"/>
    <cellStyle name="Millares 58 2 5 3" xfId="11441" xr:uid="{00000000-0005-0000-0000-0000FB000000}"/>
    <cellStyle name="Millares 58 2 6" xfId="4857" xr:uid="{00000000-0005-0000-0000-00000B060000}"/>
    <cellStyle name="Millares 58 2 6 2" xfId="13671" xr:uid="{00000000-0005-0000-0000-00000B060000}"/>
    <cellStyle name="Millares 58 2 7" xfId="9268" xr:uid="{00000000-0005-0000-0000-0000FC000000}"/>
    <cellStyle name="Millares 58 3" xfId="970" xr:uid="{00000000-0005-0000-0000-0000FB000000}"/>
    <cellStyle name="Millares 58 3 2" xfId="2048" xr:uid="{00000000-0005-0000-0000-0000FB000000}"/>
    <cellStyle name="Millares 58 3 2 2" xfId="4227" xr:uid="{00000000-0005-0000-0000-000012060000}"/>
    <cellStyle name="Millares 58 3 2 2 2" xfId="8637" xr:uid="{00000000-0005-0000-0000-0000570C0000}"/>
    <cellStyle name="Millares 58 3 2 2 2 2" xfId="17451" xr:uid="{00000000-0005-0000-0000-0000570C0000}"/>
    <cellStyle name="Millares 58 3 2 2 3" xfId="13044" xr:uid="{00000000-0005-0000-0000-000012060000}"/>
    <cellStyle name="Millares 58 3 2 3" xfId="6456" xr:uid="{00000000-0005-0000-0000-000012060000}"/>
    <cellStyle name="Millares 58 3 2 3 2" xfId="15270" xr:uid="{00000000-0005-0000-0000-000012060000}"/>
    <cellStyle name="Millares 58 3 2 4" xfId="10867" xr:uid="{00000000-0005-0000-0000-0000FB000000}"/>
    <cellStyle name="Millares 58 3 3" xfId="3150" xr:uid="{00000000-0005-0000-0000-000011060000}"/>
    <cellStyle name="Millares 58 3 3 2" xfId="7560" xr:uid="{00000000-0005-0000-0000-0000580C0000}"/>
    <cellStyle name="Millares 58 3 3 2 2" xfId="16374" xr:uid="{00000000-0005-0000-0000-0000580C0000}"/>
    <cellStyle name="Millares 58 3 3 3" xfId="11967" xr:uid="{00000000-0005-0000-0000-000011060000}"/>
    <cellStyle name="Millares 58 3 4" xfId="5379" xr:uid="{00000000-0005-0000-0000-000011060000}"/>
    <cellStyle name="Millares 58 3 4 2" xfId="14193" xr:uid="{00000000-0005-0000-0000-000011060000}"/>
    <cellStyle name="Millares 58 3 5" xfId="9790" xr:uid="{00000000-0005-0000-0000-0000FB000000}"/>
    <cellStyle name="Millares 58 4" xfId="617" xr:uid="{00000000-0005-0000-0000-0000FB000000}"/>
    <cellStyle name="Millares 58 4 2" xfId="1696" xr:uid="{00000000-0005-0000-0000-0000FB000000}"/>
    <cellStyle name="Millares 58 4 2 2" xfId="3875" xr:uid="{00000000-0005-0000-0000-000014060000}"/>
    <cellStyle name="Millares 58 4 2 2 2" xfId="8285" xr:uid="{00000000-0005-0000-0000-00005B0C0000}"/>
    <cellStyle name="Millares 58 4 2 2 2 2" xfId="17099" xr:uid="{00000000-0005-0000-0000-00005B0C0000}"/>
    <cellStyle name="Millares 58 4 2 2 3" xfId="12692" xr:uid="{00000000-0005-0000-0000-000014060000}"/>
    <cellStyle name="Millares 58 4 2 3" xfId="6104" xr:uid="{00000000-0005-0000-0000-000014060000}"/>
    <cellStyle name="Millares 58 4 2 3 2" xfId="14918" xr:uid="{00000000-0005-0000-0000-000014060000}"/>
    <cellStyle name="Millares 58 4 2 4" xfId="10515" xr:uid="{00000000-0005-0000-0000-0000FB000000}"/>
    <cellStyle name="Millares 58 4 3" xfId="2798" xr:uid="{00000000-0005-0000-0000-000013060000}"/>
    <cellStyle name="Millares 58 4 3 2" xfId="7208" xr:uid="{00000000-0005-0000-0000-00005C0C0000}"/>
    <cellStyle name="Millares 58 4 3 2 2" xfId="16022" xr:uid="{00000000-0005-0000-0000-00005C0C0000}"/>
    <cellStyle name="Millares 58 4 3 3" xfId="11615" xr:uid="{00000000-0005-0000-0000-000013060000}"/>
    <cellStyle name="Millares 58 4 4" xfId="5027" xr:uid="{00000000-0005-0000-0000-000013060000}"/>
    <cellStyle name="Millares 58 4 4 2" xfId="13841" xr:uid="{00000000-0005-0000-0000-000013060000}"/>
    <cellStyle name="Millares 58 4 5" xfId="9438" xr:uid="{00000000-0005-0000-0000-0000FB000000}"/>
    <cellStyle name="Millares 58 5" xfId="1326" xr:uid="{00000000-0005-0000-0000-0000FB000000}"/>
    <cellStyle name="Millares 58 5 2" xfId="3506" xr:uid="{00000000-0005-0000-0000-000015060000}"/>
    <cellStyle name="Millares 58 5 2 2" xfId="7916" xr:uid="{00000000-0005-0000-0000-00005E0C0000}"/>
    <cellStyle name="Millares 58 5 2 2 2" xfId="16730" xr:uid="{00000000-0005-0000-0000-00005E0C0000}"/>
    <cellStyle name="Millares 58 5 2 3" xfId="12323" xr:uid="{00000000-0005-0000-0000-000015060000}"/>
    <cellStyle name="Millares 58 5 3" xfId="5735" xr:uid="{00000000-0005-0000-0000-000015060000}"/>
    <cellStyle name="Millares 58 5 3 2" xfId="14549" xr:uid="{00000000-0005-0000-0000-000015060000}"/>
    <cellStyle name="Millares 58 5 4" xfId="10146" xr:uid="{00000000-0005-0000-0000-0000FB000000}"/>
    <cellStyle name="Millares 58 6" xfId="2440" xr:uid="{00000000-0005-0000-0000-0000FA000000}"/>
    <cellStyle name="Millares 58 6 2" xfId="6852" xr:uid="{00000000-0005-0000-0000-00005F0C0000}"/>
    <cellStyle name="Millares 58 6 2 2" xfId="15666" xr:uid="{00000000-0005-0000-0000-00005F0C0000}"/>
    <cellStyle name="Millares 58 6 3" xfId="11259" xr:uid="{00000000-0005-0000-0000-0000FA000000}"/>
    <cellStyle name="Millares 58 7" xfId="4675" xr:uid="{00000000-0005-0000-0000-00000A060000}"/>
    <cellStyle name="Millares 58 7 2" xfId="13489" xr:uid="{00000000-0005-0000-0000-00000A060000}"/>
    <cellStyle name="Millares 58 8" xfId="9086" xr:uid="{00000000-0005-0000-0000-0000FB000000}"/>
    <cellStyle name="Millares 59" xfId="131" xr:uid="{00000000-0005-0000-0000-0000FD000000}"/>
    <cellStyle name="Millares 59 2" xfId="437" xr:uid="{00000000-0005-0000-0000-0000FE000000}"/>
    <cellStyle name="Millares 59 2 2" xfId="1153" xr:uid="{00000000-0005-0000-0000-0000FE000000}"/>
    <cellStyle name="Millares 59 2 2 2" xfId="2231" xr:uid="{00000000-0005-0000-0000-0000FE000000}"/>
    <cellStyle name="Millares 59 2 2 2 2" xfId="4410" xr:uid="{00000000-0005-0000-0000-000019060000}"/>
    <cellStyle name="Millares 59 2 2 2 2 2" xfId="8820" xr:uid="{00000000-0005-0000-0000-0000640C0000}"/>
    <cellStyle name="Millares 59 2 2 2 2 2 2" xfId="17634" xr:uid="{00000000-0005-0000-0000-0000640C0000}"/>
    <cellStyle name="Millares 59 2 2 2 2 3" xfId="13227" xr:uid="{00000000-0005-0000-0000-000019060000}"/>
    <cellStyle name="Millares 59 2 2 2 3" xfId="6639" xr:uid="{00000000-0005-0000-0000-000019060000}"/>
    <cellStyle name="Millares 59 2 2 2 3 2" xfId="15453" xr:uid="{00000000-0005-0000-0000-000019060000}"/>
    <cellStyle name="Millares 59 2 2 2 4" xfId="11050" xr:uid="{00000000-0005-0000-0000-0000FE000000}"/>
    <cellStyle name="Millares 59 2 2 3" xfId="3333" xr:uid="{00000000-0005-0000-0000-000018060000}"/>
    <cellStyle name="Millares 59 2 2 3 2" xfId="7743" xr:uid="{00000000-0005-0000-0000-0000650C0000}"/>
    <cellStyle name="Millares 59 2 2 3 2 2" xfId="16557" xr:uid="{00000000-0005-0000-0000-0000650C0000}"/>
    <cellStyle name="Millares 59 2 2 3 3" xfId="12150" xr:uid="{00000000-0005-0000-0000-000018060000}"/>
    <cellStyle name="Millares 59 2 2 4" xfId="5562" xr:uid="{00000000-0005-0000-0000-000018060000}"/>
    <cellStyle name="Millares 59 2 2 4 2" xfId="14376" xr:uid="{00000000-0005-0000-0000-000018060000}"/>
    <cellStyle name="Millares 59 2 2 5" xfId="9973" xr:uid="{00000000-0005-0000-0000-0000FE000000}"/>
    <cellStyle name="Millares 59 2 3" xfId="800" xr:uid="{00000000-0005-0000-0000-0000FE000000}"/>
    <cellStyle name="Millares 59 2 3 2" xfId="1879" xr:uid="{00000000-0005-0000-0000-0000FE000000}"/>
    <cellStyle name="Millares 59 2 3 2 2" xfId="4058" xr:uid="{00000000-0005-0000-0000-00001B060000}"/>
    <cellStyle name="Millares 59 2 3 2 2 2" xfId="8468" xr:uid="{00000000-0005-0000-0000-0000680C0000}"/>
    <cellStyle name="Millares 59 2 3 2 2 2 2" xfId="17282" xr:uid="{00000000-0005-0000-0000-0000680C0000}"/>
    <cellStyle name="Millares 59 2 3 2 2 3" xfId="12875" xr:uid="{00000000-0005-0000-0000-00001B060000}"/>
    <cellStyle name="Millares 59 2 3 2 3" xfId="6287" xr:uid="{00000000-0005-0000-0000-00001B060000}"/>
    <cellStyle name="Millares 59 2 3 2 3 2" xfId="15101" xr:uid="{00000000-0005-0000-0000-00001B060000}"/>
    <cellStyle name="Millares 59 2 3 2 4" xfId="10698" xr:uid="{00000000-0005-0000-0000-0000FE000000}"/>
    <cellStyle name="Millares 59 2 3 3" xfId="2981" xr:uid="{00000000-0005-0000-0000-00001A060000}"/>
    <cellStyle name="Millares 59 2 3 3 2" xfId="7391" xr:uid="{00000000-0005-0000-0000-0000690C0000}"/>
    <cellStyle name="Millares 59 2 3 3 2 2" xfId="16205" xr:uid="{00000000-0005-0000-0000-0000690C0000}"/>
    <cellStyle name="Millares 59 2 3 3 3" xfId="11798" xr:uid="{00000000-0005-0000-0000-00001A060000}"/>
    <cellStyle name="Millares 59 2 3 4" xfId="5210" xr:uid="{00000000-0005-0000-0000-00001A060000}"/>
    <cellStyle name="Millares 59 2 3 4 2" xfId="14024" xr:uid="{00000000-0005-0000-0000-00001A060000}"/>
    <cellStyle name="Millares 59 2 3 5" xfId="9621" xr:uid="{00000000-0005-0000-0000-0000FE000000}"/>
    <cellStyle name="Millares 59 2 4" xfId="1514" xr:uid="{00000000-0005-0000-0000-0000FE000000}"/>
    <cellStyle name="Millares 59 2 4 2" xfId="3693" xr:uid="{00000000-0005-0000-0000-00001C060000}"/>
    <cellStyle name="Millares 59 2 4 2 2" xfId="8103" xr:uid="{00000000-0005-0000-0000-00006B0C0000}"/>
    <cellStyle name="Millares 59 2 4 2 2 2" xfId="16917" xr:uid="{00000000-0005-0000-0000-00006B0C0000}"/>
    <cellStyle name="Millares 59 2 4 2 3" xfId="12510" xr:uid="{00000000-0005-0000-0000-00001C060000}"/>
    <cellStyle name="Millares 59 2 4 3" xfId="5922" xr:uid="{00000000-0005-0000-0000-00001C060000}"/>
    <cellStyle name="Millares 59 2 4 3 2" xfId="14736" xr:uid="{00000000-0005-0000-0000-00001C060000}"/>
    <cellStyle name="Millares 59 2 4 4" xfId="10333" xr:uid="{00000000-0005-0000-0000-0000FE000000}"/>
    <cellStyle name="Millares 59 2 5" xfId="2624" xr:uid="{00000000-0005-0000-0000-0000FD000000}"/>
    <cellStyle name="Millares 59 2 5 2" xfId="7035" xr:uid="{00000000-0005-0000-0000-00006C0C0000}"/>
    <cellStyle name="Millares 59 2 5 2 2" xfId="15849" xr:uid="{00000000-0005-0000-0000-00006C0C0000}"/>
    <cellStyle name="Millares 59 2 5 3" xfId="11442" xr:uid="{00000000-0005-0000-0000-0000FD000000}"/>
    <cellStyle name="Millares 59 2 6" xfId="4858" xr:uid="{00000000-0005-0000-0000-000017060000}"/>
    <cellStyle name="Millares 59 2 6 2" xfId="13672" xr:uid="{00000000-0005-0000-0000-000017060000}"/>
    <cellStyle name="Millares 59 2 7" xfId="9269" xr:uid="{00000000-0005-0000-0000-0000FE000000}"/>
    <cellStyle name="Millares 59 3" xfId="971" xr:uid="{00000000-0005-0000-0000-0000FD000000}"/>
    <cellStyle name="Millares 59 3 2" xfId="2049" xr:uid="{00000000-0005-0000-0000-0000FD000000}"/>
    <cellStyle name="Millares 59 3 2 2" xfId="4228" xr:uid="{00000000-0005-0000-0000-00001E060000}"/>
    <cellStyle name="Millares 59 3 2 2 2" xfId="8638" xr:uid="{00000000-0005-0000-0000-00006F0C0000}"/>
    <cellStyle name="Millares 59 3 2 2 2 2" xfId="17452" xr:uid="{00000000-0005-0000-0000-00006F0C0000}"/>
    <cellStyle name="Millares 59 3 2 2 3" xfId="13045" xr:uid="{00000000-0005-0000-0000-00001E060000}"/>
    <cellStyle name="Millares 59 3 2 3" xfId="6457" xr:uid="{00000000-0005-0000-0000-00001E060000}"/>
    <cellStyle name="Millares 59 3 2 3 2" xfId="15271" xr:uid="{00000000-0005-0000-0000-00001E060000}"/>
    <cellStyle name="Millares 59 3 2 4" xfId="10868" xr:uid="{00000000-0005-0000-0000-0000FD000000}"/>
    <cellStyle name="Millares 59 3 3" xfId="3151" xr:uid="{00000000-0005-0000-0000-00001D060000}"/>
    <cellStyle name="Millares 59 3 3 2" xfId="7561" xr:uid="{00000000-0005-0000-0000-0000700C0000}"/>
    <cellStyle name="Millares 59 3 3 2 2" xfId="16375" xr:uid="{00000000-0005-0000-0000-0000700C0000}"/>
    <cellStyle name="Millares 59 3 3 3" xfId="11968" xr:uid="{00000000-0005-0000-0000-00001D060000}"/>
    <cellStyle name="Millares 59 3 4" xfId="5380" xr:uid="{00000000-0005-0000-0000-00001D060000}"/>
    <cellStyle name="Millares 59 3 4 2" xfId="14194" xr:uid="{00000000-0005-0000-0000-00001D060000}"/>
    <cellStyle name="Millares 59 3 5" xfId="9791" xr:uid="{00000000-0005-0000-0000-0000FD000000}"/>
    <cellStyle name="Millares 59 4" xfId="618" xr:uid="{00000000-0005-0000-0000-0000FD000000}"/>
    <cellStyle name="Millares 59 4 2" xfId="1697" xr:uid="{00000000-0005-0000-0000-0000FD000000}"/>
    <cellStyle name="Millares 59 4 2 2" xfId="3876" xr:uid="{00000000-0005-0000-0000-000020060000}"/>
    <cellStyle name="Millares 59 4 2 2 2" xfId="8286" xr:uid="{00000000-0005-0000-0000-0000730C0000}"/>
    <cellStyle name="Millares 59 4 2 2 2 2" xfId="17100" xr:uid="{00000000-0005-0000-0000-0000730C0000}"/>
    <cellStyle name="Millares 59 4 2 2 3" xfId="12693" xr:uid="{00000000-0005-0000-0000-000020060000}"/>
    <cellStyle name="Millares 59 4 2 3" xfId="6105" xr:uid="{00000000-0005-0000-0000-000020060000}"/>
    <cellStyle name="Millares 59 4 2 3 2" xfId="14919" xr:uid="{00000000-0005-0000-0000-000020060000}"/>
    <cellStyle name="Millares 59 4 2 4" xfId="10516" xr:uid="{00000000-0005-0000-0000-0000FD000000}"/>
    <cellStyle name="Millares 59 4 3" xfId="2799" xr:uid="{00000000-0005-0000-0000-00001F060000}"/>
    <cellStyle name="Millares 59 4 3 2" xfId="7209" xr:uid="{00000000-0005-0000-0000-0000740C0000}"/>
    <cellStyle name="Millares 59 4 3 2 2" xfId="16023" xr:uid="{00000000-0005-0000-0000-0000740C0000}"/>
    <cellStyle name="Millares 59 4 3 3" xfId="11616" xr:uid="{00000000-0005-0000-0000-00001F060000}"/>
    <cellStyle name="Millares 59 4 4" xfId="5028" xr:uid="{00000000-0005-0000-0000-00001F060000}"/>
    <cellStyle name="Millares 59 4 4 2" xfId="13842" xr:uid="{00000000-0005-0000-0000-00001F060000}"/>
    <cellStyle name="Millares 59 4 5" xfId="9439" xr:uid="{00000000-0005-0000-0000-0000FD000000}"/>
    <cellStyle name="Millares 59 5" xfId="1328" xr:uid="{00000000-0005-0000-0000-0000FD000000}"/>
    <cellStyle name="Millares 59 5 2" xfId="3508" xr:uid="{00000000-0005-0000-0000-000021060000}"/>
    <cellStyle name="Millares 59 5 2 2" xfId="7918" xr:uid="{00000000-0005-0000-0000-0000760C0000}"/>
    <cellStyle name="Millares 59 5 2 2 2" xfId="16732" xr:uid="{00000000-0005-0000-0000-0000760C0000}"/>
    <cellStyle name="Millares 59 5 2 3" xfId="12325" xr:uid="{00000000-0005-0000-0000-000021060000}"/>
    <cellStyle name="Millares 59 5 3" xfId="5737" xr:uid="{00000000-0005-0000-0000-000021060000}"/>
    <cellStyle name="Millares 59 5 3 2" xfId="14551" xr:uid="{00000000-0005-0000-0000-000021060000}"/>
    <cellStyle name="Millares 59 5 4" xfId="10148" xr:uid="{00000000-0005-0000-0000-0000FD000000}"/>
    <cellStyle name="Millares 59 6" xfId="2441" xr:uid="{00000000-0005-0000-0000-0000FC000000}"/>
    <cellStyle name="Millares 59 6 2" xfId="6853" xr:uid="{00000000-0005-0000-0000-0000770C0000}"/>
    <cellStyle name="Millares 59 6 2 2" xfId="15667" xr:uid="{00000000-0005-0000-0000-0000770C0000}"/>
    <cellStyle name="Millares 59 6 3" xfId="11260" xr:uid="{00000000-0005-0000-0000-0000FC000000}"/>
    <cellStyle name="Millares 59 7" xfId="4676" xr:uid="{00000000-0005-0000-0000-000016060000}"/>
    <cellStyle name="Millares 59 7 2" xfId="13490" xr:uid="{00000000-0005-0000-0000-000016060000}"/>
    <cellStyle name="Millares 59 8" xfId="9087" xr:uid="{00000000-0005-0000-0000-0000FD000000}"/>
    <cellStyle name="Millares 6" xfId="32" xr:uid="{00000000-0005-0000-0000-0000FF000000}"/>
    <cellStyle name="Millares 6 2" xfId="382" xr:uid="{00000000-0005-0000-0000-000000010000}"/>
    <cellStyle name="Millares 6 2 2" xfId="1099" xr:uid="{00000000-0005-0000-0000-000000010000}"/>
    <cellStyle name="Millares 6 2 2 2" xfId="2177" xr:uid="{00000000-0005-0000-0000-000000010000}"/>
    <cellStyle name="Millares 6 2 2 2 2" xfId="4356" xr:uid="{00000000-0005-0000-0000-000025060000}"/>
    <cellStyle name="Millares 6 2 2 2 2 2" xfId="8766" xr:uid="{00000000-0005-0000-0000-00007C0C0000}"/>
    <cellStyle name="Millares 6 2 2 2 2 2 2" xfId="17580" xr:uid="{00000000-0005-0000-0000-00007C0C0000}"/>
    <cellStyle name="Millares 6 2 2 2 2 3" xfId="13173" xr:uid="{00000000-0005-0000-0000-000025060000}"/>
    <cellStyle name="Millares 6 2 2 2 3" xfId="6585" xr:uid="{00000000-0005-0000-0000-000025060000}"/>
    <cellStyle name="Millares 6 2 2 2 3 2" xfId="15399" xr:uid="{00000000-0005-0000-0000-000025060000}"/>
    <cellStyle name="Millares 6 2 2 2 4" xfId="10996" xr:uid="{00000000-0005-0000-0000-000000010000}"/>
    <cellStyle name="Millares 6 2 2 3" xfId="3279" xr:uid="{00000000-0005-0000-0000-000024060000}"/>
    <cellStyle name="Millares 6 2 2 3 2" xfId="7689" xr:uid="{00000000-0005-0000-0000-00007D0C0000}"/>
    <cellStyle name="Millares 6 2 2 3 2 2" xfId="16503" xr:uid="{00000000-0005-0000-0000-00007D0C0000}"/>
    <cellStyle name="Millares 6 2 2 3 3" xfId="12096" xr:uid="{00000000-0005-0000-0000-000024060000}"/>
    <cellStyle name="Millares 6 2 2 4" xfId="5508" xr:uid="{00000000-0005-0000-0000-000024060000}"/>
    <cellStyle name="Millares 6 2 2 4 2" xfId="14322" xr:uid="{00000000-0005-0000-0000-000024060000}"/>
    <cellStyle name="Millares 6 2 2 5" xfId="9919" xr:uid="{00000000-0005-0000-0000-000000010000}"/>
    <cellStyle name="Millares 6 2 3" xfId="746" xr:uid="{00000000-0005-0000-0000-000000010000}"/>
    <cellStyle name="Millares 6 2 3 2" xfId="1825" xr:uid="{00000000-0005-0000-0000-000000010000}"/>
    <cellStyle name="Millares 6 2 3 2 2" xfId="4004" xr:uid="{00000000-0005-0000-0000-000027060000}"/>
    <cellStyle name="Millares 6 2 3 2 2 2" xfId="8414" xr:uid="{00000000-0005-0000-0000-0000800C0000}"/>
    <cellStyle name="Millares 6 2 3 2 2 2 2" xfId="17228" xr:uid="{00000000-0005-0000-0000-0000800C0000}"/>
    <cellStyle name="Millares 6 2 3 2 2 3" xfId="12821" xr:uid="{00000000-0005-0000-0000-000027060000}"/>
    <cellStyle name="Millares 6 2 3 2 3" xfId="6233" xr:uid="{00000000-0005-0000-0000-000027060000}"/>
    <cellStyle name="Millares 6 2 3 2 3 2" xfId="15047" xr:uid="{00000000-0005-0000-0000-000027060000}"/>
    <cellStyle name="Millares 6 2 3 2 4" xfId="10644" xr:uid="{00000000-0005-0000-0000-000000010000}"/>
    <cellStyle name="Millares 6 2 3 3" xfId="2927" xr:uid="{00000000-0005-0000-0000-000026060000}"/>
    <cellStyle name="Millares 6 2 3 3 2" xfId="7337" xr:uid="{00000000-0005-0000-0000-0000810C0000}"/>
    <cellStyle name="Millares 6 2 3 3 2 2" xfId="16151" xr:uid="{00000000-0005-0000-0000-0000810C0000}"/>
    <cellStyle name="Millares 6 2 3 3 3" xfId="11744" xr:uid="{00000000-0005-0000-0000-000026060000}"/>
    <cellStyle name="Millares 6 2 3 4" xfId="5156" xr:uid="{00000000-0005-0000-0000-000026060000}"/>
    <cellStyle name="Millares 6 2 3 4 2" xfId="13970" xr:uid="{00000000-0005-0000-0000-000026060000}"/>
    <cellStyle name="Millares 6 2 3 5" xfId="9567" xr:uid="{00000000-0005-0000-0000-000000010000}"/>
    <cellStyle name="Millares 6 2 4" xfId="1460" xr:uid="{00000000-0005-0000-0000-000000010000}"/>
    <cellStyle name="Millares 6 2 4 2" xfId="3639" xr:uid="{00000000-0005-0000-0000-000028060000}"/>
    <cellStyle name="Millares 6 2 4 2 2" xfId="8049" xr:uid="{00000000-0005-0000-0000-0000830C0000}"/>
    <cellStyle name="Millares 6 2 4 2 2 2" xfId="16863" xr:uid="{00000000-0005-0000-0000-0000830C0000}"/>
    <cellStyle name="Millares 6 2 4 2 3" xfId="12456" xr:uid="{00000000-0005-0000-0000-000028060000}"/>
    <cellStyle name="Millares 6 2 4 3" xfId="5868" xr:uid="{00000000-0005-0000-0000-000028060000}"/>
    <cellStyle name="Millares 6 2 4 3 2" xfId="14682" xr:uid="{00000000-0005-0000-0000-000028060000}"/>
    <cellStyle name="Millares 6 2 4 4" xfId="10279" xr:uid="{00000000-0005-0000-0000-000000010000}"/>
    <cellStyle name="Millares 6 2 5" xfId="2570" xr:uid="{00000000-0005-0000-0000-0000FF000000}"/>
    <cellStyle name="Millares 6 2 5 2" xfId="6981" xr:uid="{00000000-0005-0000-0000-0000840C0000}"/>
    <cellStyle name="Millares 6 2 5 2 2" xfId="15795" xr:uid="{00000000-0005-0000-0000-0000840C0000}"/>
    <cellStyle name="Millares 6 2 5 3" xfId="11388" xr:uid="{00000000-0005-0000-0000-0000FF000000}"/>
    <cellStyle name="Millares 6 2 6" xfId="4804" xr:uid="{00000000-0005-0000-0000-000023060000}"/>
    <cellStyle name="Millares 6 2 6 2" xfId="13618" xr:uid="{00000000-0005-0000-0000-000023060000}"/>
    <cellStyle name="Millares 6 2 7" xfId="9215" xr:uid="{00000000-0005-0000-0000-000000010000}"/>
    <cellStyle name="Millares 6 3" xfId="917" xr:uid="{00000000-0005-0000-0000-0000FF000000}"/>
    <cellStyle name="Millares 6 3 2" xfId="1995" xr:uid="{00000000-0005-0000-0000-0000FF000000}"/>
    <cellStyle name="Millares 6 3 2 2" xfId="4174" xr:uid="{00000000-0005-0000-0000-00002A060000}"/>
    <cellStyle name="Millares 6 3 2 2 2" xfId="8584" xr:uid="{00000000-0005-0000-0000-0000870C0000}"/>
    <cellStyle name="Millares 6 3 2 2 2 2" xfId="17398" xr:uid="{00000000-0005-0000-0000-0000870C0000}"/>
    <cellStyle name="Millares 6 3 2 2 3" xfId="12991" xr:uid="{00000000-0005-0000-0000-00002A060000}"/>
    <cellStyle name="Millares 6 3 2 3" xfId="6403" xr:uid="{00000000-0005-0000-0000-00002A060000}"/>
    <cellStyle name="Millares 6 3 2 3 2" xfId="15217" xr:uid="{00000000-0005-0000-0000-00002A060000}"/>
    <cellStyle name="Millares 6 3 2 4" xfId="10814" xr:uid="{00000000-0005-0000-0000-0000FF000000}"/>
    <cellStyle name="Millares 6 3 3" xfId="3097" xr:uid="{00000000-0005-0000-0000-000029060000}"/>
    <cellStyle name="Millares 6 3 3 2" xfId="7507" xr:uid="{00000000-0005-0000-0000-0000880C0000}"/>
    <cellStyle name="Millares 6 3 3 2 2" xfId="16321" xr:uid="{00000000-0005-0000-0000-0000880C0000}"/>
    <cellStyle name="Millares 6 3 3 3" xfId="11914" xr:uid="{00000000-0005-0000-0000-000029060000}"/>
    <cellStyle name="Millares 6 3 4" xfId="5326" xr:uid="{00000000-0005-0000-0000-000029060000}"/>
    <cellStyle name="Millares 6 3 4 2" xfId="14140" xr:uid="{00000000-0005-0000-0000-000029060000}"/>
    <cellStyle name="Millares 6 3 5" xfId="9737" xr:uid="{00000000-0005-0000-0000-0000FF000000}"/>
    <cellStyle name="Millares 6 4" xfId="564" xr:uid="{00000000-0005-0000-0000-0000FF000000}"/>
    <cellStyle name="Millares 6 4 2" xfId="1643" xr:uid="{00000000-0005-0000-0000-0000FF000000}"/>
    <cellStyle name="Millares 6 4 2 2" xfId="3822" xr:uid="{00000000-0005-0000-0000-00002C060000}"/>
    <cellStyle name="Millares 6 4 2 2 2" xfId="8232" xr:uid="{00000000-0005-0000-0000-00008B0C0000}"/>
    <cellStyle name="Millares 6 4 2 2 2 2" xfId="17046" xr:uid="{00000000-0005-0000-0000-00008B0C0000}"/>
    <cellStyle name="Millares 6 4 2 2 3" xfId="12639" xr:uid="{00000000-0005-0000-0000-00002C060000}"/>
    <cellStyle name="Millares 6 4 2 3" xfId="6051" xr:uid="{00000000-0005-0000-0000-00002C060000}"/>
    <cellStyle name="Millares 6 4 2 3 2" xfId="14865" xr:uid="{00000000-0005-0000-0000-00002C060000}"/>
    <cellStyle name="Millares 6 4 2 4" xfId="10462" xr:uid="{00000000-0005-0000-0000-0000FF000000}"/>
    <cellStyle name="Millares 6 4 3" xfId="2745" xr:uid="{00000000-0005-0000-0000-00002B060000}"/>
    <cellStyle name="Millares 6 4 3 2" xfId="7155" xr:uid="{00000000-0005-0000-0000-00008C0C0000}"/>
    <cellStyle name="Millares 6 4 3 2 2" xfId="15969" xr:uid="{00000000-0005-0000-0000-00008C0C0000}"/>
    <cellStyle name="Millares 6 4 3 3" xfId="11562" xr:uid="{00000000-0005-0000-0000-00002B060000}"/>
    <cellStyle name="Millares 6 4 4" xfId="4974" xr:uid="{00000000-0005-0000-0000-00002B060000}"/>
    <cellStyle name="Millares 6 4 4 2" xfId="13788" xr:uid="{00000000-0005-0000-0000-00002B060000}"/>
    <cellStyle name="Millares 6 4 5" xfId="9385" xr:uid="{00000000-0005-0000-0000-0000FF000000}"/>
    <cellStyle name="Millares 6 5" xfId="1271" xr:uid="{00000000-0005-0000-0000-0000FF000000}"/>
    <cellStyle name="Millares 6 5 2" xfId="3451" xr:uid="{00000000-0005-0000-0000-00002D060000}"/>
    <cellStyle name="Millares 6 5 2 2" xfId="7861" xr:uid="{00000000-0005-0000-0000-00008E0C0000}"/>
    <cellStyle name="Millares 6 5 2 2 2" xfId="16675" xr:uid="{00000000-0005-0000-0000-00008E0C0000}"/>
    <cellStyle name="Millares 6 5 2 3" xfId="12268" xr:uid="{00000000-0005-0000-0000-00002D060000}"/>
    <cellStyle name="Millares 6 5 3" xfId="5680" xr:uid="{00000000-0005-0000-0000-00002D060000}"/>
    <cellStyle name="Millares 6 5 3 2" xfId="14494" xr:uid="{00000000-0005-0000-0000-00002D060000}"/>
    <cellStyle name="Millares 6 5 4" xfId="10091" xr:uid="{00000000-0005-0000-0000-0000FF000000}"/>
    <cellStyle name="Millares 6 6" xfId="2387" xr:uid="{00000000-0005-0000-0000-0000FE000000}"/>
    <cellStyle name="Millares 6 6 2" xfId="6799" xr:uid="{00000000-0005-0000-0000-00008F0C0000}"/>
    <cellStyle name="Millares 6 6 2 2" xfId="15613" xr:uid="{00000000-0005-0000-0000-00008F0C0000}"/>
    <cellStyle name="Millares 6 6 3" xfId="11206" xr:uid="{00000000-0005-0000-0000-0000FE000000}"/>
    <cellStyle name="Millares 6 7" xfId="4621" xr:uid="{00000000-0005-0000-0000-000022060000}"/>
    <cellStyle name="Millares 6 7 2" xfId="13435" xr:uid="{00000000-0005-0000-0000-000022060000}"/>
    <cellStyle name="Millares 6 8" xfId="9033" xr:uid="{00000000-0005-0000-0000-0000FF000000}"/>
    <cellStyle name="Millares 60" xfId="133" xr:uid="{00000000-0005-0000-0000-000001010000}"/>
    <cellStyle name="Millares 60 2" xfId="438" xr:uid="{00000000-0005-0000-0000-000002010000}"/>
    <cellStyle name="Millares 60 2 2" xfId="1154" xr:uid="{00000000-0005-0000-0000-000002010000}"/>
    <cellStyle name="Millares 60 2 2 2" xfId="2232" xr:uid="{00000000-0005-0000-0000-000002010000}"/>
    <cellStyle name="Millares 60 2 2 2 2" xfId="4411" xr:uid="{00000000-0005-0000-0000-000031060000}"/>
    <cellStyle name="Millares 60 2 2 2 2 2" xfId="8821" xr:uid="{00000000-0005-0000-0000-0000940C0000}"/>
    <cellStyle name="Millares 60 2 2 2 2 2 2" xfId="17635" xr:uid="{00000000-0005-0000-0000-0000940C0000}"/>
    <cellStyle name="Millares 60 2 2 2 2 3" xfId="13228" xr:uid="{00000000-0005-0000-0000-000031060000}"/>
    <cellStyle name="Millares 60 2 2 2 3" xfId="6640" xr:uid="{00000000-0005-0000-0000-000031060000}"/>
    <cellStyle name="Millares 60 2 2 2 3 2" xfId="15454" xr:uid="{00000000-0005-0000-0000-000031060000}"/>
    <cellStyle name="Millares 60 2 2 2 4" xfId="11051" xr:uid="{00000000-0005-0000-0000-000002010000}"/>
    <cellStyle name="Millares 60 2 2 3" xfId="3334" xr:uid="{00000000-0005-0000-0000-000030060000}"/>
    <cellStyle name="Millares 60 2 2 3 2" xfId="7744" xr:uid="{00000000-0005-0000-0000-0000950C0000}"/>
    <cellStyle name="Millares 60 2 2 3 2 2" xfId="16558" xr:uid="{00000000-0005-0000-0000-0000950C0000}"/>
    <cellStyle name="Millares 60 2 2 3 3" xfId="12151" xr:uid="{00000000-0005-0000-0000-000030060000}"/>
    <cellStyle name="Millares 60 2 2 4" xfId="5563" xr:uid="{00000000-0005-0000-0000-000030060000}"/>
    <cellStyle name="Millares 60 2 2 4 2" xfId="14377" xr:uid="{00000000-0005-0000-0000-000030060000}"/>
    <cellStyle name="Millares 60 2 2 5" xfId="9974" xr:uid="{00000000-0005-0000-0000-000002010000}"/>
    <cellStyle name="Millares 60 2 3" xfId="801" xr:uid="{00000000-0005-0000-0000-000002010000}"/>
    <cellStyle name="Millares 60 2 3 2" xfId="1880" xr:uid="{00000000-0005-0000-0000-000002010000}"/>
    <cellStyle name="Millares 60 2 3 2 2" xfId="4059" xr:uid="{00000000-0005-0000-0000-000033060000}"/>
    <cellStyle name="Millares 60 2 3 2 2 2" xfId="8469" xr:uid="{00000000-0005-0000-0000-0000980C0000}"/>
    <cellStyle name="Millares 60 2 3 2 2 2 2" xfId="17283" xr:uid="{00000000-0005-0000-0000-0000980C0000}"/>
    <cellStyle name="Millares 60 2 3 2 2 3" xfId="12876" xr:uid="{00000000-0005-0000-0000-000033060000}"/>
    <cellStyle name="Millares 60 2 3 2 3" xfId="6288" xr:uid="{00000000-0005-0000-0000-000033060000}"/>
    <cellStyle name="Millares 60 2 3 2 3 2" xfId="15102" xr:uid="{00000000-0005-0000-0000-000033060000}"/>
    <cellStyle name="Millares 60 2 3 2 4" xfId="10699" xr:uid="{00000000-0005-0000-0000-000002010000}"/>
    <cellStyle name="Millares 60 2 3 3" xfId="2982" xr:uid="{00000000-0005-0000-0000-000032060000}"/>
    <cellStyle name="Millares 60 2 3 3 2" xfId="7392" xr:uid="{00000000-0005-0000-0000-0000990C0000}"/>
    <cellStyle name="Millares 60 2 3 3 2 2" xfId="16206" xr:uid="{00000000-0005-0000-0000-0000990C0000}"/>
    <cellStyle name="Millares 60 2 3 3 3" xfId="11799" xr:uid="{00000000-0005-0000-0000-000032060000}"/>
    <cellStyle name="Millares 60 2 3 4" xfId="5211" xr:uid="{00000000-0005-0000-0000-000032060000}"/>
    <cellStyle name="Millares 60 2 3 4 2" xfId="14025" xr:uid="{00000000-0005-0000-0000-000032060000}"/>
    <cellStyle name="Millares 60 2 3 5" xfId="9622" xr:uid="{00000000-0005-0000-0000-000002010000}"/>
    <cellStyle name="Millares 60 2 4" xfId="1515" xr:uid="{00000000-0005-0000-0000-000002010000}"/>
    <cellStyle name="Millares 60 2 4 2" xfId="3694" xr:uid="{00000000-0005-0000-0000-000034060000}"/>
    <cellStyle name="Millares 60 2 4 2 2" xfId="8104" xr:uid="{00000000-0005-0000-0000-00009B0C0000}"/>
    <cellStyle name="Millares 60 2 4 2 2 2" xfId="16918" xr:uid="{00000000-0005-0000-0000-00009B0C0000}"/>
    <cellStyle name="Millares 60 2 4 2 3" xfId="12511" xr:uid="{00000000-0005-0000-0000-000034060000}"/>
    <cellStyle name="Millares 60 2 4 3" xfId="5923" xr:uid="{00000000-0005-0000-0000-000034060000}"/>
    <cellStyle name="Millares 60 2 4 3 2" xfId="14737" xr:uid="{00000000-0005-0000-0000-000034060000}"/>
    <cellStyle name="Millares 60 2 4 4" xfId="10334" xr:uid="{00000000-0005-0000-0000-000002010000}"/>
    <cellStyle name="Millares 60 2 5" xfId="2625" xr:uid="{00000000-0005-0000-0000-000001010000}"/>
    <cellStyle name="Millares 60 2 5 2" xfId="7036" xr:uid="{00000000-0005-0000-0000-00009C0C0000}"/>
    <cellStyle name="Millares 60 2 5 2 2" xfId="15850" xr:uid="{00000000-0005-0000-0000-00009C0C0000}"/>
    <cellStyle name="Millares 60 2 5 3" xfId="11443" xr:uid="{00000000-0005-0000-0000-000001010000}"/>
    <cellStyle name="Millares 60 2 6" xfId="4859" xr:uid="{00000000-0005-0000-0000-00002F060000}"/>
    <cellStyle name="Millares 60 2 6 2" xfId="13673" xr:uid="{00000000-0005-0000-0000-00002F060000}"/>
    <cellStyle name="Millares 60 2 7" xfId="9270" xr:uid="{00000000-0005-0000-0000-000002010000}"/>
    <cellStyle name="Millares 60 3" xfId="972" xr:uid="{00000000-0005-0000-0000-000001010000}"/>
    <cellStyle name="Millares 60 3 2" xfId="2050" xr:uid="{00000000-0005-0000-0000-000001010000}"/>
    <cellStyle name="Millares 60 3 2 2" xfId="4229" xr:uid="{00000000-0005-0000-0000-000036060000}"/>
    <cellStyle name="Millares 60 3 2 2 2" xfId="8639" xr:uid="{00000000-0005-0000-0000-00009F0C0000}"/>
    <cellStyle name="Millares 60 3 2 2 2 2" xfId="17453" xr:uid="{00000000-0005-0000-0000-00009F0C0000}"/>
    <cellStyle name="Millares 60 3 2 2 3" xfId="13046" xr:uid="{00000000-0005-0000-0000-000036060000}"/>
    <cellStyle name="Millares 60 3 2 3" xfId="6458" xr:uid="{00000000-0005-0000-0000-000036060000}"/>
    <cellStyle name="Millares 60 3 2 3 2" xfId="15272" xr:uid="{00000000-0005-0000-0000-000036060000}"/>
    <cellStyle name="Millares 60 3 2 4" xfId="10869" xr:uid="{00000000-0005-0000-0000-000001010000}"/>
    <cellStyle name="Millares 60 3 3" xfId="3152" xr:uid="{00000000-0005-0000-0000-000035060000}"/>
    <cellStyle name="Millares 60 3 3 2" xfId="7562" xr:uid="{00000000-0005-0000-0000-0000A00C0000}"/>
    <cellStyle name="Millares 60 3 3 2 2" xfId="16376" xr:uid="{00000000-0005-0000-0000-0000A00C0000}"/>
    <cellStyle name="Millares 60 3 3 3" xfId="11969" xr:uid="{00000000-0005-0000-0000-000035060000}"/>
    <cellStyle name="Millares 60 3 4" xfId="5381" xr:uid="{00000000-0005-0000-0000-000035060000}"/>
    <cellStyle name="Millares 60 3 4 2" xfId="14195" xr:uid="{00000000-0005-0000-0000-000035060000}"/>
    <cellStyle name="Millares 60 3 5" xfId="9792" xr:uid="{00000000-0005-0000-0000-000001010000}"/>
    <cellStyle name="Millares 60 4" xfId="619" xr:uid="{00000000-0005-0000-0000-000001010000}"/>
    <cellStyle name="Millares 60 4 2" xfId="1698" xr:uid="{00000000-0005-0000-0000-000001010000}"/>
    <cellStyle name="Millares 60 4 2 2" xfId="3877" xr:uid="{00000000-0005-0000-0000-000038060000}"/>
    <cellStyle name="Millares 60 4 2 2 2" xfId="8287" xr:uid="{00000000-0005-0000-0000-0000A30C0000}"/>
    <cellStyle name="Millares 60 4 2 2 2 2" xfId="17101" xr:uid="{00000000-0005-0000-0000-0000A30C0000}"/>
    <cellStyle name="Millares 60 4 2 2 3" xfId="12694" xr:uid="{00000000-0005-0000-0000-000038060000}"/>
    <cellStyle name="Millares 60 4 2 3" xfId="6106" xr:uid="{00000000-0005-0000-0000-000038060000}"/>
    <cellStyle name="Millares 60 4 2 3 2" xfId="14920" xr:uid="{00000000-0005-0000-0000-000038060000}"/>
    <cellStyle name="Millares 60 4 2 4" xfId="10517" xr:uid="{00000000-0005-0000-0000-000001010000}"/>
    <cellStyle name="Millares 60 4 3" xfId="2800" xr:uid="{00000000-0005-0000-0000-000037060000}"/>
    <cellStyle name="Millares 60 4 3 2" xfId="7210" xr:uid="{00000000-0005-0000-0000-0000A40C0000}"/>
    <cellStyle name="Millares 60 4 3 2 2" xfId="16024" xr:uid="{00000000-0005-0000-0000-0000A40C0000}"/>
    <cellStyle name="Millares 60 4 3 3" xfId="11617" xr:uid="{00000000-0005-0000-0000-000037060000}"/>
    <cellStyle name="Millares 60 4 4" xfId="5029" xr:uid="{00000000-0005-0000-0000-000037060000}"/>
    <cellStyle name="Millares 60 4 4 2" xfId="13843" xr:uid="{00000000-0005-0000-0000-000037060000}"/>
    <cellStyle name="Millares 60 4 5" xfId="9440" xr:uid="{00000000-0005-0000-0000-000001010000}"/>
    <cellStyle name="Millares 60 5" xfId="1329" xr:uid="{00000000-0005-0000-0000-000001010000}"/>
    <cellStyle name="Millares 60 5 2" xfId="3509" xr:uid="{00000000-0005-0000-0000-000039060000}"/>
    <cellStyle name="Millares 60 5 2 2" xfId="7919" xr:uid="{00000000-0005-0000-0000-0000A60C0000}"/>
    <cellStyle name="Millares 60 5 2 2 2" xfId="16733" xr:uid="{00000000-0005-0000-0000-0000A60C0000}"/>
    <cellStyle name="Millares 60 5 2 3" xfId="12326" xr:uid="{00000000-0005-0000-0000-000039060000}"/>
    <cellStyle name="Millares 60 5 3" xfId="5738" xr:uid="{00000000-0005-0000-0000-000039060000}"/>
    <cellStyle name="Millares 60 5 3 2" xfId="14552" xr:uid="{00000000-0005-0000-0000-000039060000}"/>
    <cellStyle name="Millares 60 5 4" xfId="10149" xr:uid="{00000000-0005-0000-0000-000001010000}"/>
    <cellStyle name="Millares 60 6" xfId="2442" xr:uid="{00000000-0005-0000-0000-000000010000}"/>
    <cellStyle name="Millares 60 6 2" xfId="6854" xr:uid="{00000000-0005-0000-0000-0000A70C0000}"/>
    <cellStyle name="Millares 60 6 2 2" xfId="15668" xr:uid="{00000000-0005-0000-0000-0000A70C0000}"/>
    <cellStyle name="Millares 60 6 3" xfId="11261" xr:uid="{00000000-0005-0000-0000-000000010000}"/>
    <cellStyle name="Millares 60 7" xfId="4677" xr:uid="{00000000-0005-0000-0000-00002E060000}"/>
    <cellStyle name="Millares 60 7 2" xfId="13491" xr:uid="{00000000-0005-0000-0000-00002E060000}"/>
    <cellStyle name="Millares 60 8" xfId="9088" xr:uid="{00000000-0005-0000-0000-000001010000}"/>
    <cellStyle name="Millares 61" xfId="135" xr:uid="{00000000-0005-0000-0000-000003010000}"/>
    <cellStyle name="Millares 61 2" xfId="439" xr:uid="{00000000-0005-0000-0000-000004010000}"/>
    <cellStyle name="Millares 61 2 2" xfId="1155" xr:uid="{00000000-0005-0000-0000-000004010000}"/>
    <cellStyle name="Millares 61 2 2 2" xfId="2233" xr:uid="{00000000-0005-0000-0000-000004010000}"/>
    <cellStyle name="Millares 61 2 2 2 2" xfId="4412" xr:uid="{00000000-0005-0000-0000-00003D060000}"/>
    <cellStyle name="Millares 61 2 2 2 2 2" xfId="8822" xr:uid="{00000000-0005-0000-0000-0000AC0C0000}"/>
    <cellStyle name="Millares 61 2 2 2 2 2 2" xfId="17636" xr:uid="{00000000-0005-0000-0000-0000AC0C0000}"/>
    <cellStyle name="Millares 61 2 2 2 2 3" xfId="13229" xr:uid="{00000000-0005-0000-0000-00003D060000}"/>
    <cellStyle name="Millares 61 2 2 2 3" xfId="6641" xr:uid="{00000000-0005-0000-0000-00003D060000}"/>
    <cellStyle name="Millares 61 2 2 2 3 2" xfId="15455" xr:uid="{00000000-0005-0000-0000-00003D060000}"/>
    <cellStyle name="Millares 61 2 2 2 4" xfId="11052" xr:uid="{00000000-0005-0000-0000-000004010000}"/>
    <cellStyle name="Millares 61 2 2 3" xfId="3335" xr:uid="{00000000-0005-0000-0000-00003C060000}"/>
    <cellStyle name="Millares 61 2 2 3 2" xfId="7745" xr:uid="{00000000-0005-0000-0000-0000AD0C0000}"/>
    <cellStyle name="Millares 61 2 2 3 2 2" xfId="16559" xr:uid="{00000000-0005-0000-0000-0000AD0C0000}"/>
    <cellStyle name="Millares 61 2 2 3 3" xfId="12152" xr:uid="{00000000-0005-0000-0000-00003C060000}"/>
    <cellStyle name="Millares 61 2 2 4" xfId="5564" xr:uid="{00000000-0005-0000-0000-00003C060000}"/>
    <cellStyle name="Millares 61 2 2 4 2" xfId="14378" xr:uid="{00000000-0005-0000-0000-00003C060000}"/>
    <cellStyle name="Millares 61 2 2 5" xfId="9975" xr:uid="{00000000-0005-0000-0000-000004010000}"/>
    <cellStyle name="Millares 61 2 3" xfId="802" xr:uid="{00000000-0005-0000-0000-000004010000}"/>
    <cellStyle name="Millares 61 2 3 2" xfId="1881" xr:uid="{00000000-0005-0000-0000-000004010000}"/>
    <cellStyle name="Millares 61 2 3 2 2" xfId="4060" xr:uid="{00000000-0005-0000-0000-00003F060000}"/>
    <cellStyle name="Millares 61 2 3 2 2 2" xfId="8470" xr:uid="{00000000-0005-0000-0000-0000B00C0000}"/>
    <cellStyle name="Millares 61 2 3 2 2 2 2" xfId="17284" xr:uid="{00000000-0005-0000-0000-0000B00C0000}"/>
    <cellStyle name="Millares 61 2 3 2 2 3" xfId="12877" xr:uid="{00000000-0005-0000-0000-00003F060000}"/>
    <cellStyle name="Millares 61 2 3 2 3" xfId="6289" xr:uid="{00000000-0005-0000-0000-00003F060000}"/>
    <cellStyle name="Millares 61 2 3 2 3 2" xfId="15103" xr:uid="{00000000-0005-0000-0000-00003F060000}"/>
    <cellStyle name="Millares 61 2 3 2 4" xfId="10700" xr:uid="{00000000-0005-0000-0000-000004010000}"/>
    <cellStyle name="Millares 61 2 3 3" xfId="2983" xr:uid="{00000000-0005-0000-0000-00003E060000}"/>
    <cellStyle name="Millares 61 2 3 3 2" xfId="7393" xr:uid="{00000000-0005-0000-0000-0000B10C0000}"/>
    <cellStyle name="Millares 61 2 3 3 2 2" xfId="16207" xr:uid="{00000000-0005-0000-0000-0000B10C0000}"/>
    <cellStyle name="Millares 61 2 3 3 3" xfId="11800" xr:uid="{00000000-0005-0000-0000-00003E060000}"/>
    <cellStyle name="Millares 61 2 3 4" xfId="5212" xr:uid="{00000000-0005-0000-0000-00003E060000}"/>
    <cellStyle name="Millares 61 2 3 4 2" xfId="14026" xr:uid="{00000000-0005-0000-0000-00003E060000}"/>
    <cellStyle name="Millares 61 2 3 5" xfId="9623" xr:uid="{00000000-0005-0000-0000-000004010000}"/>
    <cellStyle name="Millares 61 2 4" xfId="1516" xr:uid="{00000000-0005-0000-0000-000004010000}"/>
    <cellStyle name="Millares 61 2 4 2" xfId="3695" xr:uid="{00000000-0005-0000-0000-000040060000}"/>
    <cellStyle name="Millares 61 2 4 2 2" xfId="8105" xr:uid="{00000000-0005-0000-0000-0000B30C0000}"/>
    <cellStyle name="Millares 61 2 4 2 2 2" xfId="16919" xr:uid="{00000000-0005-0000-0000-0000B30C0000}"/>
    <cellStyle name="Millares 61 2 4 2 3" xfId="12512" xr:uid="{00000000-0005-0000-0000-000040060000}"/>
    <cellStyle name="Millares 61 2 4 3" xfId="5924" xr:uid="{00000000-0005-0000-0000-000040060000}"/>
    <cellStyle name="Millares 61 2 4 3 2" xfId="14738" xr:uid="{00000000-0005-0000-0000-000040060000}"/>
    <cellStyle name="Millares 61 2 4 4" xfId="10335" xr:uid="{00000000-0005-0000-0000-000004010000}"/>
    <cellStyle name="Millares 61 2 5" xfId="2626" xr:uid="{00000000-0005-0000-0000-000003010000}"/>
    <cellStyle name="Millares 61 2 5 2" xfId="7037" xr:uid="{00000000-0005-0000-0000-0000B40C0000}"/>
    <cellStyle name="Millares 61 2 5 2 2" xfId="15851" xr:uid="{00000000-0005-0000-0000-0000B40C0000}"/>
    <cellStyle name="Millares 61 2 5 3" xfId="11444" xr:uid="{00000000-0005-0000-0000-000003010000}"/>
    <cellStyle name="Millares 61 2 6" xfId="4860" xr:uid="{00000000-0005-0000-0000-00003B060000}"/>
    <cellStyle name="Millares 61 2 6 2" xfId="13674" xr:uid="{00000000-0005-0000-0000-00003B060000}"/>
    <cellStyle name="Millares 61 2 7" xfId="9271" xr:uid="{00000000-0005-0000-0000-000004010000}"/>
    <cellStyle name="Millares 61 3" xfId="973" xr:uid="{00000000-0005-0000-0000-000003010000}"/>
    <cellStyle name="Millares 61 3 2" xfId="2051" xr:uid="{00000000-0005-0000-0000-000003010000}"/>
    <cellStyle name="Millares 61 3 2 2" xfId="4230" xr:uid="{00000000-0005-0000-0000-000042060000}"/>
    <cellStyle name="Millares 61 3 2 2 2" xfId="8640" xr:uid="{00000000-0005-0000-0000-0000B70C0000}"/>
    <cellStyle name="Millares 61 3 2 2 2 2" xfId="17454" xr:uid="{00000000-0005-0000-0000-0000B70C0000}"/>
    <cellStyle name="Millares 61 3 2 2 3" xfId="13047" xr:uid="{00000000-0005-0000-0000-000042060000}"/>
    <cellStyle name="Millares 61 3 2 3" xfId="6459" xr:uid="{00000000-0005-0000-0000-000042060000}"/>
    <cellStyle name="Millares 61 3 2 3 2" xfId="15273" xr:uid="{00000000-0005-0000-0000-000042060000}"/>
    <cellStyle name="Millares 61 3 2 4" xfId="10870" xr:uid="{00000000-0005-0000-0000-000003010000}"/>
    <cellStyle name="Millares 61 3 3" xfId="3153" xr:uid="{00000000-0005-0000-0000-000041060000}"/>
    <cellStyle name="Millares 61 3 3 2" xfId="7563" xr:uid="{00000000-0005-0000-0000-0000B80C0000}"/>
    <cellStyle name="Millares 61 3 3 2 2" xfId="16377" xr:uid="{00000000-0005-0000-0000-0000B80C0000}"/>
    <cellStyle name="Millares 61 3 3 3" xfId="11970" xr:uid="{00000000-0005-0000-0000-000041060000}"/>
    <cellStyle name="Millares 61 3 4" xfId="5382" xr:uid="{00000000-0005-0000-0000-000041060000}"/>
    <cellStyle name="Millares 61 3 4 2" xfId="14196" xr:uid="{00000000-0005-0000-0000-000041060000}"/>
    <cellStyle name="Millares 61 3 5" xfId="9793" xr:uid="{00000000-0005-0000-0000-000003010000}"/>
    <cellStyle name="Millares 61 4" xfId="620" xr:uid="{00000000-0005-0000-0000-000003010000}"/>
    <cellStyle name="Millares 61 4 2" xfId="1699" xr:uid="{00000000-0005-0000-0000-000003010000}"/>
    <cellStyle name="Millares 61 4 2 2" xfId="3878" xr:uid="{00000000-0005-0000-0000-000044060000}"/>
    <cellStyle name="Millares 61 4 2 2 2" xfId="8288" xr:uid="{00000000-0005-0000-0000-0000BB0C0000}"/>
    <cellStyle name="Millares 61 4 2 2 2 2" xfId="17102" xr:uid="{00000000-0005-0000-0000-0000BB0C0000}"/>
    <cellStyle name="Millares 61 4 2 2 3" xfId="12695" xr:uid="{00000000-0005-0000-0000-000044060000}"/>
    <cellStyle name="Millares 61 4 2 3" xfId="6107" xr:uid="{00000000-0005-0000-0000-000044060000}"/>
    <cellStyle name="Millares 61 4 2 3 2" xfId="14921" xr:uid="{00000000-0005-0000-0000-000044060000}"/>
    <cellStyle name="Millares 61 4 2 4" xfId="10518" xr:uid="{00000000-0005-0000-0000-000003010000}"/>
    <cellStyle name="Millares 61 4 3" xfId="2801" xr:uid="{00000000-0005-0000-0000-000043060000}"/>
    <cellStyle name="Millares 61 4 3 2" xfId="7211" xr:uid="{00000000-0005-0000-0000-0000BC0C0000}"/>
    <cellStyle name="Millares 61 4 3 2 2" xfId="16025" xr:uid="{00000000-0005-0000-0000-0000BC0C0000}"/>
    <cellStyle name="Millares 61 4 3 3" xfId="11618" xr:uid="{00000000-0005-0000-0000-000043060000}"/>
    <cellStyle name="Millares 61 4 4" xfId="5030" xr:uid="{00000000-0005-0000-0000-000043060000}"/>
    <cellStyle name="Millares 61 4 4 2" xfId="13844" xr:uid="{00000000-0005-0000-0000-000043060000}"/>
    <cellStyle name="Millares 61 4 5" xfId="9441" xr:uid="{00000000-0005-0000-0000-000003010000}"/>
    <cellStyle name="Millares 61 5" xfId="1330" xr:uid="{00000000-0005-0000-0000-000003010000}"/>
    <cellStyle name="Millares 61 5 2" xfId="3510" xr:uid="{00000000-0005-0000-0000-000045060000}"/>
    <cellStyle name="Millares 61 5 2 2" xfId="7920" xr:uid="{00000000-0005-0000-0000-0000BE0C0000}"/>
    <cellStyle name="Millares 61 5 2 2 2" xfId="16734" xr:uid="{00000000-0005-0000-0000-0000BE0C0000}"/>
    <cellStyle name="Millares 61 5 2 3" xfId="12327" xr:uid="{00000000-0005-0000-0000-000045060000}"/>
    <cellStyle name="Millares 61 5 3" xfId="5739" xr:uid="{00000000-0005-0000-0000-000045060000}"/>
    <cellStyle name="Millares 61 5 3 2" xfId="14553" xr:uid="{00000000-0005-0000-0000-000045060000}"/>
    <cellStyle name="Millares 61 5 4" xfId="10150" xr:uid="{00000000-0005-0000-0000-000003010000}"/>
    <cellStyle name="Millares 61 6" xfId="2443" xr:uid="{00000000-0005-0000-0000-000002010000}"/>
    <cellStyle name="Millares 61 6 2" xfId="6855" xr:uid="{00000000-0005-0000-0000-0000BF0C0000}"/>
    <cellStyle name="Millares 61 6 2 2" xfId="15669" xr:uid="{00000000-0005-0000-0000-0000BF0C0000}"/>
    <cellStyle name="Millares 61 6 3" xfId="11262" xr:uid="{00000000-0005-0000-0000-000002010000}"/>
    <cellStyle name="Millares 61 7" xfId="4678" xr:uid="{00000000-0005-0000-0000-00003A060000}"/>
    <cellStyle name="Millares 61 7 2" xfId="13492" xr:uid="{00000000-0005-0000-0000-00003A060000}"/>
    <cellStyle name="Millares 61 8" xfId="9089" xr:uid="{00000000-0005-0000-0000-000003010000}"/>
    <cellStyle name="Millares 62" xfId="137" xr:uid="{00000000-0005-0000-0000-000005010000}"/>
    <cellStyle name="Millares 62 2" xfId="440" xr:uid="{00000000-0005-0000-0000-000006010000}"/>
    <cellStyle name="Millares 62 2 2" xfId="1156" xr:uid="{00000000-0005-0000-0000-000006010000}"/>
    <cellStyle name="Millares 62 2 2 2" xfId="2234" xr:uid="{00000000-0005-0000-0000-000006010000}"/>
    <cellStyle name="Millares 62 2 2 2 2" xfId="4413" xr:uid="{00000000-0005-0000-0000-000049060000}"/>
    <cellStyle name="Millares 62 2 2 2 2 2" xfId="8823" xr:uid="{00000000-0005-0000-0000-0000C40C0000}"/>
    <cellStyle name="Millares 62 2 2 2 2 2 2" xfId="17637" xr:uid="{00000000-0005-0000-0000-0000C40C0000}"/>
    <cellStyle name="Millares 62 2 2 2 2 3" xfId="13230" xr:uid="{00000000-0005-0000-0000-000049060000}"/>
    <cellStyle name="Millares 62 2 2 2 3" xfId="6642" xr:uid="{00000000-0005-0000-0000-000049060000}"/>
    <cellStyle name="Millares 62 2 2 2 3 2" xfId="15456" xr:uid="{00000000-0005-0000-0000-000049060000}"/>
    <cellStyle name="Millares 62 2 2 2 4" xfId="11053" xr:uid="{00000000-0005-0000-0000-000006010000}"/>
    <cellStyle name="Millares 62 2 2 3" xfId="3336" xr:uid="{00000000-0005-0000-0000-000048060000}"/>
    <cellStyle name="Millares 62 2 2 3 2" xfId="7746" xr:uid="{00000000-0005-0000-0000-0000C50C0000}"/>
    <cellStyle name="Millares 62 2 2 3 2 2" xfId="16560" xr:uid="{00000000-0005-0000-0000-0000C50C0000}"/>
    <cellStyle name="Millares 62 2 2 3 3" xfId="12153" xr:uid="{00000000-0005-0000-0000-000048060000}"/>
    <cellStyle name="Millares 62 2 2 4" xfId="5565" xr:uid="{00000000-0005-0000-0000-000048060000}"/>
    <cellStyle name="Millares 62 2 2 4 2" xfId="14379" xr:uid="{00000000-0005-0000-0000-000048060000}"/>
    <cellStyle name="Millares 62 2 2 5" xfId="9976" xr:uid="{00000000-0005-0000-0000-000006010000}"/>
    <cellStyle name="Millares 62 2 3" xfId="803" xr:uid="{00000000-0005-0000-0000-000006010000}"/>
    <cellStyle name="Millares 62 2 3 2" xfId="1882" xr:uid="{00000000-0005-0000-0000-000006010000}"/>
    <cellStyle name="Millares 62 2 3 2 2" xfId="4061" xr:uid="{00000000-0005-0000-0000-00004B060000}"/>
    <cellStyle name="Millares 62 2 3 2 2 2" xfId="8471" xr:uid="{00000000-0005-0000-0000-0000C80C0000}"/>
    <cellStyle name="Millares 62 2 3 2 2 2 2" xfId="17285" xr:uid="{00000000-0005-0000-0000-0000C80C0000}"/>
    <cellStyle name="Millares 62 2 3 2 2 3" xfId="12878" xr:uid="{00000000-0005-0000-0000-00004B060000}"/>
    <cellStyle name="Millares 62 2 3 2 3" xfId="6290" xr:uid="{00000000-0005-0000-0000-00004B060000}"/>
    <cellStyle name="Millares 62 2 3 2 3 2" xfId="15104" xr:uid="{00000000-0005-0000-0000-00004B060000}"/>
    <cellStyle name="Millares 62 2 3 2 4" xfId="10701" xr:uid="{00000000-0005-0000-0000-000006010000}"/>
    <cellStyle name="Millares 62 2 3 3" xfId="2984" xr:uid="{00000000-0005-0000-0000-00004A060000}"/>
    <cellStyle name="Millares 62 2 3 3 2" xfId="7394" xr:uid="{00000000-0005-0000-0000-0000C90C0000}"/>
    <cellStyle name="Millares 62 2 3 3 2 2" xfId="16208" xr:uid="{00000000-0005-0000-0000-0000C90C0000}"/>
    <cellStyle name="Millares 62 2 3 3 3" xfId="11801" xr:uid="{00000000-0005-0000-0000-00004A060000}"/>
    <cellStyle name="Millares 62 2 3 4" xfId="5213" xr:uid="{00000000-0005-0000-0000-00004A060000}"/>
    <cellStyle name="Millares 62 2 3 4 2" xfId="14027" xr:uid="{00000000-0005-0000-0000-00004A060000}"/>
    <cellStyle name="Millares 62 2 3 5" xfId="9624" xr:uid="{00000000-0005-0000-0000-000006010000}"/>
    <cellStyle name="Millares 62 2 4" xfId="1517" xr:uid="{00000000-0005-0000-0000-000006010000}"/>
    <cellStyle name="Millares 62 2 4 2" xfId="3696" xr:uid="{00000000-0005-0000-0000-00004C060000}"/>
    <cellStyle name="Millares 62 2 4 2 2" xfId="8106" xr:uid="{00000000-0005-0000-0000-0000CB0C0000}"/>
    <cellStyle name="Millares 62 2 4 2 2 2" xfId="16920" xr:uid="{00000000-0005-0000-0000-0000CB0C0000}"/>
    <cellStyle name="Millares 62 2 4 2 3" xfId="12513" xr:uid="{00000000-0005-0000-0000-00004C060000}"/>
    <cellStyle name="Millares 62 2 4 3" xfId="5925" xr:uid="{00000000-0005-0000-0000-00004C060000}"/>
    <cellStyle name="Millares 62 2 4 3 2" xfId="14739" xr:uid="{00000000-0005-0000-0000-00004C060000}"/>
    <cellStyle name="Millares 62 2 4 4" xfId="10336" xr:uid="{00000000-0005-0000-0000-000006010000}"/>
    <cellStyle name="Millares 62 2 5" xfId="2627" xr:uid="{00000000-0005-0000-0000-000005010000}"/>
    <cellStyle name="Millares 62 2 5 2" xfId="7038" xr:uid="{00000000-0005-0000-0000-0000CC0C0000}"/>
    <cellStyle name="Millares 62 2 5 2 2" xfId="15852" xr:uid="{00000000-0005-0000-0000-0000CC0C0000}"/>
    <cellStyle name="Millares 62 2 5 3" xfId="11445" xr:uid="{00000000-0005-0000-0000-000005010000}"/>
    <cellStyle name="Millares 62 2 6" xfId="4861" xr:uid="{00000000-0005-0000-0000-000047060000}"/>
    <cellStyle name="Millares 62 2 6 2" xfId="13675" xr:uid="{00000000-0005-0000-0000-000047060000}"/>
    <cellStyle name="Millares 62 2 7" xfId="9272" xr:uid="{00000000-0005-0000-0000-000006010000}"/>
    <cellStyle name="Millares 62 3" xfId="974" xr:uid="{00000000-0005-0000-0000-000005010000}"/>
    <cellStyle name="Millares 62 3 2" xfId="2052" xr:uid="{00000000-0005-0000-0000-000005010000}"/>
    <cellStyle name="Millares 62 3 2 2" xfId="4231" xr:uid="{00000000-0005-0000-0000-00004E060000}"/>
    <cellStyle name="Millares 62 3 2 2 2" xfId="8641" xr:uid="{00000000-0005-0000-0000-0000CF0C0000}"/>
    <cellStyle name="Millares 62 3 2 2 2 2" xfId="17455" xr:uid="{00000000-0005-0000-0000-0000CF0C0000}"/>
    <cellStyle name="Millares 62 3 2 2 3" xfId="13048" xr:uid="{00000000-0005-0000-0000-00004E060000}"/>
    <cellStyle name="Millares 62 3 2 3" xfId="6460" xr:uid="{00000000-0005-0000-0000-00004E060000}"/>
    <cellStyle name="Millares 62 3 2 3 2" xfId="15274" xr:uid="{00000000-0005-0000-0000-00004E060000}"/>
    <cellStyle name="Millares 62 3 2 4" xfId="10871" xr:uid="{00000000-0005-0000-0000-000005010000}"/>
    <cellStyle name="Millares 62 3 3" xfId="3154" xr:uid="{00000000-0005-0000-0000-00004D060000}"/>
    <cellStyle name="Millares 62 3 3 2" xfId="7564" xr:uid="{00000000-0005-0000-0000-0000D00C0000}"/>
    <cellStyle name="Millares 62 3 3 2 2" xfId="16378" xr:uid="{00000000-0005-0000-0000-0000D00C0000}"/>
    <cellStyle name="Millares 62 3 3 3" xfId="11971" xr:uid="{00000000-0005-0000-0000-00004D060000}"/>
    <cellStyle name="Millares 62 3 4" xfId="5383" xr:uid="{00000000-0005-0000-0000-00004D060000}"/>
    <cellStyle name="Millares 62 3 4 2" xfId="14197" xr:uid="{00000000-0005-0000-0000-00004D060000}"/>
    <cellStyle name="Millares 62 3 5" xfId="9794" xr:uid="{00000000-0005-0000-0000-000005010000}"/>
    <cellStyle name="Millares 62 4" xfId="621" xr:uid="{00000000-0005-0000-0000-000005010000}"/>
    <cellStyle name="Millares 62 4 2" xfId="1700" xr:uid="{00000000-0005-0000-0000-000005010000}"/>
    <cellStyle name="Millares 62 4 2 2" xfId="3879" xr:uid="{00000000-0005-0000-0000-000050060000}"/>
    <cellStyle name="Millares 62 4 2 2 2" xfId="8289" xr:uid="{00000000-0005-0000-0000-0000D30C0000}"/>
    <cellStyle name="Millares 62 4 2 2 2 2" xfId="17103" xr:uid="{00000000-0005-0000-0000-0000D30C0000}"/>
    <cellStyle name="Millares 62 4 2 2 3" xfId="12696" xr:uid="{00000000-0005-0000-0000-000050060000}"/>
    <cellStyle name="Millares 62 4 2 3" xfId="6108" xr:uid="{00000000-0005-0000-0000-000050060000}"/>
    <cellStyle name="Millares 62 4 2 3 2" xfId="14922" xr:uid="{00000000-0005-0000-0000-000050060000}"/>
    <cellStyle name="Millares 62 4 2 4" xfId="10519" xr:uid="{00000000-0005-0000-0000-000005010000}"/>
    <cellStyle name="Millares 62 4 3" xfId="2802" xr:uid="{00000000-0005-0000-0000-00004F060000}"/>
    <cellStyle name="Millares 62 4 3 2" xfId="7212" xr:uid="{00000000-0005-0000-0000-0000D40C0000}"/>
    <cellStyle name="Millares 62 4 3 2 2" xfId="16026" xr:uid="{00000000-0005-0000-0000-0000D40C0000}"/>
    <cellStyle name="Millares 62 4 3 3" xfId="11619" xr:uid="{00000000-0005-0000-0000-00004F060000}"/>
    <cellStyle name="Millares 62 4 4" xfId="5031" xr:uid="{00000000-0005-0000-0000-00004F060000}"/>
    <cellStyle name="Millares 62 4 4 2" xfId="13845" xr:uid="{00000000-0005-0000-0000-00004F060000}"/>
    <cellStyle name="Millares 62 4 5" xfId="9442" xr:uid="{00000000-0005-0000-0000-000005010000}"/>
    <cellStyle name="Millares 62 5" xfId="1331" xr:uid="{00000000-0005-0000-0000-000005010000}"/>
    <cellStyle name="Millares 62 5 2" xfId="3511" xr:uid="{00000000-0005-0000-0000-000051060000}"/>
    <cellStyle name="Millares 62 5 2 2" xfId="7921" xr:uid="{00000000-0005-0000-0000-0000D60C0000}"/>
    <cellStyle name="Millares 62 5 2 2 2" xfId="16735" xr:uid="{00000000-0005-0000-0000-0000D60C0000}"/>
    <cellStyle name="Millares 62 5 2 3" xfId="12328" xr:uid="{00000000-0005-0000-0000-000051060000}"/>
    <cellStyle name="Millares 62 5 3" xfId="5740" xr:uid="{00000000-0005-0000-0000-000051060000}"/>
    <cellStyle name="Millares 62 5 3 2" xfId="14554" xr:uid="{00000000-0005-0000-0000-000051060000}"/>
    <cellStyle name="Millares 62 5 4" xfId="10151" xr:uid="{00000000-0005-0000-0000-000005010000}"/>
    <cellStyle name="Millares 62 6" xfId="2444" xr:uid="{00000000-0005-0000-0000-000004010000}"/>
    <cellStyle name="Millares 62 6 2" xfId="6856" xr:uid="{00000000-0005-0000-0000-0000D70C0000}"/>
    <cellStyle name="Millares 62 6 2 2" xfId="15670" xr:uid="{00000000-0005-0000-0000-0000D70C0000}"/>
    <cellStyle name="Millares 62 6 3" xfId="11263" xr:uid="{00000000-0005-0000-0000-000004010000}"/>
    <cellStyle name="Millares 62 7" xfId="4679" xr:uid="{00000000-0005-0000-0000-000046060000}"/>
    <cellStyle name="Millares 62 7 2" xfId="13493" xr:uid="{00000000-0005-0000-0000-000046060000}"/>
    <cellStyle name="Millares 62 8" xfId="9090" xr:uid="{00000000-0005-0000-0000-000005010000}"/>
    <cellStyle name="Millares 63" xfId="139" xr:uid="{00000000-0005-0000-0000-000007010000}"/>
    <cellStyle name="Millares 63 2" xfId="441" xr:uid="{00000000-0005-0000-0000-000008010000}"/>
    <cellStyle name="Millares 63 2 2" xfId="1157" xr:uid="{00000000-0005-0000-0000-000008010000}"/>
    <cellStyle name="Millares 63 2 2 2" xfId="2235" xr:uid="{00000000-0005-0000-0000-000008010000}"/>
    <cellStyle name="Millares 63 2 2 2 2" xfId="4414" xr:uid="{00000000-0005-0000-0000-000055060000}"/>
    <cellStyle name="Millares 63 2 2 2 2 2" xfId="8824" xr:uid="{00000000-0005-0000-0000-0000DC0C0000}"/>
    <cellStyle name="Millares 63 2 2 2 2 2 2" xfId="17638" xr:uid="{00000000-0005-0000-0000-0000DC0C0000}"/>
    <cellStyle name="Millares 63 2 2 2 2 3" xfId="13231" xr:uid="{00000000-0005-0000-0000-000055060000}"/>
    <cellStyle name="Millares 63 2 2 2 3" xfId="6643" xr:uid="{00000000-0005-0000-0000-000055060000}"/>
    <cellStyle name="Millares 63 2 2 2 3 2" xfId="15457" xr:uid="{00000000-0005-0000-0000-000055060000}"/>
    <cellStyle name="Millares 63 2 2 2 4" xfId="11054" xr:uid="{00000000-0005-0000-0000-000008010000}"/>
    <cellStyle name="Millares 63 2 2 3" xfId="3337" xr:uid="{00000000-0005-0000-0000-000054060000}"/>
    <cellStyle name="Millares 63 2 2 3 2" xfId="7747" xr:uid="{00000000-0005-0000-0000-0000DD0C0000}"/>
    <cellStyle name="Millares 63 2 2 3 2 2" xfId="16561" xr:uid="{00000000-0005-0000-0000-0000DD0C0000}"/>
    <cellStyle name="Millares 63 2 2 3 3" xfId="12154" xr:uid="{00000000-0005-0000-0000-000054060000}"/>
    <cellStyle name="Millares 63 2 2 4" xfId="5566" xr:uid="{00000000-0005-0000-0000-000054060000}"/>
    <cellStyle name="Millares 63 2 2 4 2" xfId="14380" xr:uid="{00000000-0005-0000-0000-000054060000}"/>
    <cellStyle name="Millares 63 2 2 5" xfId="9977" xr:uid="{00000000-0005-0000-0000-000008010000}"/>
    <cellStyle name="Millares 63 2 3" xfId="804" xr:uid="{00000000-0005-0000-0000-000008010000}"/>
    <cellStyle name="Millares 63 2 3 2" xfId="1883" xr:uid="{00000000-0005-0000-0000-000008010000}"/>
    <cellStyle name="Millares 63 2 3 2 2" xfId="4062" xr:uid="{00000000-0005-0000-0000-000057060000}"/>
    <cellStyle name="Millares 63 2 3 2 2 2" xfId="8472" xr:uid="{00000000-0005-0000-0000-0000E00C0000}"/>
    <cellStyle name="Millares 63 2 3 2 2 2 2" xfId="17286" xr:uid="{00000000-0005-0000-0000-0000E00C0000}"/>
    <cellStyle name="Millares 63 2 3 2 2 3" xfId="12879" xr:uid="{00000000-0005-0000-0000-000057060000}"/>
    <cellStyle name="Millares 63 2 3 2 3" xfId="6291" xr:uid="{00000000-0005-0000-0000-000057060000}"/>
    <cellStyle name="Millares 63 2 3 2 3 2" xfId="15105" xr:uid="{00000000-0005-0000-0000-000057060000}"/>
    <cellStyle name="Millares 63 2 3 2 4" xfId="10702" xr:uid="{00000000-0005-0000-0000-000008010000}"/>
    <cellStyle name="Millares 63 2 3 3" xfId="2985" xr:uid="{00000000-0005-0000-0000-000056060000}"/>
    <cellStyle name="Millares 63 2 3 3 2" xfId="7395" xr:uid="{00000000-0005-0000-0000-0000E10C0000}"/>
    <cellStyle name="Millares 63 2 3 3 2 2" xfId="16209" xr:uid="{00000000-0005-0000-0000-0000E10C0000}"/>
    <cellStyle name="Millares 63 2 3 3 3" xfId="11802" xr:uid="{00000000-0005-0000-0000-000056060000}"/>
    <cellStyle name="Millares 63 2 3 4" xfId="5214" xr:uid="{00000000-0005-0000-0000-000056060000}"/>
    <cellStyle name="Millares 63 2 3 4 2" xfId="14028" xr:uid="{00000000-0005-0000-0000-000056060000}"/>
    <cellStyle name="Millares 63 2 3 5" xfId="9625" xr:uid="{00000000-0005-0000-0000-000008010000}"/>
    <cellStyle name="Millares 63 2 4" xfId="1518" xr:uid="{00000000-0005-0000-0000-000008010000}"/>
    <cellStyle name="Millares 63 2 4 2" xfId="3697" xr:uid="{00000000-0005-0000-0000-000058060000}"/>
    <cellStyle name="Millares 63 2 4 2 2" xfId="8107" xr:uid="{00000000-0005-0000-0000-0000E30C0000}"/>
    <cellStyle name="Millares 63 2 4 2 2 2" xfId="16921" xr:uid="{00000000-0005-0000-0000-0000E30C0000}"/>
    <cellStyle name="Millares 63 2 4 2 3" xfId="12514" xr:uid="{00000000-0005-0000-0000-000058060000}"/>
    <cellStyle name="Millares 63 2 4 3" xfId="5926" xr:uid="{00000000-0005-0000-0000-000058060000}"/>
    <cellStyle name="Millares 63 2 4 3 2" xfId="14740" xr:uid="{00000000-0005-0000-0000-000058060000}"/>
    <cellStyle name="Millares 63 2 4 4" xfId="10337" xr:uid="{00000000-0005-0000-0000-000008010000}"/>
    <cellStyle name="Millares 63 2 5" xfId="2628" xr:uid="{00000000-0005-0000-0000-000007010000}"/>
    <cellStyle name="Millares 63 2 5 2" xfId="7039" xr:uid="{00000000-0005-0000-0000-0000E40C0000}"/>
    <cellStyle name="Millares 63 2 5 2 2" xfId="15853" xr:uid="{00000000-0005-0000-0000-0000E40C0000}"/>
    <cellStyle name="Millares 63 2 5 3" xfId="11446" xr:uid="{00000000-0005-0000-0000-000007010000}"/>
    <cellStyle name="Millares 63 2 6" xfId="4862" xr:uid="{00000000-0005-0000-0000-000053060000}"/>
    <cellStyle name="Millares 63 2 6 2" xfId="13676" xr:uid="{00000000-0005-0000-0000-000053060000}"/>
    <cellStyle name="Millares 63 2 7" xfId="9273" xr:uid="{00000000-0005-0000-0000-000008010000}"/>
    <cellStyle name="Millares 63 3" xfId="975" xr:uid="{00000000-0005-0000-0000-000007010000}"/>
    <cellStyle name="Millares 63 3 2" xfId="2053" xr:uid="{00000000-0005-0000-0000-000007010000}"/>
    <cellStyle name="Millares 63 3 2 2" xfId="4232" xr:uid="{00000000-0005-0000-0000-00005A060000}"/>
    <cellStyle name="Millares 63 3 2 2 2" xfId="8642" xr:uid="{00000000-0005-0000-0000-0000E70C0000}"/>
    <cellStyle name="Millares 63 3 2 2 2 2" xfId="17456" xr:uid="{00000000-0005-0000-0000-0000E70C0000}"/>
    <cellStyle name="Millares 63 3 2 2 3" xfId="13049" xr:uid="{00000000-0005-0000-0000-00005A060000}"/>
    <cellStyle name="Millares 63 3 2 3" xfId="6461" xr:uid="{00000000-0005-0000-0000-00005A060000}"/>
    <cellStyle name="Millares 63 3 2 3 2" xfId="15275" xr:uid="{00000000-0005-0000-0000-00005A060000}"/>
    <cellStyle name="Millares 63 3 2 4" xfId="10872" xr:uid="{00000000-0005-0000-0000-000007010000}"/>
    <cellStyle name="Millares 63 3 3" xfId="3155" xr:uid="{00000000-0005-0000-0000-000059060000}"/>
    <cellStyle name="Millares 63 3 3 2" xfId="7565" xr:uid="{00000000-0005-0000-0000-0000E80C0000}"/>
    <cellStyle name="Millares 63 3 3 2 2" xfId="16379" xr:uid="{00000000-0005-0000-0000-0000E80C0000}"/>
    <cellStyle name="Millares 63 3 3 3" xfId="11972" xr:uid="{00000000-0005-0000-0000-000059060000}"/>
    <cellStyle name="Millares 63 3 4" xfId="5384" xr:uid="{00000000-0005-0000-0000-000059060000}"/>
    <cellStyle name="Millares 63 3 4 2" xfId="14198" xr:uid="{00000000-0005-0000-0000-000059060000}"/>
    <cellStyle name="Millares 63 3 5" xfId="9795" xr:uid="{00000000-0005-0000-0000-000007010000}"/>
    <cellStyle name="Millares 63 4" xfId="622" xr:uid="{00000000-0005-0000-0000-000007010000}"/>
    <cellStyle name="Millares 63 4 2" xfId="1701" xr:uid="{00000000-0005-0000-0000-000007010000}"/>
    <cellStyle name="Millares 63 4 2 2" xfId="3880" xr:uid="{00000000-0005-0000-0000-00005C060000}"/>
    <cellStyle name="Millares 63 4 2 2 2" xfId="8290" xr:uid="{00000000-0005-0000-0000-0000EB0C0000}"/>
    <cellStyle name="Millares 63 4 2 2 2 2" xfId="17104" xr:uid="{00000000-0005-0000-0000-0000EB0C0000}"/>
    <cellStyle name="Millares 63 4 2 2 3" xfId="12697" xr:uid="{00000000-0005-0000-0000-00005C060000}"/>
    <cellStyle name="Millares 63 4 2 3" xfId="6109" xr:uid="{00000000-0005-0000-0000-00005C060000}"/>
    <cellStyle name="Millares 63 4 2 3 2" xfId="14923" xr:uid="{00000000-0005-0000-0000-00005C060000}"/>
    <cellStyle name="Millares 63 4 2 4" xfId="10520" xr:uid="{00000000-0005-0000-0000-000007010000}"/>
    <cellStyle name="Millares 63 4 3" xfId="2803" xr:uid="{00000000-0005-0000-0000-00005B060000}"/>
    <cellStyle name="Millares 63 4 3 2" xfId="7213" xr:uid="{00000000-0005-0000-0000-0000EC0C0000}"/>
    <cellStyle name="Millares 63 4 3 2 2" xfId="16027" xr:uid="{00000000-0005-0000-0000-0000EC0C0000}"/>
    <cellStyle name="Millares 63 4 3 3" xfId="11620" xr:uid="{00000000-0005-0000-0000-00005B060000}"/>
    <cellStyle name="Millares 63 4 4" xfId="5032" xr:uid="{00000000-0005-0000-0000-00005B060000}"/>
    <cellStyle name="Millares 63 4 4 2" xfId="13846" xr:uid="{00000000-0005-0000-0000-00005B060000}"/>
    <cellStyle name="Millares 63 4 5" xfId="9443" xr:uid="{00000000-0005-0000-0000-000007010000}"/>
    <cellStyle name="Millares 63 5" xfId="1332" xr:uid="{00000000-0005-0000-0000-000007010000}"/>
    <cellStyle name="Millares 63 5 2" xfId="3512" xr:uid="{00000000-0005-0000-0000-00005D060000}"/>
    <cellStyle name="Millares 63 5 2 2" xfId="7922" xr:uid="{00000000-0005-0000-0000-0000EE0C0000}"/>
    <cellStyle name="Millares 63 5 2 2 2" xfId="16736" xr:uid="{00000000-0005-0000-0000-0000EE0C0000}"/>
    <cellStyle name="Millares 63 5 2 3" xfId="12329" xr:uid="{00000000-0005-0000-0000-00005D060000}"/>
    <cellStyle name="Millares 63 5 3" xfId="5741" xr:uid="{00000000-0005-0000-0000-00005D060000}"/>
    <cellStyle name="Millares 63 5 3 2" xfId="14555" xr:uid="{00000000-0005-0000-0000-00005D060000}"/>
    <cellStyle name="Millares 63 5 4" xfId="10152" xr:uid="{00000000-0005-0000-0000-000007010000}"/>
    <cellStyle name="Millares 63 6" xfId="2445" xr:uid="{00000000-0005-0000-0000-000006010000}"/>
    <cellStyle name="Millares 63 6 2" xfId="6857" xr:uid="{00000000-0005-0000-0000-0000EF0C0000}"/>
    <cellStyle name="Millares 63 6 2 2" xfId="15671" xr:uid="{00000000-0005-0000-0000-0000EF0C0000}"/>
    <cellStyle name="Millares 63 6 3" xfId="11264" xr:uid="{00000000-0005-0000-0000-000006010000}"/>
    <cellStyle name="Millares 63 7" xfId="4680" xr:uid="{00000000-0005-0000-0000-000052060000}"/>
    <cellStyle name="Millares 63 7 2" xfId="13494" xr:uid="{00000000-0005-0000-0000-000052060000}"/>
    <cellStyle name="Millares 63 8" xfId="9091" xr:uid="{00000000-0005-0000-0000-000007010000}"/>
    <cellStyle name="Millares 64" xfId="141" xr:uid="{00000000-0005-0000-0000-000009010000}"/>
    <cellStyle name="Millares 64 2" xfId="442" xr:uid="{00000000-0005-0000-0000-00000A010000}"/>
    <cellStyle name="Millares 64 2 2" xfId="1158" xr:uid="{00000000-0005-0000-0000-00000A010000}"/>
    <cellStyle name="Millares 64 2 2 2" xfId="2236" xr:uid="{00000000-0005-0000-0000-00000A010000}"/>
    <cellStyle name="Millares 64 2 2 2 2" xfId="4415" xr:uid="{00000000-0005-0000-0000-000061060000}"/>
    <cellStyle name="Millares 64 2 2 2 2 2" xfId="8825" xr:uid="{00000000-0005-0000-0000-0000F40C0000}"/>
    <cellStyle name="Millares 64 2 2 2 2 2 2" xfId="17639" xr:uid="{00000000-0005-0000-0000-0000F40C0000}"/>
    <cellStyle name="Millares 64 2 2 2 2 3" xfId="13232" xr:uid="{00000000-0005-0000-0000-000061060000}"/>
    <cellStyle name="Millares 64 2 2 2 3" xfId="6644" xr:uid="{00000000-0005-0000-0000-000061060000}"/>
    <cellStyle name="Millares 64 2 2 2 3 2" xfId="15458" xr:uid="{00000000-0005-0000-0000-000061060000}"/>
    <cellStyle name="Millares 64 2 2 2 4" xfId="11055" xr:uid="{00000000-0005-0000-0000-00000A010000}"/>
    <cellStyle name="Millares 64 2 2 3" xfId="3338" xr:uid="{00000000-0005-0000-0000-000060060000}"/>
    <cellStyle name="Millares 64 2 2 3 2" xfId="7748" xr:uid="{00000000-0005-0000-0000-0000F50C0000}"/>
    <cellStyle name="Millares 64 2 2 3 2 2" xfId="16562" xr:uid="{00000000-0005-0000-0000-0000F50C0000}"/>
    <cellStyle name="Millares 64 2 2 3 3" xfId="12155" xr:uid="{00000000-0005-0000-0000-000060060000}"/>
    <cellStyle name="Millares 64 2 2 4" xfId="5567" xr:uid="{00000000-0005-0000-0000-000060060000}"/>
    <cellStyle name="Millares 64 2 2 4 2" xfId="14381" xr:uid="{00000000-0005-0000-0000-000060060000}"/>
    <cellStyle name="Millares 64 2 2 5" xfId="9978" xr:uid="{00000000-0005-0000-0000-00000A010000}"/>
    <cellStyle name="Millares 64 2 3" xfId="805" xr:uid="{00000000-0005-0000-0000-00000A010000}"/>
    <cellStyle name="Millares 64 2 3 2" xfId="1884" xr:uid="{00000000-0005-0000-0000-00000A010000}"/>
    <cellStyle name="Millares 64 2 3 2 2" xfId="4063" xr:uid="{00000000-0005-0000-0000-000063060000}"/>
    <cellStyle name="Millares 64 2 3 2 2 2" xfId="8473" xr:uid="{00000000-0005-0000-0000-0000F80C0000}"/>
    <cellStyle name="Millares 64 2 3 2 2 2 2" xfId="17287" xr:uid="{00000000-0005-0000-0000-0000F80C0000}"/>
    <cellStyle name="Millares 64 2 3 2 2 3" xfId="12880" xr:uid="{00000000-0005-0000-0000-000063060000}"/>
    <cellStyle name="Millares 64 2 3 2 3" xfId="6292" xr:uid="{00000000-0005-0000-0000-000063060000}"/>
    <cellStyle name="Millares 64 2 3 2 3 2" xfId="15106" xr:uid="{00000000-0005-0000-0000-000063060000}"/>
    <cellStyle name="Millares 64 2 3 2 4" xfId="10703" xr:uid="{00000000-0005-0000-0000-00000A010000}"/>
    <cellStyle name="Millares 64 2 3 3" xfId="2986" xr:uid="{00000000-0005-0000-0000-000062060000}"/>
    <cellStyle name="Millares 64 2 3 3 2" xfId="7396" xr:uid="{00000000-0005-0000-0000-0000F90C0000}"/>
    <cellStyle name="Millares 64 2 3 3 2 2" xfId="16210" xr:uid="{00000000-0005-0000-0000-0000F90C0000}"/>
    <cellStyle name="Millares 64 2 3 3 3" xfId="11803" xr:uid="{00000000-0005-0000-0000-000062060000}"/>
    <cellStyle name="Millares 64 2 3 4" xfId="5215" xr:uid="{00000000-0005-0000-0000-000062060000}"/>
    <cellStyle name="Millares 64 2 3 4 2" xfId="14029" xr:uid="{00000000-0005-0000-0000-000062060000}"/>
    <cellStyle name="Millares 64 2 3 5" xfId="9626" xr:uid="{00000000-0005-0000-0000-00000A010000}"/>
    <cellStyle name="Millares 64 2 4" xfId="1519" xr:uid="{00000000-0005-0000-0000-00000A010000}"/>
    <cellStyle name="Millares 64 2 4 2" xfId="3698" xr:uid="{00000000-0005-0000-0000-000064060000}"/>
    <cellStyle name="Millares 64 2 4 2 2" xfId="8108" xr:uid="{00000000-0005-0000-0000-0000FB0C0000}"/>
    <cellStyle name="Millares 64 2 4 2 2 2" xfId="16922" xr:uid="{00000000-0005-0000-0000-0000FB0C0000}"/>
    <cellStyle name="Millares 64 2 4 2 3" xfId="12515" xr:uid="{00000000-0005-0000-0000-000064060000}"/>
    <cellStyle name="Millares 64 2 4 3" xfId="5927" xr:uid="{00000000-0005-0000-0000-000064060000}"/>
    <cellStyle name="Millares 64 2 4 3 2" xfId="14741" xr:uid="{00000000-0005-0000-0000-000064060000}"/>
    <cellStyle name="Millares 64 2 4 4" xfId="10338" xr:uid="{00000000-0005-0000-0000-00000A010000}"/>
    <cellStyle name="Millares 64 2 5" xfId="2629" xr:uid="{00000000-0005-0000-0000-000009010000}"/>
    <cellStyle name="Millares 64 2 5 2" xfId="7040" xr:uid="{00000000-0005-0000-0000-0000FC0C0000}"/>
    <cellStyle name="Millares 64 2 5 2 2" xfId="15854" xr:uid="{00000000-0005-0000-0000-0000FC0C0000}"/>
    <cellStyle name="Millares 64 2 5 3" xfId="11447" xr:uid="{00000000-0005-0000-0000-000009010000}"/>
    <cellStyle name="Millares 64 2 6" xfId="4863" xr:uid="{00000000-0005-0000-0000-00005F060000}"/>
    <cellStyle name="Millares 64 2 6 2" xfId="13677" xr:uid="{00000000-0005-0000-0000-00005F060000}"/>
    <cellStyle name="Millares 64 2 7" xfId="9274" xr:uid="{00000000-0005-0000-0000-00000A010000}"/>
    <cellStyle name="Millares 64 3" xfId="976" xr:uid="{00000000-0005-0000-0000-000009010000}"/>
    <cellStyle name="Millares 64 3 2" xfId="2054" xr:uid="{00000000-0005-0000-0000-000009010000}"/>
    <cellStyle name="Millares 64 3 2 2" xfId="4233" xr:uid="{00000000-0005-0000-0000-000066060000}"/>
    <cellStyle name="Millares 64 3 2 2 2" xfId="8643" xr:uid="{00000000-0005-0000-0000-0000FF0C0000}"/>
    <cellStyle name="Millares 64 3 2 2 2 2" xfId="17457" xr:uid="{00000000-0005-0000-0000-0000FF0C0000}"/>
    <cellStyle name="Millares 64 3 2 2 3" xfId="13050" xr:uid="{00000000-0005-0000-0000-000066060000}"/>
    <cellStyle name="Millares 64 3 2 3" xfId="6462" xr:uid="{00000000-0005-0000-0000-000066060000}"/>
    <cellStyle name="Millares 64 3 2 3 2" xfId="15276" xr:uid="{00000000-0005-0000-0000-000066060000}"/>
    <cellStyle name="Millares 64 3 2 4" xfId="10873" xr:uid="{00000000-0005-0000-0000-000009010000}"/>
    <cellStyle name="Millares 64 3 3" xfId="3156" xr:uid="{00000000-0005-0000-0000-000065060000}"/>
    <cellStyle name="Millares 64 3 3 2" xfId="7566" xr:uid="{00000000-0005-0000-0000-0000000D0000}"/>
    <cellStyle name="Millares 64 3 3 2 2" xfId="16380" xr:uid="{00000000-0005-0000-0000-0000000D0000}"/>
    <cellStyle name="Millares 64 3 3 3" xfId="11973" xr:uid="{00000000-0005-0000-0000-000065060000}"/>
    <cellStyle name="Millares 64 3 4" xfId="5385" xr:uid="{00000000-0005-0000-0000-000065060000}"/>
    <cellStyle name="Millares 64 3 4 2" xfId="14199" xr:uid="{00000000-0005-0000-0000-000065060000}"/>
    <cellStyle name="Millares 64 3 5" xfId="9796" xr:uid="{00000000-0005-0000-0000-000009010000}"/>
    <cellStyle name="Millares 64 4" xfId="623" xr:uid="{00000000-0005-0000-0000-000009010000}"/>
    <cellStyle name="Millares 64 4 2" xfId="1702" xr:uid="{00000000-0005-0000-0000-000009010000}"/>
    <cellStyle name="Millares 64 4 2 2" xfId="3881" xr:uid="{00000000-0005-0000-0000-000068060000}"/>
    <cellStyle name="Millares 64 4 2 2 2" xfId="8291" xr:uid="{00000000-0005-0000-0000-0000030D0000}"/>
    <cellStyle name="Millares 64 4 2 2 2 2" xfId="17105" xr:uid="{00000000-0005-0000-0000-0000030D0000}"/>
    <cellStyle name="Millares 64 4 2 2 3" xfId="12698" xr:uid="{00000000-0005-0000-0000-000068060000}"/>
    <cellStyle name="Millares 64 4 2 3" xfId="6110" xr:uid="{00000000-0005-0000-0000-000068060000}"/>
    <cellStyle name="Millares 64 4 2 3 2" xfId="14924" xr:uid="{00000000-0005-0000-0000-000068060000}"/>
    <cellStyle name="Millares 64 4 2 4" xfId="10521" xr:uid="{00000000-0005-0000-0000-000009010000}"/>
    <cellStyle name="Millares 64 4 3" xfId="2804" xr:uid="{00000000-0005-0000-0000-000067060000}"/>
    <cellStyle name="Millares 64 4 3 2" xfId="7214" xr:uid="{00000000-0005-0000-0000-0000040D0000}"/>
    <cellStyle name="Millares 64 4 3 2 2" xfId="16028" xr:uid="{00000000-0005-0000-0000-0000040D0000}"/>
    <cellStyle name="Millares 64 4 3 3" xfId="11621" xr:uid="{00000000-0005-0000-0000-000067060000}"/>
    <cellStyle name="Millares 64 4 4" xfId="5033" xr:uid="{00000000-0005-0000-0000-000067060000}"/>
    <cellStyle name="Millares 64 4 4 2" xfId="13847" xr:uid="{00000000-0005-0000-0000-000067060000}"/>
    <cellStyle name="Millares 64 4 5" xfId="9444" xr:uid="{00000000-0005-0000-0000-000009010000}"/>
    <cellStyle name="Millares 64 5" xfId="1333" xr:uid="{00000000-0005-0000-0000-000009010000}"/>
    <cellStyle name="Millares 64 5 2" xfId="3513" xr:uid="{00000000-0005-0000-0000-000069060000}"/>
    <cellStyle name="Millares 64 5 2 2" xfId="7923" xr:uid="{00000000-0005-0000-0000-0000060D0000}"/>
    <cellStyle name="Millares 64 5 2 2 2" xfId="16737" xr:uid="{00000000-0005-0000-0000-0000060D0000}"/>
    <cellStyle name="Millares 64 5 2 3" xfId="12330" xr:uid="{00000000-0005-0000-0000-000069060000}"/>
    <cellStyle name="Millares 64 5 3" xfId="5742" xr:uid="{00000000-0005-0000-0000-000069060000}"/>
    <cellStyle name="Millares 64 5 3 2" xfId="14556" xr:uid="{00000000-0005-0000-0000-000069060000}"/>
    <cellStyle name="Millares 64 5 4" xfId="10153" xr:uid="{00000000-0005-0000-0000-000009010000}"/>
    <cellStyle name="Millares 64 6" xfId="2446" xr:uid="{00000000-0005-0000-0000-000008010000}"/>
    <cellStyle name="Millares 64 6 2" xfId="6858" xr:uid="{00000000-0005-0000-0000-0000070D0000}"/>
    <cellStyle name="Millares 64 6 2 2" xfId="15672" xr:uid="{00000000-0005-0000-0000-0000070D0000}"/>
    <cellStyle name="Millares 64 6 3" xfId="11265" xr:uid="{00000000-0005-0000-0000-000008010000}"/>
    <cellStyle name="Millares 64 7" xfId="4681" xr:uid="{00000000-0005-0000-0000-00005E060000}"/>
    <cellStyle name="Millares 64 7 2" xfId="13495" xr:uid="{00000000-0005-0000-0000-00005E060000}"/>
    <cellStyle name="Millares 64 8" xfId="9092" xr:uid="{00000000-0005-0000-0000-000009010000}"/>
    <cellStyle name="Millares 65" xfId="143" xr:uid="{00000000-0005-0000-0000-00000B010000}"/>
    <cellStyle name="Millares 65 2" xfId="443" xr:uid="{00000000-0005-0000-0000-00000C010000}"/>
    <cellStyle name="Millares 65 2 2" xfId="1159" xr:uid="{00000000-0005-0000-0000-00000C010000}"/>
    <cellStyle name="Millares 65 2 2 2" xfId="2237" xr:uid="{00000000-0005-0000-0000-00000C010000}"/>
    <cellStyle name="Millares 65 2 2 2 2" xfId="4416" xr:uid="{00000000-0005-0000-0000-00006D060000}"/>
    <cellStyle name="Millares 65 2 2 2 2 2" xfId="8826" xr:uid="{00000000-0005-0000-0000-00000C0D0000}"/>
    <cellStyle name="Millares 65 2 2 2 2 2 2" xfId="17640" xr:uid="{00000000-0005-0000-0000-00000C0D0000}"/>
    <cellStyle name="Millares 65 2 2 2 2 3" xfId="13233" xr:uid="{00000000-0005-0000-0000-00006D060000}"/>
    <cellStyle name="Millares 65 2 2 2 3" xfId="6645" xr:uid="{00000000-0005-0000-0000-00006D060000}"/>
    <cellStyle name="Millares 65 2 2 2 3 2" xfId="15459" xr:uid="{00000000-0005-0000-0000-00006D060000}"/>
    <cellStyle name="Millares 65 2 2 2 4" xfId="11056" xr:uid="{00000000-0005-0000-0000-00000C010000}"/>
    <cellStyle name="Millares 65 2 2 3" xfId="3339" xr:uid="{00000000-0005-0000-0000-00006C060000}"/>
    <cellStyle name="Millares 65 2 2 3 2" xfId="7749" xr:uid="{00000000-0005-0000-0000-00000D0D0000}"/>
    <cellStyle name="Millares 65 2 2 3 2 2" xfId="16563" xr:uid="{00000000-0005-0000-0000-00000D0D0000}"/>
    <cellStyle name="Millares 65 2 2 3 3" xfId="12156" xr:uid="{00000000-0005-0000-0000-00006C060000}"/>
    <cellStyle name="Millares 65 2 2 4" xfId="5568" xr:uid="{00000000-0005-0000-0000-00006C060000}"/>
    <cellStyle name="Millares 65 2 2 4 2" xfId="14382" xr:uid="{00000000-0005-0000-0000-00006C060000}"/>
    <cellStyle name="Millares 65 2 2 5" xfId="9979" xr:uid="{00000000-0005-0000-0000-00000C010000}"/>
    <cellStyle name="Millares 65 2 3" xfId="806" xr:uid="{00000000-0005-0000-0000-00000C010000}"/>
    <cellStyle name="Millares 65 2 3 2" xfId="1885" xr:uid="{00000000-0005-0000-0000-00000C010000}"/>
    <cellStyle name="Millares 65 2 3 2 2" xfId="4064" xr:uid="{00000000-0005-0000-0000-00006F060000}"/>
    <cellStyle name="Millares 65 2 3 2 2 2" xfId="8474" xr:uid="{00000000-0005-0000-0000-0000100D0000}"/>
    <cellStyle name="Millares 65 2 3 2 2 2 2" xfId="17288" xr:uid="{00000000-0005-0000-0000-0000100D0000}"/>
    <cellStyle name="Millares 65 2 3 2 2 3" xfId="12881" xr:uid="{00000000-0005-0000-0000-00006F060000}"/>
    <cellStyle name="Millares 65 2 3 2 3" xfId="6293" xr:uid="{00000000-0005-0000-0000-00006F060000}"/>
    <cellStyle name="Millares 65 2 3 2 3 2" xfId="15107" xr:uid="{00000000-0005-0000-0000-00006F060000}"/>
    <cellStyle name="Millares 65 2 3 2 4" xfId="10704" xr:uid="{00000000-0005-0000-0000-00000C010000}"/>
    <cellStyle name="Millares 65 2 3 3" xfId="2987" xr:uid="{00000000-0005-0000-0000-00006E060000}"/>
    <cellStyle name="Millares 65 2 3 3 2" xfId="7397" xr:uid="{00000000-0005-0000-0000-0000110D0000}"/>
    <cellStyle name="Millares 65 2 3 3 2 2" xfId="16211" xr:uid="{00000000-0005-0000-0000-0000110D0000}"/>
    <cellStyle name="Millares 65 2 3 3 3" xfId="11804" xr:uid="{00000000-0005-0000-0000-00006E060000}"/>
    <cellStyle name="Millares 65 2 3 4" xfId="5216" xr:uid="{00000000-0005-0000-0000-00006E060000}"/>
    <cellStyle name="Millares 65 2 3 4 2" xfId="14030" xr:uid="{00000000-0005-0000-0000-00006E060000}"/>
    <cellStyle name="Millares 65 2 3 5" xfId="9627" xr:uid="{00000000-0005-0000-0000-00000C010000}"/>
    <cellStyle name="Millares 65 2 4" xfId="1520" xr:uid="{00000000-0005-0000-0000-00000C010000}"/>
    <cellStyle name="Millares 65 2 4 2" xfId="3699" xr:uid="{00000000-0005-0000-0000-000070060000}"/>
    <cellStyle name="Millares 65 2 4 2 2" xfId="8109" xr:uid="{00000000-0005-0000-0000-0000130D0000}"/>
    <cellStyle name="Millares 65 2 4 2 2 2" xfId="16923" xr:uid="{00000000-0005-0000-0000-0000130D0000}"/>
    <cellStyle name="Millares 65 2 4 2 3" xfId="12516" xr:uid="{00000000-0005-0000-0000-000070060000}"/>
    <cellStyle name="Millares 65 2 4 3" xfId="5928" xr:uid="{00000000-0005-0000-0000-000070060000}"/>
    <cellStyle name="Millares 65 2 4 3 2" xfId="14742" xr:uid="{00000000-0005-0000-0000-000070060000}"/>
    <cellStyle name="Millares 65 2 4 4" xfId="10339" xr:uid="{00000000-0005-0000-0000-00000C010000}"/>
    <cellStyle name="Millares 65 2 5" xfId="2630" xr:uid="{00000000-0005-0000-0000-00000B010000}"/>
    <cellStyle name="Millares 65 2 5 2" xfId="7041" xr:uid="{00000000-0005-0000-0000-0000140D0000}"/>
    <cellStyle name="Millares 65 2 5 2 2" xfId="15855" xr:uid="{00000000-0005-0000-0000-0000140D0000}"/>
    <cellStyle name="Millares 65 2 5 3" xfId="11448" xr:uid="{00000000-0005-0000-0000-00000B010000}"/>
    <cellStyle name="Millares 65 2 6" xfId="4864" xr:uid="{00000000-0005-0000-0000-00006B060000}"/>
    <cellStyle name="Millares 65 2 6 2" xfId="13678" xr:uid="{00000000-0005-0000-0000-00006B060000}"/>
    <cellStyle name="Millares 65 2 7" xfId="9275" xr:uid="{00000000-0005-0000-0000-00000C010000}"/>
    <cellStyle name="Millares 65 3" xfId="977" xr:uid="{00000000-0005-0000-0000-00000B010000}"/>
    <cellStyle name="Millares 65 3 2" xfId="2055" xr:uid="{00000000-0005-0000-0000-00000B010000}"/>
    <cellStyle name="Millares 65 3 2 2" xfId="4234" xr:uid="{00000000-0005-0000-0000-000072060000}"/>
    <cellStyle name="Millares 65 3 2 2 2" xfId="8644" xr:uid="{00000000-0005-0000-0000-0000170D0000}"/>
    <cellStyle name="Millares 65 3 2 2 2 2" xfId="17458" xr:uid="{00000000-0005-0000-0000-0000170D0000}"/>
    <cellStyle name="Millares 65 3 2 2 3" xfId="13051" xr:uid="{00000000-0005-0000-0000-000072060000}"/>
    <cellStyle name="Millares 65 3 2 3" xfId="6463" xr:uid="{00000000-0005-0000-0000-000072060000}"/>
    <cellStyle name="Millares 65 3 2 3 2" xfId="15277" xr:uid="{00000000-0005-0000-0000-000072060000}"/>
    <cellStyle name="Millares 65 3 2 4" xfId="10874" xr:uid="{00000000-0005-0000-0000-00000B010000}"/>
    <cellStyle name="Millares 65 3 3" xfId="3157" xr:uid="{00000000-0005-0000-0000-000071060000}"/>
    <cellStyle name="Millares 65 3 3 2" xfId="7567" xr:uid="{00000000-0005-0000-0000-0000180D0000}"/>
    <cellStyle name="Millares 65 3 3 2 2" xfId="16381" xr:uid="{00000000-0005-0000-0000-0000180D0000}"/>
    <cellStyle name="Millares 65 3 3 3" xfId="11974" xr:uid="{00000000-0005-0000-0000-000071060000}"/>
    <cellStyle name="Millares 65 3 4" xfId="5386" xr:uid="{00000000-0005-0000-0000-000071060000}"/>
    <cellStyle name="Millares 65 3 4 2" xfId="14200" xr:uid="{00000000-0005-0000-0000-000071060000}"/>
    <cellStyle name="Millares 65 3 5" xfId="9797" xr:uid="{00000000-0005-0000-0000-00000B010000}"/>
    <cellStyle name="Millares 65 4" xfId="624" xr:uid="{00000000-0005-0000-0000-00000B010000}"/>
    <cellStyle name="Millares 65 4 2" xfId="1703" xr:uid="{00000000-0005-0000-0000-00000B010000}"/>
    <cellStyle name="Millares 65 4 2 2" xfId="3882" xr:uid="{00000000-0005-0000-0000-000074060000}"/>
    <cellStyle name="Millares 65 4 2 2 2" xfId="8292" xr:uid="{00000000-0005-0000-0000-00001B0D0000}"/>
    <cellStyle name="Millares 65 4 2 2 2 2" xfId="17106" xr:uid="{00000000-0005-0000-0000-00001B0D0000}"/>
    <cellStyle name="Millares 65 4 2 2 3" xfId="12699" xr:uid="{00000000-0005-0000-0000-000074060000}"/>
    <cellStyle name="Millares 65 4 2 3" xfId="6111" xr:uid="{00000000-0005-0000-0000-000074060000}"/>
    <cellStyle name="Millares 65 4 2 3 2" xfId="14925" xr:uid="{00000000-0005-0000-0000-000074060000}"/>
    <cellStyle name="Millares 65 4 2 4" xfId="10522" xr:uid="{00000000-0005-0000-0000-00000B010000}"/>
    <cellStyle name="Millares 65 4 3" xfId="2805" xr:uid="{00000000-0005-0000-0000-000073060000}"/>
    <cellStyle name="Millares 65 4 3 2" xfId="7215" xr:uid="{00000000-0005-0000-0000-00001C0D0000}"/>
    <cellStyle name="Millares 65 4 3 2 2" xfId="16029" xr:uid="{00000000-0005-0000-0000-00001C0D0000}"/>
    <cellStyle name="Millares 65 4 3 3" xfId="11622" xr:uid="{00000000-0005-0000-0000-000073060000}"/>
    <cellStyle name="Millares 65 4 4" xfId="5034" xr:uid="{00000000-0005-0000-0000-000073060000}"/>
    <cellStyle name="Millares 65 4 4 2" xfId="13848" xr:uid="{00000000-0005-0000-0000-000073060000}"/>
    <cellStyle name="Millares 65 4 5" xfId="9445" xr:uid="{00000000-0005-0000-0000-00000B010000}"/>
    <cellStyle name="Millares 65 5" xfId="1334" xr:uid="{00000000-0005-0000-0000-00000B010000}"/>
    <cellStyle name="Millares 65 5 2" xfId="3514" xr:uid="{00000000-0005-0000-0000-000075060000}"/>
    <cellStyle name="Millares 65 5 2 2" xfId="7924" xr:uid="{00000000-0005-0000-0000-00001E0D0000}"/>
    <cellStyle name="Millares 65 5 2 2 2" xfId="16738" xr:uid="{00000000-0005-0000-0000-00001E0D0000}"/>
    <cellStyle name="Millares 65 5 2 3" xfId="12331" xr:uid="{00000000-0005-0000-0000-000075060000}"/>
    <cellStyle name="Millares 65 5 3" xfId="5743" xr:uid="{00000000-0005-0000-0000-000075060000}"/>
    <cellStyle name="Millares 65 5 3 2" xfId="14557" xr:uid="{00000000-0005-0000-0000-000075060000}"/>
    <cellStyle name="Millares 65 5 4" xfId="10154" xr:uid="{00000000-0005-0000-0000-00000B010000}"/>
    <cellStyle name="Millares 65 6" xfId="2447" xr:uid="{00000000-0005-0000-0000-00000A010000}"/>
    <cellStyle name="Millares 65 6 2" xfId="6859" xr:uid="{00000000-0005-0000-0000-00001F0D0000}"/>
    <cellStyle name="Millares 65 6 2 2" xfId="15673" xr:uid="{00000000-0005-0000-0000-00001F0D0000}"/>
    <cellStyle name="Millares 65 6 3" xfId="11266" xr:uid="{00000000-0005-0000-0000-00000A010000}"/>
    <cellStyle name="Millares 65 7" xfId="4682" xr:uid="{00000000-0005-0000-0000-00006A060000}"/>
    <cellStyle name="Millares 65 7 2" xfId="13496" xr:uid="{00000000-0005-0000-0000-00006A060000}"/>
    <cellStyle name="Millares 65 8" xfId="9093" xr:uid="{00000000-0005-0000-0000-00000B010000}"/>
    <cellStyle name="Millares 66" xfId="145" xr:uid="{00000000-0005-0000-0000-00000D010000}"/>
    <cellStyle name="Millares 66 2" xfId="444" xr:uid="{00000000-0005-0000-0000-00000E010000}"/>
    <cellStyle name="Millares 66 2 2" xfId="1160" xr:uid="{00000000-0005-0000-0000-00000E010000}"/>
    <cellStyle name="Millares 66 2 2 2" xfId="2238" xr:uid="{00000000-0005-0000-0000-00000E010000}"/>
    <cellStyle name="Millares 66 2 2 2 2" xfId="4417" xr:uid="{00000000-0005-0000-0000-000079060000}"/>
    <cellStyle name="Millares 66 2 2 2 2 2" xfId="8827" xr:uid="{00000000-0005-0000-0000-0000240D0000}"/>
    <cellStyle name="Millares 66 2 2 2 2 2 2" xfId="17641" xr:uid="{00000000-0005-0000-0000-0000240D0000}"/>
    <cellStyle name="Millares 66 2 2 2 2 3" xfId="13234" xr:uid="{00000000-0005-0000-0000-000079060000}"/>
    <cellStyle name="Millares 66 2 2 2 3" xfId="6646" xr:uid="{00000000-0005-0000-0000-000079060000}"/>
    <cellStyle name="Millares 66 2 2 2 3 2" xfId="15460" xr:uid="{00000000-0005-0000-0000-000079060000}"/>
    <cellStyle name="Millares 66 2 2 2 4" xfId="11057" xr:uid="{00000000-0005-0000-0000-00000E010000}"/>
    <cellStyle name="Millares 66 2 2 3" xfId="3340" xr:uid="{00000000-0005-0000-0000-000078060000}"/>
    <cellStyle name="Millares 66 2 2 3 2" xfId="7750" xr:uid="{00000000-0005-0000-0000-0000250D0000}"/>
    <cellStyle name="Millares 66 2 2 3 2 2" xfId="16564" xr:uid="{00000000-0005-0000-0000-0000250D0000}"/>
    <cellStyle name="Millares 66 2 2 3 3" xfId="12157" xr:uid="{00000000-0005-0000-0000-000078060000}"/>
    <cellStyle name="Millares 66 2 2 4" xfId="5569" xr:uid="{00000000-0005-0000-0000-000078060000}"/>
    <cellStyle name="Millares 66 2 2 4 2" xfId="14383" xr:uid="{00000000-0005-0000-0000-000078060000}"/>
    <cellStyle name="Millares 66 2 2 5" xfId="9980" xr:uid="{00000000-0005-0000-0000-00000E010000}"/>
    <cellStyle name="Millares 66 2 3" xfId="807" xr:uid="{00000000-0005-0000-0000-00000E010000}"/>
    <cellStyle name="Millares 66 2 3 2" xfId="1886" xr:uid="{00000000-0005-0000-0000-00000E010000}"/>
    <cellStyle name="Millares 66 2 3 2 2" xfId="4065" xr:uid="{00000000-0005-0000-0000-00007B060000}"/>
    <cellStyle name="Millares 66 2 3 2 2 2" xfId="8475" xr:uid="{00000000-0005-0000-0000-0000280D0000}"/>
    <cellStyle name="Millares 66 2 3 2 2 2 2" xfId="17289" xr:uid="{00000000-0005-0000-0000-0000280D0000}"/>
    <cellStyle name="Millares 66 2 3 2 2 3" xfId="12882" xr:uid="{00000000-0005-0000-0000-00007B060000}"/>
    <cellStyle name="Millares 66 2 3 2 3" xfId="6294" xr:uid="{00000000-0005-0000-0000-00007B060000}"/>
    <cellStyle name="Millares 66 2 3 2 3 2" xfId="15108" xr:uid="{00000000-0005-0000-0000-00007B060000}"/>
    <cellStyle name="Millares 66 2 3 2 4" xfId="10705" xr:uid="{00000000-0005-0000-0000-00000E010000}"/>
    <cellStyle name="Millares 66 2 3 3" xfId="2988" xr:uid="{00000000-0005-0000-0000-00007A060000}"/>
    <cellStyle name="Millares 66 2 3 3 2" xfId="7398" xr:uid="{00000000-0005-0000-0000-0000290D0000}"/>
    <cellStyle name="Millares 66 2 3 3 2 2" xfId="16212" xr:uid="{00000000-0005-0000-0000-0000290D0000}"/>
    <cellStyle name="Millares 66 2 3 3 3" xfId="11805" xr:uid="{00000000-0005-0000-0000-00007A060000}"/>
    <cellStyle name="Millares 66 2 3 4" xfId="5217" xr:uid="{00000000-0005-0000-0000-00007A060000}"/>
    <cellStyle name="Millares 66 2 3 4 2" xfId="14031" xr:uid="{00000000-0005-0000-0000-00007A060000}"/>
    <cellStyle name="Millares 66 2 3 5" xfId="9628" xr:uid="{00000000-0005-0000-0000-00000E010000}"/>
    <cellStyle name="Millares 66 2 4" xfId="1521" xr:uid="{00000000-0005-0000-0000-00000E010000}"/>
    <cellStyle name="Millares 66 2 4 2" xfId="3700" xr:uid="{00000000-0005-0000-0000-00007C060000}"/>
    <cellStyle name="Millares 66 2 4 2 2" xfId="8110" xr:uid="{00000000-0005-0000-0000-00002B0D0000}"/>
    <cellStyle name="Millares 66 2 4 2 2 2" xfId="16924" xr:uid="{00000000-0005-0000-0000-00002B0D0000}"/>
    <cellStyle name="Millares 66 2 4 2 3" xfId="12517" xr:uid="{00000000-0005-0000-0000-00007C060000}"/>
    <cellStyle name="Millares 66 2 4 3" xfId="5929" xr:uid="{00000000-0005-0000-0000-00007C060000}"/>
    <cellStyle name="Millares 66 2 4 3 2" xfId="14743" xr:uid="{00000000-0005-0000-0000-00007C060000}"/>
    <cellStyle name="Millares 66 2 4 4" xfId="10340" xr:uid="{00000000-0005-0000-0000-00000E010000}"/>
    <cellStyle name="Millares 66 2 5" xfId="2631" xr:uid="{00000000-0005-0000-0000-00000D010000}"/>
    <cellStyle name="Millares 66 2 5 2" xfId="7042" xr:uid="{00000000-0005-0000-0000-00002C0D0000}"/>
    <cellStyle name="Millares 66 2 5 2 2" xfId="15856" xr:uid="{00000000-0005-0000-0000-00002C0D0000}"/>
    <cellStyle name="Millares 66 2 5 3" xfId="11449" xr:uid="{00000000-0005-0000-0000-00000D010000}"/>
    <cellStyle name="Millares 66 2 6" xfId="4865" xr:uid="{00000000-0005-0000-0000-000077060000}"/>
    <cellStyle name="Millares 66 2 6 2" xfId="13679" xr:uid="{00000000-0005-0000-0000-000077060000}"/>
    <cellStyle name="Millares 66 2 7" xfId="9276" xr:uid="{00000000-0005-0000-0000-00000E010000}"/>
    <cellStyle name="Millares 66 3" xfId="978" xr:uid="{00000000-0005-0000-0000-00000D010000}"/>
    <cellStyle name="Millares 66 3 2" xfId="2056" xr:uid="{00000000-0005-0000-0000-00000D010000}"/>
    <cellStyle name="Millares 66 3 2 2" xfId="4235" xr:uid="{00000000-0005-0000-0000-00007E060000}"/>
    <cellStyle name="Millares 66 3 2 2 2" xfId="8645" xr:uid="{00000000-0005-0000-0000-00002F0D0000}"/>
    <cellStyle name="Millares 66 3 2 2 2 2" xfId="17459" xr:uid="{00000000-0005-0000-0000-00002F0D0000}"/>
    <cellStyle name="Millares 66 3 2 2 3" xfId="13052" xr:uid="{00000000-0005-0000-0000-00007E060000}"/>
    <cellStyle name="Millares 66 3 2 3" xfId="6464" xr:uid="{00000000-0005-0000-0000-00007E060000}"/>
    <cellStyle name="Millares 66 3 2 3 2" xfId="15278" xr:uid="{00000000-0005-0000-0000-00007E060000}"/>
    <cellStyle name="Millares 66 3 2 4" xfId="10875" xr:uid="{00000000-0005-0000-0000-00000D010000}"/>
    <cellStyle name="Millares 66 3 3" xfId="3158" xr:uid="{00000000-0005-0000-0000-00007D060000}"/>
    <cellStyle name="Millares 66 3 3 2" xfId="7568" xr:uid="{00000000-0005-0000-0000-0000300D0000}"/>
    <cellStyle name="Millares 66 3 3 2 2" xfId="16382" xr:uid="{00000000-0005-0000-0000-0000300D0000}"/>
    <cellStyle name="Millares 66 3 3 3" xfId="11975" xr:uid="{00000000-0005-0000-0000-00007D060000}"/>
    <cellStyle name="Millares 66 3 4" xfId="5387" xr:uid="{00000000-0005-0000-0000-00007D060000}"/>
    <cellStyle name="Millares 66 3 4 2" xfId="14201" xr:uid="{00000000-0005-0000-0000-00007D060000}"/>
    <cellStyle name="Millares 66 3 5" xfId="9798" xr:uid="{00000000-0005-0000-0000-00000D010000}"/>
    <cellStyle name="Millares 66 4" xfId="625" xr:uid="{00000000-0005-0000-0000-00000D010000}"/>
    <cellStyle name="Millares 66 4 2" xfId="1704" xr:uid="{00000000-0005-0000-0000-00000D010000}"/>
    <cellStyle name="Millares 66 4 2 2" xfId="3883" xr:uid="{00000000-0005-0000-0000-000080060000}"/>
    <cellStyle name="Millares 66 4 2 2 2" xfId="8293" xr:uid="{00000000-0005-0000-0000-0000330D0000}"/>
    <cellStyle name="Millares 66 4 2 2 2 2" xfId="17107" xr:uid="{00000000-0005-0000-0000-0000330D0000}"/>
    <cellStyle name="Millares 66 4 2 2 3" xfId="12700" xr:uid="{00000000-0005-0000-0000-000080060000}"/>
    <cellStyle name="Millares 66 4 2 3" xfId="6112" xr:uid="{00000000-0005-0000-0000-000080060000}"/>
    <cellStyle name="Millares 66 4 2 3 2" xfId="14926" xr:uid="{00000000-0005-0000-0000-000080060000}"/>
    <cellStyle name="Millares 66 4 2 4" xfId="10523" xr:uid="{00000000-0005-0000-0000-00000D010000}"/>
    <cellStyle name="Millares 66 4 3" xfId="2806" xr:uid="{00000000-0005-0000-0000-00007F060000}"/>
    <cellStyle name="Millares 66 4 3 2" xfId="7216" xr:uid="{00000000-0005-0000-0000-0000340D0000}"/>
    <cellStyle name="Millares 66 4 3 2 2" xfId="16030" xr:uid="{00000000-0005-0000-0000-0000340D0000}"/>
    <cellStyle name="Millares 66 4 3 3" xfId="11623" xr:uid="{00000000-0005-0000-0000-00007F060000}"/>
    <cellStyle name="Millares 66 4 4" xfId="5035" xr:uid="{00000000-0005-0000-0000-00007F060000}"/>
    <cellStyle name="Millares 66 4 4 2" xfId="13849" xr:uid="{00000000-0005-0000-0000-00007F060000}"/>
    <cellStyle name="Millares 66 4 5" xfId="9446" xr:uid="{00000000-0005-0000-0000-00000D010000}"/>
    <cellStyle name="Millares 66 5" xfId="1335" xr:uid="{00000000-0005-0000-0000-00000D010000}"/>
    <cellStyle name="Millares 66 5 2" xfId="3515" xr:uid="{00000000-0005-0000-0000-000081060000}"/>
    <cellStyle name="Millares 66 5 2 2" xfId="7925" xr:uid="{00000000-0005-0000-0000-0000360D0000}"/>
    <cellStyle name="Millares 66 5 2 2 2" xfId="16739" xr:uid="{00000000-0005-0000-0000-0000360D0000}"/>
    <cellStyle name="Millares 66 5 2 3" xfId="12332" xr:uid="{00000000-0005-0000-0000-000081060000}"/>
    <cellStyle name="Millares 66 5 3" xfId="5744" xr:uid="{00000000-0005-0000-0000-000081060000}"/>
    <cellStyle name="Millares 66 5 3 2" xfId="14558" xr:uid="{00000000-0005-0000-0000-000081060000}"/>
    <cellStyle name="Millares 66 5 4" xfId="10155" xr:uid="{00000000-0005-0000-0000-00000D010000}"/>
    <cellStyle name="Millares 66 6" xfId="2448" xr:uid="{00000000-0005-0000-0000-00000C010000}"/>
    <cellStyle name="Millares 66 6 2" xfId="6860" xr:uid="{00000000-0005-0000-0000-0000370D0000}"/>
    <cellStyle name="Millares 66 6 2 2" xfId="15674" xr:uid="{00000000-0005-0000-0000-0000370D0000}"/>
    <cellStyle name="Millares 66 6 3" xfId="11267" xr:uid="{00000000-0005-0000-0000-00000C010000}"/>
    <cellStyle name="Millares 66 7" xfId="4683" xr:uid="{00000000-0005-0000-0000-000076060000}"/>
    <cellStyle name="Millares 66 7 2" xfId="13497" xr:uid="{00000000-0005-0000-0000-000076060000}"/>
    <cellStyle name="Millares 66 8" xfId="9094" xr:uid="{00000000-0005-0000-0000-00000D010000}"/>
    <cellStyle name="Millares 67" xfId="147" xr:uid="{00000000-0005-0000-0000-00000F010000}"/>
    <cellStyle name="Millares 67 2" xfId="445" xr:uid="{00000000-0005-0000-0000-000010010000}"/>
    <cellStyle name="Millares 67 2 2" xfId="1161" xr:uid="{00000000-0005-0000-0000-000010010000}"/>
    <cellStyle name="Millares 67 2 2 2" xfId="2239" xr:uid="{00000000-0005-0000-0000-000010010000}"/>
    <cellStyle name="Millares 67 2 2 2 2" xfId="4418" xr:uid="{00000000-0005-0000-0000-000085060000}"/>
    <cellStyle name="Millares 67 2 2 2 2 2" xfId="8828" xr:uid="{00000000-0005-0000-0000-00003C0D0000}"/>
    <cellStyle name="Millares 67 2 2 2 2 2 2" xfId="17642" xr:uid="{00000000-0005-0000-0000-00003C0D0000}"/>
    <cellStyle name="Millares 67 2 2 2 2 3" xfId="13235" xr:uid="{00000000-0005-0000-0000-000085060000}"/>
    <cellStyle name="Millares 67 2 2 2 3" xfId="6647" xr:uid="{00000000-0005-0000-0000-000085060000}"/>
    <cellStyle name="Millares 67 2 2 2 3 2" xfId="15461" xr:uid="{00000000-0005-0000-0000-000085060000}"/>
    <cellStyle name="Millares 67 2 2 2 4" xfId="11058" xr:uid="{00000000-0005-0000-0000-000010010000}"/>
    <cellStyle name="Millares 67 2 2 3" xfId="3341" xr:uid="{00000000-0005-0000-0000-000084060000}"/>
    <cellStyle name="Millares 67 2 2 3 2" xfId="7751" xr:uid="{00000000-0005-0000-0000-00003D0D0000}"/>
    <cellStyle name="Millares 67 2 2 3 2 2" xfId="16565" xr:uid="{00000000-0005-0000-0000-00003D0D0000}"/>
    <cellStyle name="Millares 67 2 2 3 3" xfId="12158" xr:uid="{00000000-0005-0000-0000-000084060000}"/>
    <cellStyle name="Millares 67 2 2 4" xfId="5570" xr:uid="{00000000-0005-0000-0000-000084060000}"/>
    <cellStyle name="Millares 67 2 2 4 2" xfId="14384" xr:uid="{00000000-0005-0000-0000-000084060000}"/>
    <cellStyle name="Millares 67 2 2 5" xfId="9981" xr:uid="{00000000-0005-0000-0000-000010010000}"/>
    <cellStyle name="Millares 67 2 3" xfId="808" xr:uid="{00000000-0005-0000-0000-000010010000}"/>
    <cellStyle name="Millares 67 2 3 2" xfId="1887" xr:uid="{00000000-0005-0000-0000-000010010000}"/>
    <cellStyle name="Millares 67 2 3 2 2" xfId="4066" xr:uid="{00000000-0005-0000-0000-000087060000}"/>
    <cellStyle name="Millares 67 2 3 2 2 2" xfId="8476" xr:uid="{00000000-0005-0000-0000-0000400D0000}"/>
    <cellStyle name="Millares 67 2 3 2 2 2 2" xfId="17290" xr:uid="{00000000-0005-0000-0000-0000400D0000}"/>
    <cellStyle name="Millares 67 2 3 2 2 3" xfId="12883" xr:uid="{00000000-0005-0000-0000-000087060000}"/>
    <cellStyle name="Millares 67 2 3 2 3" xfId="6295" xr:uid="{00000000-0005-0000-0000-000087060000}"/>
    <cellStyle name="Millares 67 2 3 2 3 2" xfId="15109" xr:uid="{00000000-0005-0000-0000-000087060000}"/>
    <cellStyle name="Millares 67 2 3 2 4" xfId="10706" xr:uid="{00000000-0005-0000-0000-000010010000}"/>
    <cellStyle name="Millares 67 2 3 3" xfId="2989" xr:uid="{00000000-0005-0000-0000-000086060000}"/>
    <cellStyle name="Millares 67 2 3 3 2" xfId="7399" xr:uid="{00000000-0005-0000-0000-0000410D0000}"/>
    <cellStyle name="Millares 67 2 3 3 2 2" xfId="16213" xr:uid="{00000000-0005-0000-0000-0000410D0000}"/>
    <cellStyle name="Millares 67 2 3 3 3" xfId="11806" xr:uid="{00000000-0005-0000-0000-000086060000}"/>
    <cellStyle name="Millares 67 2 3 4" xfId="5218" xr:uid="{00000000-0005-0000-0000-000086060000}"/>
    <cellStyle name="Millares 67 2 3 4 2" xfId="14032" xr:uid="{00000000-0005-0000-0000-000086060000}"/>
    <cellStyle name="Millares 67 2 3 5" xfId="9629" xr:uid="{00000000-0005-0000-0000-000010010000}"/>
    <cellStyle name="Millares 67 2 4" xfId="1522" xr:uid="{00000000-0005-0000-0000-000010010000}"/>
    <cellStyle name="Millares 67 2 4 2" xfId="3701" xr:uid="{00000000-0005-0000-0000-000088060000}"/>
    <cellStyle name="Millares 67 2 4 2 2" xfId="8111" xr:uid="{00000000-0005-0000-0000-0000430D0000}"/>
    <cellStyle name="Millares 67 2 4 2 2 2" xfId="16925" xr:uid="{00000000-0005-0000-0000-0000430D0000}"/>
    <cellStyle name="Millares 67 2 4 2 3" xfId="12518" xr:uid="{00000000-0005-0000-0000-000088060000}"/>
    <cellStyle name="Millares 67 2 4 3" xfId="5930" xr:uid="{00000000-0005-0000-0000-000088060000}"/>
    <cellStyle name="Millares 67 2 4 3 2" xfId="14744" xr:uid="{00000000-0005-0000-0000-000088060000}"/>
    <cellStyle name="Millares 67 2 4 4" xfId="10341" xr:uid="{00000000-0005-0000-0000-000010010000}"/>
    <cellStyle name="Millares 67 2 5" xfId="2632" xr:uid="{00000000-0005-0000-0000-00000F010000}"/>
    <cellStyle name="Millares 67 2 5 2" xfId="7043" xr:uid="{00000000-0005-0000-0000-0000440D0000}"/>
    <cellStyle name="Millares 67 2 5 2 2" xfId="15857" xr:uid="{00000000-0005-0000-0000-0000440D0000}"/>
    <cellStyle name="Millares 67 2 5 3" xfId="11450" xr:uid="{00000000-0005-0000-0000-00000F010000}"/>
    <cellStyle name="Millares 67 2 6" xfId="4866" xr:uid="{00000000-0005-0000-0000-000083060000}"/>
    <cellStyle name="Millares 67 2 6 2" xfId="13680" xr:uid="{00000000-0005-0000-0000-000083060000}"/>
    <cellStyle name="Millares 67 2 7" xfId="9277" xr:uid="{00000000-0005-0000-0000-000010010000}"/>
    <cellStyle name="Millares 67 3" xfId="979" xr:uid="{00000000-0005-0000-0000-00000F010000}"/>
    <cellStyle name="Millares 67 3 2" xfId="2057" xr:uid="{00000000-0005-0000-0000-00000F010000}"/>
    <cellStyle name="Millares 67 3 2 2" xfId="4236" xr:uid="{00000000-0005-0000-0000-00008A060000}"/>
    <cellStyle name="Millares 67 3 2 2 2" xfId="8646" xr:uid="{00000000-0005-0000-0000-0000470D0000}"/>
    <cellStyle name="Millares 67 3 2 2 2 2" xfId="17460" xr:uid="{00000000-0005-0000-0000-0000470D0000}"/>
    <cellStyle name="Millares 67 3 2 2 3" xfId="13053" xr:uid="{00000000-0005-0000-0000-00008A060000}"/>
    <cellStyle name="Millares 67 3 2 3" xfId="6465" xr:uid="{00000000-0005-0000-0000-00008A060000}"/>
    <cellStyle name="Millares 67 3 2 3 2" xfId="15279" xr:uid="{00000000-0005-0000-0000-00008A060000}"/>
    <cellStyle name="Millares 67 3 2 4" xfId="10876" xr:uid="{00000000-0005-0000-0000-00000F010000}"/>
    <cellStyle name="Millares 67 3 3" xfId="3159" xr:uid="{00000000-0005-0000-0000-000089060000}"/>
    <cellStyle name="Millares 67 3 3 2" xfId="7569" xr:uid="{00000000-0005-0000-0000-0000480D0000}"/>
    <cellStyle name="Millares 67 3 3 2 2" xfId="16383" xr:uid="{00000000-0005-0000-0000-0000480D0000}"/>
    <cellStyle name="Millares 67 3 3 3" xfId="11976" xr:uid="{00000000-0005-0000-0000-000089060000}"/>
    <cellStyle name="Millares 67 3 4" xfId="5388" xr:uid="{00000000-0005-0000-0000-000089060000}"/>
    <cellStyle name="Millares 67 3 4 2" xfId="14202" xr:uid="{00000000-0005-0000-0000-000089060000}"/>
    <cellStyle name="Millares 67 3 5" xfId="9799" xr:uid="{00000000-0005-0000-0000-00000F010000}"/>
    <cellStyle name="Millares 67 4" xfId="626" xr:uid="{00000000-0005-0000-0000-00000F010000}"/>
    <cellStyle name="Millares 67 4 2" xfId="1705" xr:uid="{00000000-0005-0000-0000-00000F010000}"/>
    <cellStyle name="Millares 67 4 2 2" xfId="3884" xr:uid="{00000000-0005-0000-0000-00008C060000}"/>
    <cellStyle name="Millares 67 4 2 2 2" xfId="8294" xr:uid="{00000000-0005-0000-0000-00004B0D0000}"/>
    <cellStyle name="Millares 67 4 2 2 2 2" xfId="17108" xr:uid="{00000000-0005-0000-0000-00004B0D0000}"/>
    <cellStyle name="Millares 67 4 2 2 3" xfId="12701" xr:uid="{00000000-0005-0000-0000-00008C060000}"/>
    <cellStyle name="Millares 67 4 2 3" xfId="6113" xr:uid="{00000000-0005-0000-0000-00008C060000}"/>
    <cellStyle name="Millares 67 4 2 3 2" xfId="14927" xr:uid="{00000000-0005-0000-0000-00008C060000}"/>
    <cellStyle name="Millares 67 4 2 4" xfId="10524" xr:uid="{00000000-0005-0000-0000-00000F010000}"/>
    <cellStyle name="Millares 67 4 3" xfId="2807" xr:uid="{00000000-0005-0000-0000-00008B060000}"/>
    <cellStyle name="Millares 67 4 3 2" xfId="7217" xr:uid="{00000000-0005-0000-0000-00004C0D0000}"/>
    <cellStyle name="Millares 67 4 3 2 2" xfId="16031" xr:uid="{00000000-0005-0000-0000-00004C0D0000}"/>
    <cellStyle name="Millares 67 4 3 3" xfId="11624" xr:uid="{00000000-0005-0000-0000-00008B060000}"/>
    <cellStyle name="Millares 67 4 4" xfId="5036" xr:uid="{00000000-0005-0000-0000-00008B060000}"/>
    <cellStyle name="Millares 67 4 4 2" xfId="13850" xr:uid="{00000000-0005-0000-0000-00008B060000}"/>
    <cellStyle name="Millares 67 4 5" xfId="9447" xr:uid="{00000000-0005-0000-0000-00000F010000}"/>
    <cellStyle name="Millares 67 5" xfId="1336" xr:uid="{00000000-0005-0000-0000-00000F010000}"/>
    <cellStyle name="Millares 67 5 2" xfId="3516" xr:uid="{00000000-0005-0000-0000-00008D060000}"/>
    <cellStyle name="Millares 67 5 2 2" xfId="7926" xr:uid="{00000000-0005-0000-0000-00004E0D0000}"/>
    <cellStyle name="Millares 67 5 2 2 2" xfId="16740" xr:uid="{00000000-0005-0000-0000-00004E0D0000}"/>
    <cellStyle name="Millares 67 5 2 3" xfId="12333" xr:uid="{00000000-0005-0000-0000-00008D060000}"/>
    <cellStyle name="Millares 67 5 3" xfId="5745" xr:uid="{00000000-0005-0000-0000-00008D060000}"/>
    <cellStyle name="Millares 67 5 3 2" xfId="14559" xr:uid="{00000000-0005-0000-0000-00008D060000}"/>
    <cellStyle name="Millares 67 5 4" xfId="10156" xr:uid="{00000000-0005-0000-0000-00000F010000}"/>
    <cellStyle name="Millares 67 6" xfId="2449" xr:uid="{00000000-0005-0000-0000-00000E010000}"/>
    <cellStyle name="Millares 67 6 2" xfId="6861" xr:uid="{00000000-0005-0000-0000-00004F0D0000}"/>
    <cellStyle name="Millares 67 6 2 2" xfId="15675" xr:uid="{00000000-0005-0000-0000-00004F0D0000}"/>
    <cellStyle name="Millares 67 6 3" xfId="11268" xr:uid="{00000000-0005-0000-0000-00000E010000}"/>
    <cellStyle name="Millares 67 7" xfId="4684" xr:uid="{00000000-0005-0000-0000-000082060000}"/>
    <cellStyle name="Millares 67 7 2" xfId="13498" xr:uid="{00000000-0005-0000-0000-000082060000}"/>
    <cellStyle name="Millares 67 8" xfId="9095" xr:uid="{00000000-0005-0000-0000-00000F010000}"/>
    <cellStyle name="Millares 68" xfId="149" xr:uid="{00000000-0005-0000-0000-000011010000}"/>
    <cellStyle name="Millares 68 2" xfId="446" xr:uid="{00000000-0005-0000-0000-000012010000}"/>
    <cellStyle name="Millares 68 2 2" xfId="1162" xr:uid="{00000000-0005-0000-0000-000012010000}"/>
    <cellStyle name="Millares 68 2 2 2" xfId="2240" xr:uid="{00000000-0005-0000-0000-000012010000}"/>
    <cellStyle name="Millares 68 2 2 2 2" xfId="4419" xr:uid="{00000000-0005-0000-0000-000091060000}"/>
    <cellStyle name="Millares 68 2 2 2 2 2" xfId="8829" xr:uid="{00000000-0005-0000-0000-0000540D0000}"/>
    <cellStyle name="Millares 68 2 2 2 2 2 2" xfId="17643" xr:uid="{00000000-0005-0000-0000-0000540D0000}"/>
    <cellStyle name="Millares 68 2 2 2 2 3" xfId="13236" xr:uid="{00000000-0005-0000-0000-000091060000}"/>
    <cellStyle name="Millares 68 2 2 2 3" xfId="6648" xr:uid="{00000000-0005-0000-0000-000091060000}"/>
    <cellStyle name="Millares 68 2 2 2 3 2" xfId="15462" xr:uid="{00000000-0005-0000-0000-000091060000}"/>
    <cellStyle name="Millares 68 2 2 2 4" xfId="11059" xr:uid="{00000000-0005-0000-0000-000012010000}"/>
    <cellStyle name="Millares 68 2 2 3" xfId="3342" xr:uid="{00000000-0005-0000-0000-000090060000}"/>
    <cellStyle name="Millares 68 2 2 3 2" xfId="7752" xr:uid="{00000000-0005-0000-0000-0000550D0000}"/>
    <cellStyle name="Millares 68 2 2 3 2 2" xfId="16566" xr:uid="{00000000-0005-0000-0000-0000550D0000}"/>
    <cellStyle name="Millares 68 2 2 3 3" xfId="12159" xr:uid="{00000000-0005-0000-0000-000090060000}"/>
    <cellStyle name="Millares 68 2 2 4" xfId="5571" xr:uid="{00000000-0005-0000-0000-000090060000}"/>
    <cellStyle name="Millares 68 2 2 4 2" xfId="14385" xr:uid="{00000000-0005-0000-0000-000090060000}"/>
    <cellStyle name="Millares 68 2 2 5" xfId="9982" xr:uid="{00000000-0005-0000-0000-000012010000}"/>
    <cellStyle name="Millares 68 2 3" xfId="809" xr:uid="{00000000-0005-0000-0000-000012010000}"/>
    <cellStyle name="Millares 68 2 3 2" xfId="1888" xr:uid="{00000000-0005-0000-0000-000012010000}"/>
    <cellStyle name="Millares 68 2 3 2 2" xfId="4067" xr:uid="{00000000-0005-0000-0000-000093060000}"/>
    <cellStyle name="Millares 68 2 3 2 2 2" xfId="8477" xr:uid="{00000000-0005-0000-0000-0000580D0000}"/>
    <cellStyle name="Millares 68 2 3 2 2 2 2" xfId="17291" xr:uid="{00000000-0005-0000-0000-0000580D0000}"/>
    <cellStyle name="Millares 68 2 3 2 2 3" xfId="12884" xr:uid="{00000000-0005-0000-0000-000093060000}"/>
    <cellStyle name="Millares 68 2 3 2 3" xfId="6296" xr:uid="{00000000-0005-0000-0000-000093060000}"/>
    <cellStyle name="Millares 68 2 3 2 3 2" xfId="15110" xr:uid="{00000000-0005-0000-0000-000093060000}"/>
    <cellStyle name="Millares 68 2 3 2 4" xfId="10707" xr:uid="{00000000-0005-0000-0000-000012010000}"/>
    <cellStyle name="Millares 68 2 3 3" xfId="2990" xr:uid="{00000000-0005-0000-0000-000092060000}"/>
    <cellStyle name="Millares 68 2 3 3 2" xfId="7400" xr:uid="{00000000-0005-0000-0000-0000590D0000}"/>
    <cellStyle name="Millares 68 2 3 3 2 2" xfId="16214" xr:uid="{00000000-0005-0000-0000-0000590D0000}"/>
    <cellStyle name="Millares 68 2 3 3 3" xfId="11807" xr:uid="{00000000-0005-0000-0000-000092060000}"/>
    <cellStyle name="Millares 68 2 3 4" xfId="5219" xr:uid="{00000000-0005-0000-0000-000092060000}"/>
    <cellStyle name="Millares 68 2 3 4 2" xfId="14033" xr:uid="{00000000-0005-0000-0000-000092060000}"/>
    <cellStyle name="Millares 68 2 3 5" xfId="9630" xr:uid="{00000000-0005-0000-0000-000012010000}"/>
    <cellStyle name="Millares 68 2 4" xfId="1523" xr:uid="{00000000-0005-0000-0000-000012010000}"/>
    <cellStyle name="Millares 68 2 4 2" xfId="3702" xr:uid="{00000000-0005-0000-0000-000094060000}"/>
    <cellStyle name="Millares 68 2 4 2 2" xfId="8112" xr:uid="{00000000-0005-0000-0000-00005B0D0000}"/>
    <cellStyle name="Millares 68 2 4 2 2 2" xfId="16926" xr:uid="{00000000-0005-0000-0000-00005B0D0000}"/>
    <cellStyle name="Millares 68 2 4 2 3" xfId="12519" xr:uid="{00000000-0005-0000-0000-000094060000}"/>
    <cellStyle name="Millares 68 2 4 3" xfId="5931" xr:uid="{00000000-0005-0000-0000-000094060000}"/>
    <cellStyle name="Millares 68 2 4 3 2" xfId="14745" xr:uid="{00000000-0005-0000-0000-000094060000}"/>
    <cellStyle name="Millares 68 2 4 4" xfId="10342" xr:uid="{00000000-0005-0000-0000-000012010000}"/>
    <cellStyle name="Millares 68 2 5" xfId="2633" xr:uid="{00000000-0005-0000-0000-000011010000}"/>
    <cellStyle name="Millares 68 2 5 2" xfId="7044" xr:uid="{00000000-0005-0000-0000-00005C0D0000}"/>
    <cellStyle name="Millares 68 2 5 2 2" xfId="15858" xr:uid="{00000000-0005-0000-0000-00005C0D0000}"/>
    <cellStyle name="Millares 68 2 5 3" xfId="11451" xr:uid="{00000000-0005-0000-0000-000011010000}"/>
    <cellStyle name="Millares 68 2 6" xfId="4867" xr:uid="{00000000-0005-0000-0000-00008F060000}"/>
    <cellStyle name="Millares 68 2 6 2" xfId="13681" xr:uid="{00000000-0005-0000-0000-00008F060000}"/>
    <cellStyle name="Millares 68 2 7" xfId="9278" xr:uid="{00000000-0005-0000-0000-000012010000}"/>
    <cellStyle name="Millares 68 3" xfId="980" xr:uid="{00000000-0005-0000-0000-000011010000}"/>
    <cellStyle name="Millares 68 3 2" xfId="2058" xr:uid="{00000000-0005-0000-0000-000011010000}"/>
    <cellStyle name="Millares 68 3 2 2" xfId="4237" xr:uid="{00000000-0005-0000-0000-000096060000}"/>
    <cellStyle name="Millares 68 3 2 2 2" xfId="8647" xr:uid="{00000000-0005-0000-0000-00005F0D0000}"/>
    <cellStyle name="Millares 68 3 2 2 2 2" xfId="17461" xr:uid="{00000000-0005-0000-0000-00005F0D0000}"/>
    <cellStyle name="Millares 68 3 2 2 3" xfId="13054" xr:uid="{00000000-0005-0000-0000-000096060000}"/>
    <cellStyle name="Millares 68 3 2 3" xfId="6466" xr:uid="{00000000-0005-0000-0000-000096060000}"/>
    <cellStyle name="Millares 68 3 2 3 2" xfId="15280" xr:uid="{00000000-0005-0000-0000-000096060000}"/>
    <cellStyle name="Millares 68 3 2 4" xfId="10877" xr:uid="{00000000-0005-0000-0000-000011010000}"/>
    <cellStyle name="Millares 68 3 3" xfId="3160" xr:uid="{00000000-0005-0000-0000-000095060000}"/>
    <cellStyle name="Millares 68 3 3 2" xfId="7570" xr:uid="{00000000-0005-0000-0000-0000600D0000}"/>
    <cellStyle name="Millares 68 3 3 2 2" xfId="16384" xr:uid="{00000000-0005-0000-0000-0000600D0000}"/>
    <cellStyle name="Millares 68 3 3 3" xfId="11977" xr:uid="{00000000-0005-0000-0000-000095060000}"/>
    <cellStyle name="Millares 68 3 4" xfId="5389" xr:uid="{00000000-0005-0000-0000-000095060000}"/>
    <cellStyle name="Millares 68 3 4 2" xfId="14203" xr:uid="{00000000-0005-0000-0000-000095060000}"/>
    <cellStyle name="Millares 68 3 5" xfId="9800" xr:uid="{00000000-0005-0000-0000-000011010000}"/>
    <cellStyle name="Millares 68 4" xfId="627" xr:uid="{00000000-0005-0000-0000-000011010000}"/>
    <cellStyle name="Millares 68 4 2" xfId="1706" xr:uid="{00000000-0005-0000-0000-000011010000}"/>
    <cellStyle name="Millares 68 4 2 2" xfId="3885" xr:uid="{00000000-0005-0000-0000-000098060000}"/>
    <cellStyle name="Millares 68 4 2 2 2" xfId="8295" xr:uid="{00000000-0005-0000-0000-0000630D0000}"/>
    <cellStyle name="Millares 68 4 2 2 2 2" xfId="17109" xr:uid="{00000000-0005-0000-0000-0000630D0000}"/>
    <cellStyle name="Millares 68 4 2 2 3" xfId="12702" xr:uid="{00000000-0005-0000-0000-000098060000}"/>
    <cellStyle name="Millares 68 4 2 3" xfId="6114" xr:uid="{00000000-0005-0000-0000-000098060000}"/>
    <cellStyle name="Millares 68 4 2 3 2" xfId="14928" xr:uid="{00000000-0005-0000-0000-000098060000}"/>
    <cellStyle name="Millares 68 4 2 4" xfId="10525" xr:uid="{00000000-0005-0000-0000-000011010000}"/>
    <cellStyle name="Millares 68 4 3" xfId="2808" xr:uid="{00000000-0005-0000-0000-000097060000}"/>
    <cellStyle name="Millares 68 4 3 2" xfId="7218" xr:uid="{00000000-0005-0000-0000-0000640D0000}"/>
    <cellStyle name="Millares 68 4 3 2 2" xfId="16032" xr:uid="{00000000-0005-0000-0000-0000640D0000}"/>
    <cellStyle name="Millares 68 4 3 3" xfId="11625" xr:uid="{00000000-0005-0000-0000-000097060000}"/>
    <cellStyle name="Millares 68 4 4" xfId="5037" xr:uid="{00000000-0005-0000-0000-000097060000}"/>
    <cellStyle name="Millares 68 4 4 2" xfId="13851" xr:uid="{00000000-0005-0000-0000-000097060000}"/>
    <cellStyle name="Millares 68 4 5" xfId="9448" xr:uid="{00000000-0005-0000-0000-000011010000}"/>
    <cellStyle name="Millares 68 5" xfId="1337" xr:uid="{00000000-0005-0000-0000-000011010000}"/>
    <cellStyle name="Millares 68 5 2" xfId="3517" xr:uid="{00000000-0005-0000-0000-000099060000}"/>
    <cellStyle name="Millares 68 5 2 2" xfId="7927" xr:uid="{00000000-0005-0000-0000-0000660D0000}"/>
    <cellStyle name="Millares 68 5 2 2 2" xfId="16741" xr:uid="{00000000-0005-0000-0000-0000660D0000}"/>
    <cellStyle name="Millares 68 5 2 3" xfId="12334" xr:uid="{00000000-0005-0000-0000-000099060000}"/>
    <cellStyle name="Millares 68 5 3" xfId="5746" xr:uid="{00000000-0005-0000-0000-000099060000}"/>
    <cellStyle name="Millares 68 5 3 2" xfId="14560" xr:uid="{00000000-0005-0000-0000-000099060000}"/>
    <cellStyle name="Millares 68 5 4" xfId="10157" xr:uid="{00000000-0005-0000-0000-000011010000}"/>
    <cellStyle name="Millares 68 6" xfId="2450" xr:uid="{00000000-0005-0000-0000-000010010000}"/>
    <cellStyle name="Millares 68 6 2" xfId="6862" xr:uid="{00000000-0005-0000-0000-0000670D0000}"/>
    <cellStyle name="Millares 68 6 2 2" xfId="15676" xr:uid="{00000000-0005-0000-0000-0000670D0000}"/>
    <cellStyle name="Millares 68 6 3" xfId="11269" xr:uid="{00000000-0005-0000-0000-000010010000}"/>
    <cellStyle name="Millares 68 7" xfId="4685" xr:uid="{00000000-0005-0000-0000-00008E060000}"/>
    <cellStyle name="Millares 68 7 2" xfId="13499" xr:uid="{00000000-0005-0000-0000-00008E060000}"/>
    <cellStyle name="Millares 68 8" xfId="9096" xr:uid="{00000000-0005-0000-0000-000011010000}"/>
    <cellStyle name="Millares 69" xfId="151" xr:uid="{00000000-0005-0000-0000-000013010000}"/>
    <cellStyle name="Millares 69 2" xfId="447" xr:uid="{00000000-0005-0000-0000-000014010000}"/>
    <cellStyle name="Millares 69 2 2" xfId="1163" xr:uid="{00000000-0005-0000-0000-000014010000}"/>
    <cellStyle name="Millares 69 2 2 2" xfId="2241" xr:uid="{00000000-0005-0000-0000-000014010000}"/>
    <cellStyle name="Millares 69 2 2 2 2" xfId="4420" xr:uid="{00000000-0005-0000-0000-00009D060000}"/>
    <cellStyle name="Millares 69 2 2 2 2 2" xfId="8830" xr:uid="{00000000-0005-0000-0000-00006C0D0000}"/>
    <cellStyle name="Millares 69 2 2 2 2 2 2" xfId="17644" xr:uid="{00000000-0005-0000-0000-00006C0D0000}"/>
    <cellStyle name="Millares 69 2 2 2 2 3" xfId="13237" xr:uid="{00000000-0005-0000-0000-00009D060000}"/>
    <cellStyle name="Millares 69 2 2 2 3" xfId="6649" xr:uid="{00000000-0005-0000-0000-00009D060000}"/>
    <cellStyle name="Millares 69 2 2 2 3 2" xfId="15463" xr:uid="{00000000-0005-0000-0000-00009D060000}"/>
    <cellStyle name="Millares 69 2 2 2 4" xfId="11060" xr:uid="{00000000-0005-0000-0000-000014010000}"/>
    <cellStyle name="Millares 69 2 2 3" xfId="3343" xr:uid="{00000000-0005-0000-0000-00009C060000}"/>
    <cellStyle name="Millares 69 2 2 3 2" xfId="7753" xr:uid="{00000000-0005-0000-0000-00006D0D0000}"/>
    <cellStyle name="Millares 69 2 2 3 2 2" xfId="16567" xr:uid="{00000000-0005-0000-0000-00006D0D0000}"/>
    <cellStyle name="Millares 69 2 2 3 3" xfId="12160" xr:uid="{00000000-0005-0000-0000-00009C060000}"/>
    <cellStyle name="Millares 69 2 2 4" xfId="5572" xr:uid="{00000000-0005-0000-0000-00009C060000}"/>
    <cellStyle name="Millares 69 2 2 4 2" xfId="14386" xr:uid="{00000000-0005-0000-0000-00009C060000}"/>
    <cellStyle name="Millares 69 2 2 5" xfId="9983" xr:uid="{00000000-0005-0000-0000-000014010000}"/>
    <cellStyle name="Millares 69 2 3" xfId="810" xr:uid="{00000000-0005-0000-0000-000014010000}"/>
    <cellStyle name="Millares 69 2 3 2" xfId="1889" xr:uid="{00000000-0005-0000-0000-000014010000}"/>
    <cellStyle name="Millares 69 2 3 2 2" xfId="4068" xr:uid="{00000000-0005-0000-0000-00009F060000}"/>
    <cellStyle name="Millares 69 2 3 2 2 2" xfId="8478" xr:uid="{00000000-0005-0000-0000-0000700D0000}"/>
    <cellStyle name="Millares 69 2 3 2 2 2 2" xfId="17292" xr:uid="{00000000-0005-0000-0000-0000700D0000}"/>
    <cellStyle name="Millares 69 2 3 2 2 3" xfId="12885" xr:uid="{00000000-0005-0000-0000-00009F060000}"/>
    <cellStyle name="Millares 69 2 3 2 3" xfId="6297" xr:uid="{00000000-0005-0000-0000-00009F060000}"/>
    <cellStyle name="Millares 69 2 3 2 3 2" xfId="15111" xr:uid="{00000000-0005-0000-0000-00009F060000}"/>
    <cellStyle name="Millares 69 2 3 2 4" xfId="10708" xr:uid="{00000000-0005-0000-0000-000014010000}"/>
    <cellStyle name="Millares 69 2 3 3" xfId="2991" xr:uid="{00000000-0005-0000-0000-00009E060000}"/>
    <cellStyle name="Millares 69 2 3 3 2" xfId="7401" xr:uid="{00000000-0005-0000-0000-0000710D0000}"/>
    <cellStyle name="Millares 69 2 3 3 2 2" xfId="16215" xr:uid="{00000000-0005-0000-0000-0000710D0000}"/>
    <cellStyle name="Millares 69 2 3 3 3" xfId="11808" xr:uid="{00000000-0005-0000-0000-00009E060000}"/>
    <cellStyle name="Millares 69 2 3 4" xfId="5220" xr:uid="{00000000-0005-0000-0000-00009E060000}"/>
    <cellStyle name="Millares 69 2 3 4 2" xfId="14034" xr:uid="{00000000-0005-0000-0000-00009E060000}"/>
    <cellStyle name="Millares 69 2 3 5" xfId="9631" xr:uid="{00000000-0005-0000-0000-000014010000}"/>
    <cellStyle name="Millares 69 2 4" xfId="1524" xr:uid="{00000000-0005-0000-0000-000014010000}"/>
    <cellStyle name="Millares 69 2 4 2" xfId="3703" xr:uid="{00000000-0005-0000-0000-0000A0060000}"/>
    <cellStyle name="Millares 69 2 4 2 2" xfId="8113" xr:uid="{00000000-0005-0000-0000-0000730D0000}"/>
    <cellStyle name="Millares 69 2 4 2 2 2" xfId="16927" xr:uid="{00000000-0005-0000-0000-0000730D0000}"/>
    <cellStyle name="Millares 69 2 4 2 3" xfId="12520" xr:uid="{00000000-0005-0000-0000-0000A0060000}"/>
    <cellStyle name="Millares 69 2 4 3" xfId="5932" xr:uid="{00000000-0005-0000-0000-0000A0060000}"/>
    <cellStyle name="Millares 69 2 4 3 2" xfId="14746" xr:uid="{00000000-0005-0000-0000-0000A0060000}"/>
    <cellStyle name="Millares 69 2 4 4" xfId="10343" xr:uid="{00000000-0005-0000-0000-000014010000}"/>
    <cellStyle name="Millares 69 2 5" xfId="2634" xr:uid="{00000000-0005-0000-0000-000013010000}"/>
    <cellStyle name="Millares 69 2 5 2" xfId="7045" xr:uid="{00000000-0005-0000-0000-0000740D0000}"/>
    <cellStyle name="Millares 69 2 5 2 2" xfId="15859" xr:uid="{00000000-0005-0000-0000-0000740D0000}"/>
    <cellStyle name="Millares 69 2 5 3" xfId="11452" xr:uid="{00000000-0005-0000-0000-000013010000}"/>
    <cellStyle name="Millares 69 2 6" xfId="4868" xr:uid="{00000000-0005-0000-0000-00009B060000}"/>
    <cellStyle name="Millares 69 2 6 2" xfId="13682" xr:uid="{00000000-0005-0000-0000-00009B060000}"/>
    <cellStyle name="Millares 69 2 7" xfId="9279" xr:uid="{00000000-0005-0000-0000-000014010000}"/>
    <cellStyle name="Millares 69 3" xfId="981" xr:uid="{00000000-0005-0000-0000-000013010000}"/>
    <cellStyle name="Millares 69 3 2" xfId="2059" xr:uid="{00000000-0005-0000-0000-000013010000}"/>
    <cellStyle name="Millares 69 3 2 2" xfId="4238" xr:uid="{00000000-0005-0000-0000-0000A2060000}"/>
    <cellStyle name="Millares 69 3 2 2 2" xfId="8648" xr:uid="{00000000-0005-0000-0000-0000770D0000}"/>
    <cellStyle name="Millares 69 3 2 2 2 2" xfId="17462" xr:uid="{00000000-0005-0000-0000-0000770D0000}"/>
    <cellStyle name="Millares 69 3 2 2 3" xfId="13055" xr:uid="{00000000-0005-0000-0000-0000A2060000}"/>
    <cellStyle name="Millares 69 3 2 3" xfId="6467" xr:uid="{00000000-0005-0000-0000-0000A2060000}"/>
    <cellStyle name="Millares 69 3 2 3 2" xfId="15281" xr:uid="{00000000-0005-0000-0000-0000A2060000}"/>
    <cellStyle name="Millares 69 3 2 4" xfId="10878" xr:uid="{00000000-0005-0000-0000-000013010000}"/>
    <cellStyle name="Millares 69 3 3" xfId="3161" xr:uid="{00000000-0005-0000-0000-0000A1060000}"/>
    <cellStyle name="Millares 69 3 3 2" xfId="7571" xr:uid="{00000000-0005-0000-0000-0000780D0000}"/>
    <cellStyle name="Millares 69 3 3 2 2" xfId="16385" xr:uid="{00000000-0005-0000-0000-0000780D0000}"/>
    <cellStyle name="Millares 69 3 3 3" xfId="11978" xr:uid="{00000000-0005-0000-0000-0000A1060000}"/>
    <cellStyle name="Millares 69 3 4" xfId="5390" xr:uid="{00000000-0005-0000-0000-0000A1060000}"/>
    <cellStyle name="Millares 69 3 4 2" xfId="14204" xr:uid="{00000000-0005-0000-0000-0000A1060000}"/>
    <cellStyle name="Millares 69 3 5" xfId="9801" xr:uid="{00000000-0005-0000-0000-000013010000}"/>
    <cellStyle name="Millares 69 4" xfId="628" xr:uid="{00000000-0005-0000-0000-000013010000}"/>
    <cellStyle name="Millares 69 4 2" xfId="1707" xr:uid="{00000000-0005-0000-0000-000013010000}"/>
    <cellStyle name="Millares 69 4 2 2" xfId="3886" xr:uid="{00000000-0005-0000-0000-0000A4060000}"/>
    <cellStyle name="Millares 69 4 2 2 2" xfId="8296" xr:uid="{00000000-0005-0000-0000-00007B0D0000}"/>
    <cellStyle name="Millares 69 4 2 2 2 2" xfId="17110" xr:uid="{00000000-0005-0000-0000-00007B0D0000}"/>
    <cellStyle name="Millares 69 4 2 2 3" xfId="12703" xr:uid="{00000000-0005-0000-0000-0000A4060000}"/>
    <cellStyle name="Millares 69 4 2 3" xfId="6115" xr:uid="{00000000-0005-0000-0000-0000A4060000}"/>
    <cellStyle name="Millares 69 4 2 3 2" xfId="14929" xr:uid="{00000000-0005-0000-0000-0000A4060000}"/>
    <cellStyle name="Millares 69 4 2 4" xfId="10526" xr:uid="{00000000-0005-0000-0000-000013010000}"/>
    <cellStyle name="Millares 69 4 3" xfId="2809" xr:uid="{00000000-0005-0000-0000-0000A3060000}"/>
    <cellStyle name="Millares 69 4 3 2" xfId="7219" xr:uid="{00000000-0005-0000-0000-00007C0D0000}"/>
    <cellStyle name="Millares 69 4 3 2 2" xfId="16033" xr:uid="{00000000-0005-0000-0000-00007C0D0000}"/>
    <cellStyle name="Millares 69 4 3 3" xfId="11626" xr:uid="{00000000-0005-0000-0000-0000A3060000}"/>
    <cellStyle name="Millares 69 4 4" xfId="5038" xr:uid="{00000000-0005-0000-0000-0000A3060000}"/>
    <cellStyle name="Millares 69 4 4 2" xfId="13852" xr:uid="{00000000-0005-0000-0000-0000A3060000}"/>
    <cellStyle name="Millares 69 4 5" xfId="9449" xr:uid="{00000000-0005-0000-0000-000013010000}"/>
    <cellStyle name="Millares 69 5" xfId="1338" xr:uid="{00000000-0005-0000-0000-000013010000}"/>
    <cellStyle name="Millares 69 5 2" xfId="3518" xr:uid="{00000000-0005-0000-0000-0000A5060000}"/>
    <cellStyle name="Millares 69 5 2 2" xfId="7928" xr:uid="{00000000-0005-0000-0000-00007E0D0000}"/>
    <cellStyle name="Millares 69 5 2 2 2" xfId="16742" xr:uid="{00000000-0005-0000-0000-00007E0D0000}"/>
    <cellStyle name="Millares 69 5 2 3" xfId="12335" xr:uid="{00000000-0005-0000-0000-0000A5060000}"/>
    <cellStyle name="Millares 69 5 3" xfId="5747" xr:uid="{00000000-0005-0000-0000-0000A5060000}"/>
    <cellStyle name="Millares 69 5 3 2" xfId="14561" xr:uid="{00000000-0005-0000-0000-0000A5060000}"/>
    <cellStyle name="Millares 69 5 4" xfId="10158" xr:uid="{00000000-0005-0000-0000-000013010000}"/>
    <cellStyle name="Millares 69 6" xfId="2451" xr:uid="{00000000-0005-0000-0000-000012010000}"/>
    <cellStyle name="Millares 69 6 2" xfId="6863" xr:uid="{00000000-0005-0000-0000-00007F0D0000}"/>
    <cellStyle name="Millares 69 6 2 2" xfId="15677" xr:uid="{00000000-0005-0000-0000-00007F0D0000}"/>
    <cellStyle name="Millares 69 6 3" xfId="11270" xr:uid="{00000000-0005-0000-0000-000012010000}"/>
    <cellStyle name="Millares 69 7" xfId="4686" xr:uid="{00000000-0005-0000-0000-00009A060000}"/>
    <cellStyle name="Millares 69 7 2" xfId="13500" xr:uid="{00000000-0005-0000-0000-00009A060000}"/>
    <cellStyle name="Millares 69 8" xfId="9097" xr:uid="{00000000-0005-0000-0000-000013010000}"/>
    <cellStyle name="Millares 7" xfId="27" xr:uid="{00000000-0005-0000-0000-000015010000}"/>
    <cellStyle name="Millares 7 2" xfId="379" xr:uid="{00000000-0005-0000-0000-000016010000}"/>
    <cellStyle name="Millares 7 2 2" xfId="1096" xr:uid="{00000000-0005-0000-0000-000016010000}"/>
    <cellStyle name="Millares 7 2 2 2" xfId="2174" xr:uid="{00000000-0005-0000-0000-000016010000}"/>
    <cellStyle name="Millares 7 2 2 2 2" xfId="4353" xr:uid="{00000000-0005-0000-0000-0000A9060000}"/>
    <cellStyle name="Millares 7 2 2 2 2 2" xfId="8763" xr:uid="{00000000-0005-0000-0000-0000840D0000}"/>
    <cellStyle name="Millares 7 2 2 2 2 2 2" xfId="17577" xr:uid="{00000000-0005-0000-0000-0000840D0000}"/>
    <cellStyle name="Millares 7 2 2 2 2 3" xfId="13170" xr:uid="{00000000-0005-0000-0000-0000A9060000}"/>
    <cellStyle name="Millares 7 2 2 2 3" xfId="6582" xr:uid="{00000000-0005-0000-0000-0000A9060000}"/>
    <cellStyle name="Millares 7 2 2 2 3 2" xfId="15396" xr:uid="{00000000-0005-0000-0000-0000A9060000}"/>
    <cellStyle name="Millares 7 2 2 2 4" xfId="10993" xr:uid="{00000000-0005-0000-0000-000016010000}"/>
    <cellStyle name="Millares 7 2 2 3" xfId="3276" xr:uid="{00000000-0005-0000-0000-0000A8060000}"/>
    <cellStyle name="Millares 7 2 2 3 2" xfId="7686" xr:uid="{00000000-0005-0000-0000-0000850D0000}"/>
    <cellStyle name="Millares 7 2 2 3 2 2" xfId="16500" xr:uid="{00000000-0005-0000-0000-0000850D0000}"/>
    <cellStyle name="Millares 7 2 2 3 3" xfId="12093" xr:uid="{00000000-0005-0000-0000-0000A8060000}"/>
    <cellStyle name="Millares 7 2 2 4" xfId="5505" xr:uid="{00000000-0005-0000-0000-0000A8060000}"/>
    <cellStyle name="Millares 7 2 2 4 2" xfId="14319" xr:uid="{00000000-0005-0000-0000-0000A8060000}"/>
    <cellStyle name="Millares 7 2 2 5" xfId="9916" xr:uid="{00000000-0005-0000-0000-000016010000}"/>
    <cellStyle name="Millares 7 2 3" xfId="743" xr:uid="{00000000-0005-0000-0000-000016010000}"/>
    <cellStyle name="Millares 7 2 3 2" xfId="1822" xr:uid="{00000000-0005-0000-0000-000016010000}"/>
    <cellStyle name="Millares 7 2 3 2 2" xfId="4001" xr:uid="{00000000-0005-0000-0000-0000AB060000}"/>
    <cellStyle name="Millares 7 2 3 2 2 2" xfId="8411" xr:uid="{00000000-0005-0000-0000-0000880D0000}"/>
    <cellStyle name="Millares 7 2 3 2 2 2 2" xfId="17225" xr:uid="{00000000-0005-0000-0000-0000880D0000}"/>
    <cellStyle name="Millares 7 2 3 2 2 3" xfId="12818" xr:uid="{00000000-0005-0000-0000-0000AB060000}"/>
    <cellStyle name="Millares 7 2 3 2 3" xfId="6230" xr:uid="{00000000-0005-0000-0000-0000AB060000}"/>
    <cellStyle name="Millares 7 2 3 2 3 2" xfId="15044" xr:uid="{00000000-0005-0000-0000-0000AB060000}"/>
    <cellStyle name="Millares 7 2 3 2 4" xfId="10641" xr:uid="{00000000-0005-0000-0000-000016010000}"/>
    <cellStyle name="Millares 7 2 3 3" xfId="2924" xr:uid="{00000000-0005-0000-0000-0000AA060000}"/>
    <cellStyle name="Millares 7 2 3 3 2" xfId="7334" xr:uid="{00000000-0005-0000-0000-0000890D0000}"/>
    <cellStyle name="Millares 7 2 3 3 2 2" xfId="16148" xr:uid="{00000000-0005-0000-0000-0000890D0000}"/>
    <cellStyle name="Millares 7 2 3 3 3" xfId="11741" xr:uid="{00000000-0005-0000-0000-0000AA060000}"/>
    <cellStyle name="Millares 7 2 3 4" xfId="5153" xr:uid="{00000000-0005-0000-0000-0000AA060000}"/>
    <cellStyle name="Millares 7 2 3 4 2" xfId="13967" xr:uid="{00000000-0005-0000-0000-0000AA060000}"/>
    <cellStyle name="Millares 7 2 3 5" xfId="9564" xr:uid="{00000000-0005-0000-0000-000016010000}"/>
    <cellStyle name="Millares 7 2 4" xfId="1457" xr:uid="{00000000-0005-0000-0000-000016010000}"/>
    <cellStyle name="Millares 7 2 4 2" xfId="3636" xr:uid="{00000000-0005-0000-0000-0000AC060000}"/>
    <cellStyle name="Millares 7 2 4 2 2" xfId="8046" xr:uid="{00000000-0005-0000-0000-00008B0D0000}"/>
    <cellStyle name="Millares 7 2 4 2 2 2" xfId="16860" xr:uid="{00000000-0005-0000-0000-00008B0D0000}"/>
    <cellStyle name="Millares 7 2 4 2 3" xfId="12453" xr:uid="{00000000-0005-0000-0000-0000AC060000}"/>
    <cellStyle name="Millares 7 2 4 3" xfId="5865" xr:uid="{00000000-0005-0000-0000-0000AC060000}"/>
    <cellStyle name="Millares 7 2 4 3 2" xfId="14679" xr:uid="{00000000-0005-0000-0000-0000AC060000}"/>
    <cellStyle name="Millares 7 2 4 4" xfId="10276" xr:uid="{00000000-0005-0000-0000-000016010000}"/>
    <cellStyle name="Millares 7 2 5" xfId="2567" xr:uid="{00000000-0005-0000-0000-000015010000}"/>
    <cellStyle name="Millares 7 2 5 2" xfId="6978" xr:uid="{00000000-0005-0000-0000-00008C0D0000}"/>
    <cellStyle name="Millares 7 2 5 2 2" xfId="15792" xr:uid="{00000000-0005-0000-0000-00008C0D0000}"/>
    <cellStyle name="Millares 7 2 5 3" xfId="11385" xr:uid="{00000000-0005-0000-0000-000015010000}"/>
    <cellStyle name="Millares 7 2 6" xfId="4801" xr:uid="{00000000-0005-0000-0000-0000A7060000}"/>
    <cellStyle name="Millares 7 2 6 2" xfId="13615" xr:uid="{00000000-0005-0000-0000-0000A7060000}"/>
    <cellStyle name="Millares 7 2 7" xfId="9212" xr:uid="{00000000-0005-0000-0000-000016010000}"/>
    <cellStyle name="Millares 7 3" xfId="914" xr:uid="{00000000-0005-0000-0000-000015010000}"/>
    <cellStyle name="Millares 7 3 2" xfId="1992" xr:uid="{00000000-0005-0000-0000-000015010000}"/>
    <cellStyle name="Millares 7 3 2 2" xfId="4171" xr:uid="{00000000-0005-0000-0000-0000AE060000}"/>
    <cellStyle name="Millares 7 3 2 2 2" xfId="8581" xr:uid="{00000000-0005-0000-0000-00008F0D0000}"/>
    <cellStyle name="Millares 7 3 2 2 2 2" xfId="17395" xr:uid="{00000000-0005-0000-0000-00008F0D0000}"/>
    <cellStyle name="Millares 7 3 2 2 3" xfId="12988" xr:uid="{00000000-0005-0000-0000-0000AE060000}"/>
    <cellStyle name="Millares 7 3 2 3" xfId="6400" xr:uid="{00000000-0005-0000-0000-0000AE060000}"/>
    <cellStyle name="Millares 7 3 2 3 2" xfId="15214" xr:uid="{00000000-0005-0000-0000-0000AE060000}"/>
    <cellStyle name="Millares 7 3 2 4" xfId="10811" xr:uid="{00000000-0005-0000-0000-000015010000}"/>
    <cellStyle name="Millares 7 3 3" xfId="3094" xr:uid="{00000000-0005-0000-0000-0000AD060000}"/>
    <cellStyle name="Millares 7 3 3 2" xfId="7504" xr:uid="{00000000-0005-0000-0000-0000900D0000}"/>
    <cellStyle name="Millares 7 3 3 2 2" xfId="16318" xr:uid="{00000000-0005-0000-0000-0000900D0000}"/>
    <cellStyle name="Millares 7 3 3 3" xfId="11911" xr:uid="{00000000-0005-0000-0000-0000AD060000}"/>
    <cellStyle name="Millares 7 3 4" xfId="5323" xr:uid="{00000000-0005-0000-0000-0000AD060000}"/>
    <cellStyle name="Millares 7 3 4 2" xfId="14137" xr:uid="{00000000-0005-0000-0000-0000AD060000}"/>
    <cellStyle name="Millares 7 3 5" xfId="9734" xr:uid="{00000000-0005-0000-0000-000015010000}"/>
    <cellStyle name="Millares 7 4" xfId="561" xr:uid="{00000000-0005-0000-0000-000015010000}"/>
    <cellStyle name="Millares 7 4 2" xfId="1640" xr:uid="{00000000-0005-0000-0000-000015010000}"/>
    <cellStyle name="Millares 7 4 2 2" xfId="3819" xr:uid="{00000000-0005-0000-0000-0000B0060000}"/>
    <cellStyle name="Millares 7 4 2 2 2" xfId="8229" xr:uid="{00000000-0005-0000-0000-0000930D0000}"/>
    <cellStyle name="Millares 7 4 2 2 2 2" xfId="17043" xr:uid="{00000000-0005-0000-0000-0000930D0000}"/>
    <cellStyle name="Millares 7 4 2 2 3" xfId="12636" xr:uid="{00000000-0005-0000-0000-0000B0060000}"/>
    <cellStyle name="Millares 7 4 2 3" xfId="6048" xr:uid="{00000000-0005-0000-0000-0000B0060000}"/>
    <cellStyle name="Millares 7 4 2 3 2" xfId="14862" xr:uid="{00000000-0005-0000-0000-0000B0060000}"/>
    <cellStyle name="Millares 7 4 2 4" xfId="10459" xr:uid="{00000000-0005-0000-0000-000015010000}"/>
    <cellStyle name="Millares 7 4 3" xfId="2742" xr:uid="{00000000-0005-0000-0000-0000AF060000}"/>
    <cellStyle name="Millares 7 4 3 2" xfId="7152" xr:uid="{00000000-0005-0000-0000-0000940D0000}"/>
    <cellStyle name="Millares 7 4 3 2 2" xfId="15966" xr:uid="{00000000-0005-0000-0000-0000940D0000}"/>
    <cellStyle name="Millares 7 4 3 3" xfId="11559" xr:uid="{00000000-0005-0000-0000-0000AF060000}"/>
    <cellStyle name="Millares 7 4 4" xfId="4971" xr:uid="{00000000-0005-0000-0000-0000AF060000}"/>
    <cellStyle name="Millares 7 4 4 2" xfId="13785" xr:uid="{00000000-0005-0000-0000-0000AF060000}"/>
    <cellStyle name="Millares 7 4 5" xfId="9382" xr:uid="{00000000-0005-0000-0000-000015010000}"/>
    <cellStyle name="Millares 7 5" xfId="1268" xr:uid="{00000000-0005-0000-0000-000015010000}"/>
    <cellStyle name="Millares 7 5 2" xfId="3448" xr:uid="{00000000-0005-0000-0000-0000B1060000}"/>
    <cellStyle name="Millares 7 5 2 2" xfId="7858" xr:uid="{00000000-0005-0000-0000-0000960D0000}"/>
    <cellStyle name="Millares 7 5 2 2 2" xfId="16672" xr:uid="{00000000-0005-0000-0000-0000960D0000}"/>
    <cellStyle name="Millares 7 5 2 3" xfId="12265" xr:uid="{00000000-0005-0000-0000-0000B1060000}"/>
    <cellStyle name="Millares 7 5 3" xfId="5677" xr:uid="{00000000-0005-0000-0000-0000B1060000}"/>
    <cellStyle name="Millares 7 5 3 2" xfId="14491" xr:uid="{00000000-0005-0000-0000-0000B1060000}"/>
    <cellStyle name="Millares 7 5 4" xfId="10088" xr:uid="{00000000-0005-0000-0000-000015010000}"/>
    <cellStyle name="Millares 7 6" xfId="2384" xr:uid="{00000000-0005-0000-0000-000014010000}"/>
    <cellStyle name="Millares 7 6 2" xfId="6796" xr:uid="{00000000-0005-0000-0000-0000970D0000}"/>
    <cellStyle name="Millares 7 6 2 2" xfId="15610" xr:uid="{00000000-0005-0000-0000-0000970D0000}"/>
    <cellStyle name="Millares 7 6 3" xfId="11203" xr:uid="{00000000-0005-0000-0000-000014010000}"/>
    <cellStyle name="Millares 7 7" xfId="4618" xr:uid="{00000000-0005-0000-0000-0000A6060000}"/>
    <cellStyle name="Millares 7 7 2" xfId="13432" xr:uid="{00000000-0005-0000-0000-0000A6060000}"/>
    <cellStyle name="Millares 7 8" xfId="9030" xr:uid="{00000000-0005-0000-0000-000015010000}"/>
    <cellStyle name="Millares 70" xfId="153" xr:uid="{00000000-0005-0000-0000-000017010000}"/>
    <cellStyle name="Millares 70 2" xfId="448" xr:uid="{00000000-0005-0000-0000-000018010000}"/>
    <cellStyle name="Millares 70 2 2" xfId="1164" xr:uid="{00000000-0005-0000-0000-000018010000}"/>
    <cellStyle name="Millares 70 2 2 2" xfId="2242" xr:uid="{00000000-0005-0000-0000-000018010000}"/>
    <cellStyle name="Millares 70 2 2 2 2" xfId="4421" xr:uid="{00000000-0005-0000-0000-0000B5060000}"/>
    <cellStyle name="Millares 70 2 2 2 2 2" xfId="8831" xr:uid="{00000000-0005-0000-0000-00009C0D0000}"/>
    <cellStyle name="Millares 70 2 2 2 2 2 2" xfId="17645" xr:uid="{00000000-0005-0000-0000-00009C0D0000}"/>
    <cellStyle name="Millares 70 2 2 2 2 3" xfId="13238" xr:uid="{00000000-0005-0000-0000-0000B5060000}"/>
    <cellStyle name="Millares 70 2 2 2 3" xfId="6650" xr:uid="{00000000-0005-0000-0000-0000B5060000}"/>
    <cellStyle name="Millares 70 2 2 2 3 2" xfId="15464" xr:uid="{00000000-0005-0000-0000-0000B5060000}"/>
    <cellStyle name="Millares 70 2 2 2 4" xfId="11061" xr:uid="{00000000-0005-0000-0000-000018010000}"/>
    <cellStyle name="Millares 70 2 2 3" xfId="3344" xr:uid="{00000000-0005-0000-0000-0000B4060000}"/>
    <cellStyle name="Millares 70 2 2 3 2" xfId="7754" xr:uid="{00000000-0005-0000-0000-00009D0D0000}"/>
    <cellStyle name="Millares 70 2 2 3 2 2" xfId="16568" xr:uid="{00000000-0005-0000-0000-00009D0D0000}"/>
    <cellStyle name="Millares 70 2 2 3 3" xfId="12161" xr:uid="{00000000-0005-0000-0000-0000B4060000}"/>
    <cellStyle name="Millares 70 2 2 4" xfId="5573" xr:uid="{00000000-0005-0000-0000-0000B4060000}"/>
    <cellStyle name="Millares 70 2 2 4 2" xfId="14387" xr:uid="{00000000-0005-0000-0000-0000B4060000}"/>
    <cellStyle name="Millares 70 2 2 5" xfId="9984" xr:uid="{00000000-0005-0000-0000-000018010000}"/>
    <cellStyle name="Millares 70 2 3" xfId="811" xr:uid="{00000000-0005-0000-0000-000018010000}"/>
    <cellStyle name="Millares 70 2 3 2" xfId="1890" xr:uid="{00000000-0005-0000-0000-000018010000}"/>
    <cellStyle name="Millares 70 2 3 2 2" xfId="4069" xr:uid="{00000000-0005-0000-0000-0000B7060000}"/>
    <cellStyle name="Millares 70 2 3 2 2 2" xfId="8479" xr:uid="{00000000-0005-0000-0000-0000A00D0000}"/>
    <cellStyle name="Millares 70 2 3 2 2 2 2" xfId="17293" xr:uid="{00000000-0005-0000-0000-0000A00D0000}"/>
    <cellStyle name="Millares 70 2 3 2 2 3" xfId="12886" xr:uid="{00000000-0005-0000-0000-0000B7060000}"/>
    <cellStyle name="Millares 70 2 3 2 3" xfId="6298" xr:uid="{00000000-0005-0000-0000-0000B7060000}"/>
    <cellStyle name="Millares 70 2 3 2 3 2" xfId="15112" xr:uid="{00000000-0005-0000-0000-0000B7060000}"/>
    <cellStyle name="Millares 70 2 3 2 4" xfId="10709" xr:uid="{00000000-0005-0000-0000-000018010000}"/>
    <cellStyle name="Millares 70 2 3 3" xfId="2992" xr:uid="{00000000-0005-0000-0000-0000B6060000}"/>
    <cellStyle name="Millares 70 2 3 3 2" xfId="7402" xr:uid="{00000000-0005-0000-0000-0000A10D0000}"/>
    <cellStyle name="Millares 70 2 3 3 2 2" xfId="16216" xr:uid="{00000000-0005-0000-0000-0000A10D0000}"/>
    <cellStyle name="Millares 70 2 3 3 3" xfId="11809" xr:uid="{00000000-0005-0000-0000-0000B6060000}"/>
    <cellStyle name="Millares 70 2 3 4" xfId="5221" xr:uid="{00000000-0005-0000-0000-0000B6060000}"/>
    <cellStyle name="Millares 70 2 3 4 2" xfId="14035" xr:uid="{00000000-0005-0000-0000-0000B6060000}"/>
    <cellStyle name="Millares 70 2 3 5" xfId="9632" xr:uid="{00000000-0005-0000-0000-000018010000}"/>
    <cellStyle name="Millares 70 2 4" xfId="1525" xr:uid="{00000000-0005-0000-0000-000018010000}"/>
    <cellStyle name="Millares 70 2 4 2" xfId="3704" xr:uid="{00000000-0005-0000-0000-0000B8060000}"/>
    <cellStyle name="Millares 70 2 4 2 2" xfId="8114" xr:uid="{00000000-0005-0000-0000-0000A30D0000}"/>
    <cellStyle name="Millares 70 2 4 2 2 2" xfId="16928" xr:uid="{00000000-0005-0000-0000-0000A30D0000}"/>
    <cellStyle name="Millares 70 2 4 2 3" xfId="12521" xr:uid="{00000000-0005-0000-0000-0000B8060000}"/>
    <cellStyle name="Millares 70 2 4 3" xfId="5933" xr:uid="{00000000-0005-0000-0000-0000B8060000}"/>
    <cellStyle name="Millares 70 2 4 3 2" xfId="14747" xr:uid="{00000000-0005-0000-0000-0000B8060000}"/>
    <cellStyle name="Millares 70 2 4 4" xfId="10344" xr:uid="{00000000-0005-0000-0000-000018010000}"/>
    <cellStyle name="Millares 70 2 5" xfId="2635" xr:uid="{00000000-0005-0000-0000-000017010000}"/>
    <cellStyle name="Millares 70 2 5 2" xfId="7046" xr:uid="{00000000-0005-0000-0000-0000A40D0000}"/>
    <cellStyle name="Millares 70 2 5 2 2" xfId="15860" xr:uid="{00000000-0005-0000-0000-0000A40D0000}"/>
    <cellStyle name="Millares 70 2 5 3" xfId="11453" xr:uid="{00000000-0005-0000-0000-000017010000}"/>
    <cellStyle name="Millares 70 2 6" xfId="4869" xr:uid="{00000000-0005-0000-0000-0000B3060000}"/>
    <cellStyle name="Millares 70 2 6 2" xfId="13683" xr:uid="{00000000-0005-0000-0000-0000B3060000}"/>
    <cellStyle name="Millares 70 2 7" xfId="9280" xr:uid="{00000000-0005-0000-0000-000018010000}"/>
    <cellStyle name="Millares 70 3" xfId="982" xr:uid="{00000000-0005-0000-0000-000017010000}"/>
    <cellStyle name="Millares 70 3 2" xfId="2060" xr:uid="{00000000-0005-0000-0000-000017010000}"/>
    <cellStyle name="Millares 70 3 2 2" xfId="4239" xr:uid="{00000000-0005-0000-0000-0000BA060000}"/>
    <cellStyle name="Millares 70 3 2 2 2" xfId="8649" xr:uid="{00000000-0005-0000-0000-0000A70D0000}"/>
    <cellStyle name="Millares 70 3 2 2 2 2" xfId="17463" xr:uid="{00000000-0005-0000-0000-0000A70D0000}"/>
    <cellStyle name="Millares 70 3 2 2 3" xfId="13056" xr:uid="{00000000-0005-0000-0000-0000BA060000}"/>
    <cellStyle name="Millares 70 3 2 3" xfId="6468" xr:uid="{00000000-0005-0000-0000-0000BA060000}"/>
    <cellStyle name="Millares 70 3 2 3 2" xfId="15282" xr:uid="{00000000-0005-0000-0000-0000BA060000}"/>
    <cellStyle name="Millares 70 3 2 4" xfId="10879" xr:uid="{00000000-0005-0000-0000-000017010000}"/>
    <cellStyle name="Millares 70 3 3" xfId="3162" xr:uid="{00000000-0005-0000-0000-0000B9060000}"/>
    <cellStyle name="Millares 70 3 3 2" xfId="7572" xr:uid="{00000000-0005-0000-0000-0000A80D0000}"/>
    <cellStyle name="Millares 70 3 3 2 2" xfId="16386" xr:uid="{00000000-0005-0000-0000-0000A80D0000}"/>
    <cellStyle name="Millares 70 3 3 3" xfId="11979" xr:uid="{00000000-0005-0000-0000-0000B9060000}"/>
    <cellStyle name="Millares 70 3 4" xfId="5391" xr:uid="{00000000-0005-0000-0000-0000B9060000}"/>
    <cellStyle name="Millares 70 3 4 2" xfId="14205" xr:uid="{00000000-0005-0000-0000-0000B9060000}"/>
    <cellStyle name="Millares 70 3 5" xfId="9802" xr:uid="{00000000-0005-0000-0000-000017010000}"/>
    <cellStyle name="Millares 70 4" xfId="629" xr:uid="{00000000-0005-0000-0000-000017010000}"/>
    <cellStyle name="Millares 70 4 2" xfId="1708" xr:uid="{00000000-0005-0000-0000-000017010000}"/>
    <cellStyle name="Millares 70 4 2 2" xfId="3887" xr:uid="{00000000-0005-0000-0000-0000BC060000}"/>
    <cellStyle name="Millares 70 4 2 2 2" xfId="8297" xr:uid="{00000000-0005-0000-0000-0000AB0D0000}"/>
    <cellStyle name="Millares 70 4 2 2 2 2" xfId="17111" xr:uid="{00000000-0005-0000-0000-0000AB0D0000}"/>
    <cellStyle name="Millares 70 4 2 2 3" xfId="12704" xr:uid="{00000000-0005-0000-0000-0000BC060000}"/>
    <cellStyle name="Millares 70 4 2 3" xfId="6116" xr:uid="{00000000-0005-0000-0000-0000BC060000}"/>
    <cellStyle name="Millares 70 4 2 3 2" xfId="14930" xr:uid="{00000000-0005-0000-0000-0000BC060000}"/>
    <cellStyle name="Millares 70 4 2 4" xfId="10527" xr:uid="{00000000-0005-0000-0000-000017010000}"/>
    <cellStyle name="Millares 70 4 3" xfId="2810" xr:uid="{00000000-0005-0000-0000-0000BB060000}"/>
    <cellStyle name="Millares 70 4 3 2" xfId="7220" xr:uid="{00000000-0005-0000-0000-0000AC0D0000}"/>
    <cellStyle name="Millares 70 4 3 2 2" xfId="16034" xr:uid="{00000000-0005-0000-0000-0000AC0D0000}"/>
    <cellStyle name="Millares 70 4 3 3" xfId="11627" xr:uid="{00000000-0005-0000-0000-0000BB060000}"/>
    <cellStyle name="Millares 70 4 4" xfId="5039" xr:uid="{00000000-0005-0000-0000-0000BB060000}"/>
    <cellStyle name="Millares 70 4 4 2" xfId="13853" xr:uid="{00000000-0005-0000-0000-0000BB060000}"/>
    <cellStyle name="Millares 70 4 5" xfId="9450" xr:uid="{00000000-0005-0000-0000-000017010000}"/>
    <cellStyle name="Millares 70 5" xfId="1339" xr:uid="{00000000-0005-0000-0000-000017010000}"/>
    <cellStyle name="Millares 70 5 2" xfId="3519" xr:uid="{00000000-0005-0000-0000-0000BD060000}"/>
    <cellStyle name="Millares 70 5 2 2" xfId="7929" xr:uid="{00000000-0005-0000-0000-0000AE0D0000}"/>
    <cellStyle name="Millares 70 5 2 2 2" xfId="16743" xr:uid="{00000000-0005-0000-0000-0000AE0D0000}"/>
    <cellStyle name="Millares 70 5 2 3" xfId="12336" xr:uid="{00000000-0005-0000-0000-0000BD060000}"/>
    <cellStyle name="Millares 70 5 3" xfId="5748" xr:uid="{00000000-0005-0000-0000-0000BD060000}"/>
    <cellStyle name="Millares 70 5 3 2" xfId="14562" xr:uid="{00000000-0005-0000-0000-0000BD060000}"/>
    <cellStyle name="Millares 70 5 4" xfId="10159" xr:uid="{00000000-0005-0000-0000-000017010000}"/>
    <cellStyle name="Millares 70 6" xfId="2452" xr:uid="{00000000-0005-0000-0000-000016010000}"/>
    <cellStyle name="Millares 70 6 2" xfId="6864" xr:uid="{00000000-0005-0000-0000-0000AF0D0000}"/>
    <cellStyle name="Millares 70 6 2 2" xfId="15678" xr:uid="{00000000-0005-0000-0000-0000AF0D0000}"/>
    <cellStyle name="Millares 70 6 3" xfId="11271" xr:uid="{00000000-0005-0000-0000-000016010000}"/>
    <cellStyle name="Millares 70 7" xfId="4687" xr:uid="{00000000-0005-0000-0000-0000B2060000}"/>
    <cellStyle name="Millares 70 7 2" xfId="13501" xr:uid="{00000000-0005-0000-0000-0000B2060000}"/>
    <cellStyle name="Millares 70 8" xfId="9098" xr:uid="{00000000-0005-0000-0000-000017010000}"/>
    <cellStyle name="Millares 71" xfId="155" xr:uid="{00000000-0005-0000-0000-000019010000}"/>
    <cellStyle name="Millares 71 2" xfId="449" xr:uid="{00000000-0005-0000-0000-00001A010000}"/>
    <cellStyle name="Millares 71 2 2" xfId="1165" xr:uid="{00000000-0005-0000-0000-00001A010000}"/>
    <cellStyle name="Millares 71 2 2 2" xfId="2243" xr:uid="{00000000-0005-0000-0000-00001A010000}"/>
    <cellStyle name="Millares 71 2 2 2 2" xfId="4422" xr:uid="{00000000-0005-0000-0000-0000C1060000}"/>
    <cellStyle name="Millares 71 2 2 2 2 2" xfId="8832" xr:uid="{00000000-0005-0000-0000-0000B40D0000}"/>
    <cellStyle name="Millares 71 2 2 2 2 2 2" xfId="17646" xr:uid="{00000000-0005-0000-0000-0000B40D0000}"/>
    <cellStyle name="Millares 71 2 2 2 2 3" xfId="13239" xr:uid="{00000000-0005-0000-0000-0000C1060000}"/>
    <cellStyle name="Millares 71 2 2 2 3" xfId="6651" xr:uid="{00000000-0005-0000-0000-0000C1060000}"/>
    <cellStyle name="Millares 71 2 2 2 3 2" xfId="15465" xr:uid="{00000000-0005-0000-0000-0000C1060000}"/>
    <cellStyle name="Millares 71 2 2 2 4" xfId="11062" xr:uid="{00000000-0005-0000-0000-00001A010000}"/>
    <cellStyle name="Millares 71 2 2 3" xfId="3345" xr:uid="{00000000-0005-0000-0000-0000C0060000}"/>
    <cellStyle name="Millares 71 2 2 3 2" xfId="7755" xr:uid="{00000000-0005-0000-0000-0000B50D0000}"/>
    <cellStyle name="Millares 71 2 2 3 2 2" xfId="16569" xr:uid="{00000000-0005-0000-0000-0000B50D0000}"/>
    <cellStyle name="Millares 71 2 2 3 3" xfId="12162" xr:uid="{00000000-0005-0000-0000-0000C0060000}"/>
    <cellStyle name="Millares 71 2 2 4" xfId="5574" xr:uid="{00000000-0005-0000-0000-0000C0060000}"/>
    <cellStyle name="Millares 71 2 2 4 2" xfId="14388" xr:uid="{00000000-0005-0000-0000-0000C0060000}"/>
    <cellStyle name="Millares 71 2 2 5" xfId="9985" xr:uid="{00000000-0005-0000-0000-00001A010000}"/>
    <cellStyle name="Millares 71 2 3" xfId="812" xr:uid="{00000000-0005-0000-0000-00001A010000}"/>
    <cellStyle name="Millares 71 2 3 2" xfId="1891" xr:uid="{00000000-0005-0000-0000-00001A010000}"/>
    <cellStyle name="Millares 71 2 3 2 2" xfId="4070" xr:uid="{00000000-0005-0000-0000-0000C3060000}"/>
    <cellStyle name="Millares 71 2 3 2 2 2" xfId="8480" xr:uid="{00000000-0005-0000-0000-0000B80D0000}"/>
    <cellStyle name="Millares 71 2 3 2 2 2 2" xfId="17294" xr:uid="{00000000-0005-0000-0000-0000B80D0000}"/>
    <cellStyle name="Millares 71 2 3 2 2 3" xfId="12887" xr:uid="{00000000-0005-0000-0000-0000C3060000}"/>
    <cellStyle name="Millares 71 2 3 2 3" xfId="6299" xr:uid="{00000000-0005-0000-0000-0000C3060000}"/>
    <cellStyle name="Millares 71 2 3 2 3 2" xfId="15113" xr:uid="{00000000-0005-0000-0000-0000C3060000}"/>
    <cellStyle name="Millares 71 2 3 2 4" xfId="10710" xr:uid="{00000000-0005-0000-0000-00001A010000}"/>
    <cellStyle name="Millares 71 2 3 3" xfId="2993" xr:uid="{00000000-0005-0000-0000-0000C2060000}"/>
    <cellStyle name="Millares 71 2 3 3 2" xfId="7403" xr:uid="{00000000-0005-0000-0000-0000B90D0000}"/>
    <cellStyle name="Millares 71 2 3 3 2 2" xfId="16217" xr:uid="{00000000-0005-0000-0000-0000B90D0000}"/>
    <cellStyle name="Millares 71 2 3 3 3" xfId="11810" xr:uid="{00000000-0005-0000-0000-0000C2060000}"/>
    <cellStyle name="Millares 71 2 3 4" xfId="5222" xr:uid="{00000000-0005-0000-0000-0000C2060000}"/>
    <cellStyle name="Millares 71 2 3 4 2" xfId="14036" xr:uid="{00000000-0005-0000-0000-0000C2060000}"/>
    <cellStyle name="Millares 71 2 3 5" xfId="9633" xr:uid="{00000000-0005-0000-0000-00001A010000}"/>
    <cellStyle name="Millares 71 2 4" xfId="1526" xr:uid="{00000000-0005-0000-0000-00001A010000}"/>
    <cellStyle name="Millares 71 2 4 2" xfId="3705" xr:uid="{00000000-0005-0000-0000-0000C4060000}"/>
    <cellStyle name="Millares 71 2 4 2 2" xfId="8115" xr:uid="{00000000-0005-0000-0000-0000BB0D0000}"/>
    <cellStyle name="Millares 71 2 4 2 2 2" xfId="16929" xr:uid="{00000000-0005-0000-0000-0000BB0D0000}"/>
    <cellStyle name="Millares 71 2 4 2 3" xfId="12522" xr:uid="{00000000-0005-0000-0000-0000C4060000}"/>
    <cellStyle name="Millares 71 2 4 3" xfId="5934" xr:uid="{00000000-0005-0000-0000-0000C4060000}"/>
    <cellStyle name="Millares 71 2 4 3 2" xfId="14748" xr:uid="{00000000-0005-0000-0000-0000C4060000}"/>
    <cellStyle name="Millares 71 2 4 4" xfId="10345" xr:uid="{00000000-0005-0000-0000-00001A010000}"/>
    <cellStyle name="Millares 71 2 5" xfId="2636" xr:uid="{00000000-0005-0000-0000-000019010000}"/>
    <cellStyle name="Millares 71 2 5 2" xfId="7047" xr:uid="{00000000-0005-0000-0000-0000BC0D0000}"/>
    <cellStyle name="Millares 71 2 5 2 2" xfId="15861" xr:uid="{00000000-0005-0000-0000-0000BC0D0000}"/>
    <cellStyle name="Millares 71 2 5 3" xfId="11454" xr:uid="{00000000-0005-0000-0000-000019010000}"/>
    <cellStyle name="Millares 71 2 6" xfId="4870" xr:uid="{00000000-0005-0000-0000-0000BF060000}"/>
    <cellStyle name="Millares 71 2 6 2" xfId="13684" xr:uid="{00000000-0005-0000-0000-0000BF060000}"/>
    <cellStyle name="Millares 71 2 7" xfId="9281" xr:uid="{00000000-0005-0000-0000-00001A010000}"/>
    <cellStyle name="Millares 71 3" xfId="983" xr:uid="{00000000-0005-0000-0000-000019010000}"/>
    <cellStyle name="Millares 71 3 2" xfId="2061" xr:uid="{00000000-0005-0000-0000-000019010000}"/>
    <cellStyle name="Millares 71 3 2 2" xfId="4240" xr:uid="{00000000-0005-0000-0000-0000C6060000}"/>
    <cellStyle name="Millares 71 3 2 2 2" xfId="8650" xr:uid="{00000000-0005-0000-0000-0000BF0D0000}"/>
    <cellStyle name="Millares 71 3 2 2 2 2" xfId="17464" xr:uid="{00000000-0005-0000-0000-0000BF0D0000}"/>
    <cellStyle name="Millares 71 3 2 2 3" xfId="13057" xr:uid="{00000000-0005-0000-0000-0000C6060000}"/>
    <cellStyle name="Millares 71 3 2 3" xfId="6469" xr:uid="{00000000-0005-0000-0000-0000C6060000}"/>
    <cellStyle name="Millares 71 3 2 3 2" xfId="15283" xr:uid="{00000000-0005-0000-0000-0000C6060000}"/>
    <cellStyle name="Millares 71 3 2 4" xfId="10880" xr:uid="{00000000-0005-0000-0000-000019010000}"/>
    <cellStyle name="Millares 71 3 3" xfId="3163" xr:uid="{00000000-0005-0000-0000-0000C5060000}"/>
    <cellStyle name="Millares 71 3 3 2" xfId="7573" xr:uid="{00000000-0005-0000-0000-0000C00D0000}"/>
    <cellStyle name="Millares 71 3 3 2 2" xfId="16387" xr:uid="{00000000-0005-0000-0000-0000C00D0000}"/>
    <cellStyle name="Millares 71 3 3 3" xfId="11980" xr:uid="{00000000-0005-0000-0000-0000C5060000}"/>
    <cellStyle name="Millares 71 3 4" xfId="5392" xr:uid="{00000000-0005-0000-0000-0000C5060000}"/>
    <cellStyle name="Millares 71 3 4 2" xfId="14206" xr:uid="{00000000-0005-0000-0000-0000C5060000}"/>
    <cellStyle name="Millares 71 3 5" xfId="9803" xr:uid="{00000000-0005-0000-0000-000019010000}"/>
    <cellStyle name="Millares 71 4" xfId="630" xr:uid="{00000000-0005-0000-0000-000019010000}"/>
    <cellStyle name="Millares 71 4 2" xfId="1709" xr:uid="{00000000-0005-0000-0000-000019010000}"/>
    <cellStyle name="Millares 71 4 2 2" xfId="3888" xr:uid="{00000000-0005-0000-0000-0000C8060000}"/>
    <cellStyle name="Millares 71 4 2 2 2" xfId="8298" xr:uid="{00000000-0005-0000-0000-0000C30D0000}"/>
    <cellStyle name="Millares 71 4 2 2 2 2" xfId="17112" xr:uid="{00000000-0005-0000-0000-0000C30D0000}"/>
    <cellStyle name="Millares 71 4 2 2 3" xfId="12705" xr:uid="{00000000-0005-0000-0000-0000C8060000}"/>
    <cellStyle name="Millares 71 4 2 3" xfId="6117" xr:uid="{00000000-0005-0000-0000-0000C8060000}"/>
    <cellStyle name="Millares 71 4 2 3 2" xfId="14931" xr:uid="{00000000-0005-0000-0000-0000C8060000}"/>
    <cellStyle name="Millares 71 4 2 4" xfId="10528" xr:uid="{00000000-0005-0000-0000-000019010000}"/>
    <cellStyle name="Millares 71 4 3" xfId="2811" xr:uid="{00000000-0005-0000-0000-0000C7060000}"/>
    <cellStyle name="Millares 71 4 3 2" xfId="7221" xr:uid="{00000000-0005-0000-0000-0000C40D0000}"/>
    <cellStyle name="Millares 71 4 3 2 2" xfId="16035" xr:uid="{00000000-0005-0000-0000-0000C40D0000}"/>
    <cellStyle name="Millares 71 4 3 3" xfId="11628" xr:uid="{00000000-0005-0000-0000-0000C7060000}"/>
    <cellStyle name="Millares 71 4 4" xfId="5040" xr:uid="{00000000-0005-0000-0000-0000C7060000}"/>
    <cellStyle name="Millares 71 4 4 2" xfId="13854" xr:uid="{00000000-0005-0000-0000-0000C7060000}"/>
    <cellStyle name="Millares 71 4 5" xfId="9451" xr:uid="{00000000-0005-0000-0000-000019010000}"/>
    <cellStyle name="Millares 71 5" xfId="1340" xr:uid="{00000000-0005-0000-0000-000019010000}"/>
    <cellStyle name="Millares 71 5 2" xfId="3520" xr:uid="{00000000-0005-0000-0000-0000C9060000}"/>
    <cellStyle name="Millares 71 5 2 2" xfId="7930" xr:uid="{00000000-0005-0000-0000-0000C60D0000}"/>
    <cellStyle name="Millares 71 5 2 2 2" xfId="16744" xr:uid="{00000000-0005-0000-0000-0000C60D0000}"/>
    <cellStyle name="Millares 71 5 2 3" xfId="12337" xr:uid="{00000000-0005-0000-0000-0000C9060000}"/>
    <cellStyle name="Millares 71 5 3" xfId="5749" xr:uid="{00000000-0005-0000-0000-0000C9060000}"/>
    <cellStyle name="Millares 71 5 3 2" xfId="14563" xr:uid="{00000000-0005-0000-0000-0000C9060000}"/>
    <cellStyle name="Millares 71 5 4" xfId="10160" xr:uid="{00000000-0005-0000-0000-000019010000}"/>
    <cellStyle name="Millares 71 6" xfId="2453" xr:uid="{00000000-0005-0000-0000-000018010000}"/>
    <cellStyle name="Millares 71 6 2" xfId="6865" xr:uid="{00000000-0005-0000-0000-0000C70D0000}"/>
    <cellStyle name="Millares 71 6 2 2" xfId="15679" xr:uid="{00000000-0005-0000-0000-0000C70D0000}"/>
    <cellStyle name="Millares 71 6 3" xfId="11272" xr:uid="{00000000-0005-0000-0000-000018010000}"/>
    <cellStyle name="Millares 71 7" xfId="4688" xr:uid="{00000000-0005-0000-0000-0000BE060000}"/>
    <cellStyle name="Millares 71 7 2" xfId="13502" xr:uid="{00000000-0005-0000-0000-0000BE060000}"/>
    <cellStyle name="Millares 71 8" xfId="9099" xr:uid="{00000000-0005-0000-0000-000019010000}"/>
    <cellStyle name="Millares 72" xfId="157" xr:uid="{00000000-0005-0000-0000-00001B010000}"/>
    <cellStyle name="Millares 72 2" xfId="450" xr:uid="{00000000-0005-0000-0000-00001C010000}"/>
    <cellStyle name="Millares 72 2 2" xfId="1166" xr:uid="{00000000-0005-0000-0000-00001C010000}"/>
    <cellStyle name="Millares 72 2 2 2" xfId="2244" xr:uid="{00000000-0005-0000-0000-00001C010000}"/>
    <cellStyle name="Millares 72 2 2 2 2" xfId="4423" xr:uid="{00000000-0005-0000-0000-0000CD060000}"/>
    <cellStyle name="Millares 72 2 2 2 2 2" xfId="8833" xr:uid="{00000000-0005-0000-0000-0000CC0D0000}"/>
    <cellStyle name="Millares 72 2 2 2 2 2 2" xfId="17647" xr:uid="{00000000-0005-0000-0000-0000CC0D0000}"/>
    <cellStyle name="Millares 72 2 2 2 2 3" xfId="13240" xr:uid="{00000000-0005-0000-0000-0000CD060000}"/>
    <cellStyle name="Millares 72 2 2 2 3" xfId="6652" xr:uid="{00000000-0005-0000-0000-0000CD060000}"/>
    <cellStyle name="Millares 72 2 2 2 3 2" xfId="15466" xr:uid="{00000000-0005-0000-0000-0000CD060000}"/>
    <cellStyle name="Millares 72 2 2 2 4" xfId="11063" xr:uid="{00000000-0005-0000-0000-00001C010000}"/>
    <cellStyle name="Millares 72 2 2 3" xfId="3346" xr:uid="{00000000-0005-0000-0000-0000CC060000}"/>
    <cellStyle name="Millares 72 2 2 3 2" xfId="7756" xr:uid="{00000000-0005-0000-0000-0000CD0D0000}"/>
    <cellStyle name="Millares 72 2 2 3 2 2" xfId="16570" xr:uid="{00000000-0005-0000-0000-0000CD0D0000}"/>
    <cellStyle name="Millares 72 2 2 3 3" xfId="12163" xr:uid="{00000000-0005-0000-0000-0000CC060000}"/>
    <cellStyle name="Millares 72 2 2 4" xfId="5575" xr:uid="{00000000-0005-0000-0000-0000CC060000}"/>
    <cellStyle name="Millares 72 2 2 4 2" xfId="14389" xr:uid="{00000000-0005-0000-0000-0000CC060000}"/>
    <cellStyle name="Millares 72 2 2 5" xfId="9986" xr:uid="{00000000-0005-0000-0000-00001C010000}"/>
    <cellStyle name="Millares 72 2 3" xfId="813" xr:uid="{00000000-0005-0000-0000-00001C010000}"/>
    <cellStyle name="Millares 72 2 3 2" xfId="1892" xr:uid="{00000000-0005-0000-0000-00001C010000}"/>
    <cellStyle name="Millares 72 2 3 2 2" xfId="4071" xr:uid="{00000000-0005-0000-0000-0000CF060000}"/>
    <cellStyle name="Millares 72 2 3 2 2 2" xfId="8481" xr:uid="{00000000-0005-0000-0000-0000D00D0000}"/>
    <cellStyle name="Millares 72 2 3 2 2 2 2" xfId="17295" xr:uid="{00000000-0005-0000-0000-0000D00D0000}"/>
    <cellStyle name="Millares 72 2 3 2 2 3" xfId="12888" xr:uid="{00000000-0005-0000-0000-0000CF060000}"/>
    <cellStyle name="Millares 72 2 3 2 3" xfId="6300" xr:uid="{00000000-0005-0000-0000-0000CF060000}"/>
    <cellStyle name="Millares 72 2 3 2 3 2" xfId="15114" xr:uid="{00000000-0005-0000-0000-0000CF060000}"/>
    <cellStyle name="Millares 72 2 3 2 4" xfId="10711" xr:uid="{00000000-0005-0000-0000-00001C010000}"/>
    <cellStyle name="Millares 72 2 3 3" xfId="2994" xr:uid="{00000000-0005-0000-0000-0000CE060000}"/>
    <cellStyle name="Millares 72 2 3 3 2" xfId="7404" xr:uid="{00000000-0005-0000-0000-0000D10D0000}"/>
    <cellStyle name="Millares 72 2 3 3 2 2" xfId="16218" xr:uid="{00000000-0005-0000-0000-0000D10D0000}"/>
    <cellStyle name="Millares 72 2 3 3 3" xfId="11811" xr:uid="{00000000-0005-0000-0000-0000CE060000}"/>
    <cellStyle name="Millares 72 2 3 4" xfId="5223" xr:uid="{00000000-0005-0000-0000-0000CE060000}"/>
    <cellStyle name="Millares 72 2 3 4 2" xfId="14037" xr:uid="{00000000-0005-0000-0000-0000CE060000}"/>
    <cellStyle name="Millares 72 2 3 5" xfId="9634" xr:uid="{00000000-0005-0000-0000-00001C010000}"/>
    <cellStyle name="Millares 72 2 4" xfId="1527" xr:uid="{00000000-0005-0000-0000-00001C010000}"/>
    <cellStyle name="Millares 72 2 4 2" xfId="3706" xr:uid="{00000000-0005-0000-0000-0000D0060000}"/>
    <cellStyle name="Millares 72 2 4 2 2" xfId="8116" xr:uid="{00000000-0005-0000-0000-0000D30D0000}"/>
    <cellStyle name="Millares 72 2 4 2 2 2" xfId="16930" xr:uid="{00000000-0005-0000-0000-0000D30D0000}"/>
    <cellStyle name="Millares 72 2 4 2 3" xfId="12523" xr:uid="{00000000-0005-0000-0000-0000D0060000}"/>
    <cellStyle name="Millares 72 2 4 3" xfId="5935" xr:uid="{00000000-0005-0000-0000-0000D0060000}"/>
    <cellStyle name="Millares 72 2 4 3 2" xfId="14749" xr:uid="{00000000-0005-0000-0000-0000D0060000}"/>
    <cellStyle name="Millares 72 2 4 4" xfId="10346" xr:uid="{00000000-0005-0000-0000-00001C010000}"/>
    <cellStyle name="Millares 72 2 5" xfId="2637" xr:uid="{00000000-0005-0000-0000-00001B010000}"/>
    <cellStyle name="Millares 72 2 5 2" xfId="7048" xr:uid="{00000000-0005-0000-0000-0000D40D0000}"/>
    <cellStyle name="Millares 72 2 5 2 2" xfId="15862" xr:uid="{00000000-0005-0000-0000-0000D40D0000}"/>
    <cellStyle name="Millares 72 2 5 3" xfId="11455" xr:uid="{00000000-0005-0000-0000-00001B010000}"/>
    <cellStyle name="Millares 72 2 6" xfId="4871" xr:uid="{00000000-0005-0000-0000-0000CB060000}"/>
    <cellStyle name="Millares 72 2 6 2" xfId="13685" xr:uid="{00000000-0005-0000-0000-0000CB060000}"/>
    <cellStyle name="Millares 72 2 7" xfId="9282" xr:uid="{00000000-0005-0000-0000-00001C010000}"/>
    <cellStyle name="Millares 72 3" xfId="984" xr:uid="{00000000-0005-0000-0000-00001B010000}"/>
    <cellStyle name="Millares 72 3 2" xfId="2062" xr:uid="{00000000-0005-0000-0000-00001B010000}"/>
    <cellStyle name="Millares 72 3 2 2" xfId="4241" xr:uid="{00000000-0005-0000-0000-0000D2060000}"/>
    <cellStyle name="Millares 72 3 2 2 2" xfId="8651" xr:uid="{00000000-0005-0000-0000-0000D70D0000}"/>
    <cellStyle name="Millares 72 3 2 2 2 2" xfId="17465" xr:uid="{00000000-0005-0000-0000-0000D70D0000}"/>
    <cellStyle name="Millares 72 3 2 2 3" xfId="13058" xr:uid="{00000000-0005-0000-0000-0000D2060000}"/>
    <cellStyle name="Millares 72 3 2 3" xfId="6470" xr:uid="{00000000-0005-0000-0000-0000D2060000}"/>
    <cellStyle name="Millares 72 3 2 3 2" xfId="15284" xr:uid="{00000000-0005-0000-0000-0000D2060000}"/>
    <cellStyle name="Millares 72 3 2 4" xfId="10881" xr:uid="{00000000-0005-0000-0000-00001B010000}"/>
    <cellStyle name="Millares 72 3 3" xfId="3164" xr:uid="{00000000-0005-0000-0000-0000D1060000}"/>
    <cellStyle name="Millares 72 3 3 2" xfId="7574" xr:uid="{00000000-0005-0000-0000-0000D80D0000}"/>
    <cellStyle name="Millares 72 3 3 2 2" xfId="16388" xr:uid="{00000000-0005-0000-0000-0000D80D0000}"/>
    <cellStyle name="Millares 72 3 3 3" xfId="11981" xr:uid="{00000000-0005-0000-0000-0000D1060000}"/>
    <cellStyle name="Millares 72 3 4" xfId="5393" xr:uid="{00000000-0005-0000-0000-0000D1060000}"/>
    <cellStyle name="Millares 72 3 4 2" xfId="14207" xr:uid="{00000000-0005-0000-0000-0000D1060000}"/>
    <cellStyle name="Millares 72 3 5" xfId="9804" xr:uid="{00000000-0005-0000-0000-00001B010000}"/>
    <cellStyle name="Millares 72 4" xfId="631" xr:uid="{00000000-0005-0000-0000-00001B010000}"/>
    <cellStyle name="Millares 72 4 2" xfId="1710" xr:uid="{00000000-0005-0000-0000-00001B010000}"/>
    <cellStyle name="Millares 72 4 2 2" xfId="3889" xr:uid="{00000000-0005-0000-0000-0000D4060000}"/>
    <cellStyle name="Millares 72 4 2 2 2" xfId="8299" xr:uid="{00000000-0005-0000-0000-0000DB0D0000}"/>
    <cellStyle name="Millares 72 4 2 2 2 2" xfId="17113" xr:uid="{00000000-0005-0000-0000-0000DB0D0000}"/>
    <cellStyle name="Millares 72 4 2 2 3" xfId="12706" xr:uid="{00000000-0005-0000-0000-0000D4060000}"/>
    <cellStyle name="Millares 72 4 2 3" xfId="6118" xr:uid="{00000000-0005-0000-0000-0000D4060000}"/>
    <cellStyle name="Millares 72 4 2 3 2" xfId="14932" xr:uid="{00000000-0005-0000-0000-0000D4060000}"/>
    <cellStyle name="Millares 72 4 2 4" xfId="10529" xr:uid="{00000000-0005-0000-0000-00001B010000}"/>
    <cellStyle name="Millares 72 4 3" xfId="2812" xr:uid="{00000000-0005-0000-0000-0000D3060000}"/>
    <cellStyle name="Millares 72 4 3 2" xfId="7222" xr:uid="{00000000-0005-0000-0000-0000DC0D0000}"/>
    <cellStyle name="Millares 72 4 3 2 2" xfId="16036" xr:uid="{00000000-0005-0000-0000-0000DC0D0000}"/>
    <cellStyle name="Millares 72 4 3 3" xfId="11629" xr:uid="{00000000-0005-0000-0000-0000D3060000}"/>
    <cellStyle name="Millares 72 4 4" xfId="5041" xr:uid="{00000000-0005-0000-0000-0000D3060000}"/>
    <cellStyle name="Millares 72 4 4 2" xfId="13855" xr:uid="{00000000-0005-0000-0000-0000D3060000}"/>
    <cellStyle name="Millares 72 4 5" xfId="9452" xr:uid="{00000000-0005-0000-0000-00001B010000}"/>
    <cellStyle name="Millares 72 5" xfId="1341" xr:uid="{00000000-0005-0000-0000-00001B010000}"/>
    <cellStyle name="Millares 72 5 2" xfId="3521" xr:uid="{00000000-0005-0000-0000-0000D5060000}"/>
    <cellStyle name="Millares 72 5 2 2" xfId="7931" xr:uid="{00000000-0005-0000-0000-0000DE0D0000}"/>
    <cellStyle name="Millares 72 5 2 2 2" xfId="16745" xr:uid="{00000000-0005-0000-0000-0000DE0D0000}"/>
    <cellStyle name="Millares 72 5 2 3" xfId="12338" xr:uid="{00000000-0005-0000-0000-0000D5060000}"/>
    <cellStyle name="Millares 72 5 3" xfId="5750" xr:uid="{00000000-0005-0000-0000-0000D5060000}"/>
    <cellStyle name="Millares 72 5 3 2" xfId="14564" xr:uid="{00000000-0005-0000-0000-0000D5060000}"/>
    <cellStyle name="Millares 72 5 4" xfId="10161" xr:uid="{00000000-0005-0000-0000-00001B010000}"/>
    <cellStyle name="Millares 72 6" xfId="2454" xr:uid="{00000000-0005-0000-0000-00001A010000}"/>
    <cellStyle name="Millares 72 6 2" xfId="6866" xr:uid="{00000000-0005-0000-0000-0000DF0D0000}"/>
    <cellStyle name="Millares 72 6 2 2" xfId="15680" xr:uid="{00000000-0005-0000-0000-0000DF0D0000}"/>
    <cellStyle name="Millares 72 6 3" xfId="11273" xr:uid="{00000000-0005-0000-0000-00001A010000}"/>
    <cellStyle name="Millares 72 7" xfId="4689" xr:uid="{00000000-0005-0000-0000-0000CA060000}"/>
    <cellStyle name="Millares 72 7 2" xfId="13503" xr:uid="{00000000-0005-0000-0000-0000CA060000}"/>
    <cellStyle name="Millares 72 8" xfId="9100" xr:uid="{00000000-0005-0000-0000-00001B010000}"/>
    <cellStyle name="Millares 73" xfId="159" xr:uid="{00000000-0005-0000-0000-00001D010000}"/>
    <cellStyle name="Millares 73 2" xfId="452" xr:uid="{00000000-0005-0000-0000-00001E010000}"/>
    <cellStyle name="Millares 73 2 2" xfId="1168" xr:uid="{00000000-0005-0000-0000-00001E010000}"/>
    <cellStyle name="Millares 73 2 2 2" xfId="2246" xr:uid="{00000000-0005-0000-0000-00001E010000}"/>
    <cellStyle name="Millares 73 2 2 2 2" xfId="4425" xr:uid="{00000000-0005-0000-0000-0000D9060000}"/>
    <cellStyle name="Millares 73 2 2 2 2 2" xfId="8835" xr:uid="{00000000-0005-0000-0000-0000E40D0000}"/>
    <cellStyle name="Millares 73 2 2 2 2 2 2" xfId="17649" xr:uid="{00000000-0005-0000-0000-0000E40D0000}"/>
    <cellStyle name="Millares 73 2 2 2 2 3" xfId="13242" xr:uid="{00000000-0005-0000-0000-0000D9060000}"/>
    <cellStyle name="Millares 73 2 2 2 3" xfId="6654" xr:uid="{00000000-0005-0000-0000-0000D9060000}"/>
    <cellStyle name="Millares 73 2 2 2 3 2" xfId="15468" xr:uid="{00000000-0005-0000-0000-0000D9060000}"/>
    <cellStyle name="Millares 73 2 2 2 4" xfId="11065" xr:uid="{00000000-0005-0000-0000-00001E010000}"/>
    <cellStyle name="Millares 73 2 2 3" xfId="3348" xr:uid="{00000000-0005-0000-0000-0000D8060000}"/>
    <cellStyle name="Millares 73 2 2 3 2" xfId="7758" xr:uid="{00000000-0005-0000-0000-0000E50D0000}"/>
    <cellStyle name="Millares 73 2 2 3 2 2" xfId="16572" xr:uid="{00000000-0005-0000-0000-0000E50D0000}"/>
    <cellStyle name="Millares 73 2 2 3 3" xfId="12165" xr:uid="{00000000-0005-0000-0000-0000D8060000}"/>
    <cellStyle name="Millares 73 2 2 4" xfId="5577" xr:uid="{00000000-0005-0000-0000-0000D8060000}"/>
    <cellStyle name="Millares 73 2 2 4 2" xfId="14391" xr:uid="{00000000-0005-0000-0000-0000D8060000}"/>
    <cellStyle name="Millares 73 2 2 5" xfId="9988" xr:uid="{00000000-0005-0000-0000-00001E010000}"/>
    <cellStyle name="Millares 73 2 3" xfId="815" xr:uid="{00000000-0005-0000-0000-00001E010000}"/>
    <cellStyle name="Millares 73 2 3 2" xfId="1894" xr:uid="{00000000-0005-0000-0000-00001E010000}"/>
    <cellStyle name="Millares 73 2 3 2 2" xfId="4073" xr:uid="{00000000-0005-0000-0000-0000DB060000}"/>
    <cellStyle name="Millares 73 2 3 2 2 2" xfId="8483" xr:uid="{00000000-0005-0000-0000-0000E80D0000}"/>
    <cellStyle name="Millares 73 2 3 2 2 2 2" xfId="17297" xr:uid="{00000000-0005-0000-0000-0000E80D0000}"/>
    <cellStyle name="Millares 73 2 3 2 2 3" xfId="12890" xr:uid="{00000000-0005-0000-0000-0000DB060000}"/>
    <cellStyle name="Millares 73 2 3 2 3" xfId="6302" xr:uid="{00000000-0005-0000-0000-0000DB060000}"/>
    <cellStyle name="Millares 73 2 3 2 3 2" xfId="15116" xr:uid="{00000000-0005-0000-0000-0000DB060000}"/>
    <cellStyle name="Millares 73 2 3 2 4" xfId="10713" xr:uid="{00000000-0005-0000-0000-00001E010000}"/>
    <cellStyle name="Millares 73 2 3 3" xfId="2996" xr:uid="{00000000-0005-0000-0000-0000DA060000}"/>
    <cellStyle name="Millares 73 2 3 3 2" xfId="7406" xr:uid="{00000000-0005-0000-0000-0000E90D0000}"/>
    <cellStyle name="Millares 73 2 3 3 2 2" xfId="16220" xr:uid="{00000000-0005-0000-0000-0000E90D0000}"/>
    <cellStyle name="Millares 73 2 3 3 3" xfId="11813" xr:uid="{00000000-0005-0000-0000-0000DA060000}"/>
    <cellStyle name="Millares 73 2 3 4" xfId="5225" xr:uid="{00000000-0005-0000-0000-0000DA060000}"/>
    <cellStyle name="Millares 73 2 3 4 2" xfId="14039" xr:uid="{00000000-0005-0000-0000-0000DA060000}"/>
    <cellStyle name="Millares 73 2 3 5" xfId="9636" xr:uid="{00000000-0005-0000-0000-00001E010000}"/>
    <cellStyle name="Millares 73 2 4" xfId="1529" xr:uid="{00000000-0005-0000-0000-00001E010000}"/>
    <cellStyle name="Millares 73 2 4 2" xfId="3708" xr:uid="{00000000-0005-0000-0000-0000DC060000}"/>
    <cellStyle name="Millares 73 2 4 2 2" xfId="8118" xr:uid="{00000000-0005-0000-0000-0000EB0D0000}"/>
    <cellStyle name="Millares 73 2 4 2 2 2" xfId="16932" xr:uid="{00000000-0005-0000-0000-0000EB0D0000}"/>
    <cellStyle name="Millares 73 2 4 2 3" xfId="12525" xr:uid="{00000000-0005-0000-0000-0000DC060000}"/>
    <cellStyle name="Millares 73 2 4 3" xfId="5937" xr:uid="{00000000-0005-0000-0000-0000DC060000}"/>
    <cellStyle name="Millares 73 2 4 3 2" xfId="14751" xr:uid="{00000000-0005-0000-0000-0000DC060000}"/>
    <cellStyle name="Millares 73 2 4 4" xfId="10348" xr:uid="{00000000-0005-0000-0000-00001E010000}"/>
    <cellStyle name="Millares 73 2 5" xfId="2639" xr:uid="{00000000-0005-0000-0000-00001D010000}"/>
    <cellStyle name="Millares 73 2 5 2" xfId="7050" xr:uid="{00000000-0005-0000-0000-0000EC0D0000}"/>
    <cellStyle name="Millares 73 2 5 2 2" xfId="15864" xr:uid="{00000000-0005-0000-0000-0000EC0D0000}"/>
    <cellStyle name="Millares 73 2 5 3" xfId="11457" xr:uid="{00000000-0005-0000-0000-00001D010000}"/>
    <cellStyle name="Millares 73 2 6" xfId="4873" xr:uid="{00000000-0005-0000-0000-0000D7060000}"/>
    <cellStyle name="Millares 73 2 6 2" xfId="13687" xr:uid="{00000000-0005-0000-0000-0000D7060000}"/>
    <cellStyle name="Millares 73 2 7" xfId="9284" xr:uid="{00000000-0005-0000-0000-00001E010000}"/>
    <cellStyle name="Millares 73 3" xfId="985" xr:uid="{00000000-0005-0000-0000-00001D010000}"/>
    <cellStyle name="Millares 73 3 2" xfId="2063" xr:uid="{00000000-0005-0000-0000-00001D010000}"/>
    <cellStyle name="Millares 73 3 2 2" xfId="4242" xr:uid="{00000000-0005-0000-0000-0000DE060000}"/>
    <cellStyle name="Millares 73 3 2 2 2" xfId="8652" xr:uid="{00000000-0005-0000-0000-0000EF0D0000}"/>
    <cellStyle name="Millares 73 3 2 2 2 2" xfId="17466" xr:uid="{00000000-0005-0000-0000-0000EF0D0000}"/>
    <cellStyle name="Millares 73 3 2 2 3" xfId="13059" xr:uid="{00000000-0005-0000-0000-0000DE060000}"/>
    <cellStyle name="Millares 73 3 2 3" xfId="6471" xr:uid="{00000000-0005-0000-0000-0000DE060000}"/>
    <cellStyle name="Millares 73 3 2 3 2" xfId="15285" xr:uid="{00000000-0005-0000-0000-0000DE060000}"/>
    <cellStyle name="Millares 73 3 2 4" xfId="10882" xr:uid="{00000000-0005-0000-0000-00001D010000}"/>
    <cellStyle name="Millares 73 3 3" xfId="3165" xr:uid="{00000000-0005-0000-0000-0000DD060000}"/>
    <cellStyle name="Millares 73 3 3 2" xfId="7575" xr:uid="{00000000-0005-0000-0000-0000F00D0000}"/>
    <cellStyle name="Millares 73 3 3 2 2" xfId="16389" xr:uid="{00000000-0005-0000-0000-0000F00D0000}"/>
    <cellStyle name="Millares 73 3 3 3" xfId="11982" xr:uid="{00000000-0005-0000-0000-0000DD060000}"/>
    <cellStyle name="Millares 73 3 4" xfId="5394" xr:uid="{00000000-0005-0000-0000-0000DD060000}"/>
    <cellStyle name="Millares 73 3 4 2" xfId="14208" xr:uid="{00000000-0005-0000-0000-0000DD060000}"/>
    <cellStyle name="Millares 73 3 5" xfId="9805" xr:uid="{00000000-0005-0000-0000-00001D010000}"/>
    <cellStyle name="Millares 73 4" xfId="632" xr:uid="{00000000-0005-0000-0000-00001D010000}"/>
    <cellStyle name="Millares 73 4 2" xfId="1711" xr:uid="{00000000-0005-0000-0000-00001D010000}"/>
    <cellStyle name="Millares 73 4 2 2" xfId="3890" xr:uid="{00000000-0005-0000-0000-0000E0060000}"/>
    <cellStyle name="Millares 73 4 2 2 2" xfId="8300" xr:uid="{00000000-0005-0000-0000-0000F30D0000}"/>
    <cellStyle name="Millares 73 4 2 2 2 2" xfId="17114" xr:uid="{00000000-0005-0000-0000-0000F30D0000}"/>
    <cellStyle name="Millares 73 4 2 2 3" xfId="12707" xr:uid="{00000000-0005-0000-0000-0000E0060000}"/>
    <cellStyle name="Millares 73 4 2 3" xfId="6119" xr:uid="{00000000-0005-0000-0000-0000E0060000}"/>
    <cellStyle name="Millares 73 4 2 3 2" xfId="14933" xr:uid="{00000000-0005-0000-0000-0000E0060000}"/>
    <cellStyle name="Millares 73 4 2 4" xfId="10530" xr:uid="{00000000-0005-0000-0000-00001D010000}"/>
    <cellStyle name="Millares 73 4 3" xfId="2813" xr:uid="{00000000-0005-0000-0000-0000DF060000}"/>
    <cellStyle name="Millares 73 4 3 2" xfId="7223" xr:uid="{00000000-0005-0000-0000-0000F40D0000}"/>
    <cellStyle name="Millares 73 4 3 2 2" xfId="16037" xr:uid="{00000000-0005-0000-0000-0000F40D0000}"/>
    <cellStyle name="Millares 73 4 3 3" xfId="11630" xr:uid="{00000000-0005-0000-0000-0000DF060000}"/>
    <cellStyle name="Millares 73 4 4" xfId="5042" xr:uid="{00000000-0005-0000-0000-0000DF060000}"/>
    <cellStyle name="Millares 73 4 4 2" xfId="13856" xr:uid="{00000000-0005-0000-0000-0000DF060000}"/>
    <cellStyle name="Millares 73 4 5" xfId="9453" xr:uid="{00000000-0005-0000-0000-00001D010000}"/>
    <cellStyle name="Millares 73 5" xfId="1342" xr:uid="{00000000-0005-0000-0000-00001D010000}"/>
    <cellStyle name="Millares 73 5 2" xfId="3522" xr:uid="{00000000-0005-0000-0000-0000E1060000}"/>
    <cellStyle name="Millares 73 5 2 2" xfId="7932" xr:uid="{00000000-0005-0000-0000-0000F60D0000}"/>
    <cellStyle name="Millares 73 5 2 2 2" xfId="16746" xr:uid="{00000000-0005-0000-0000-0000F60D0000}"/>
    <cellStyle name="Millares 73 5 2 3" xfId="12339" xr:uid="{00000000-0005-0000-0000-0000E1060000}"/>
    <cellStyle name="Millares 73 5 3" xfId="5751" xr:uid="{00000000-0005-0000-0000-0000E1060000}"/>
    <cellStyle name="Millares 73 5 3 2" xfId="14565" xr:uid="{00000000-0005-0000-0000-0000E1060000}"/>
    <cellStyle name="Millares 73 5 4" xfId="10162" xr:uid="{00000000-0005-0000-0000-00001D010000}"/>
    <cellStyle name="Millares 73 6" xfId="2455" xr:uid="{00000000-0005-0000-0000-00001C010000}"/>
    <cellStyle name="Millares 73 6 2" xfId="6867" xr:uid="{00000000-0005-0000-0000-0000F70D0000}"/>
    <cellStyle name="Millares 73 6 2 2" xfId="15681" xr:uid="{00000000-0005-0000-0000-0000F70D0000}"/>
    <cellStyle name="Millares 73 6 3" xfId="11274" xr:uid="{00000000-0005-0000-0000-00001C010000}"/>
    <cellStyle name="Millares 73 7" xfId="4690" xr:uid="{00000000-0005-0000-0000-0000D6060000}"/>
    <cellStyle name="Millares 73 7 2" xfId="13504" xr:uid="{00000000-0005-0000-0000-0000D6060000}"/>
    <cellStyle name="Millares 73 8" xfId="9101" xr:uid="{00000000-0005-0000-0000-00001D010000}"/>
    <cellStyle name="Millares 74" xfId="161" xr:uid="{00000000-0005-0000-0000-00001F010000}"/>
    <cellStyle name="Millares 74 2" xfId="453" xr:uid="{00000000-0005-0000-0000-000020010000}"/>
    <cellStyle name="Millares 74 2 2" xfId="1169" xr:uid="{00000000-0005-0000-0000-000020010000}"/>
    <cellStyle name="Millares 74 2 2 2" xfId="2247" xr:uid="{00000000-0005-0000-0000-000020010000}"/>
    <cellStyle name="Millares 74 2 2 2 2" xfId="4426" xr:uid="{00000000-0005-0000-0000-0000E5060000}"/>
    <cellStyle name="Millares 74 2 2 2 2 2" xfId="8836" xr:uid="{00000000-0005-0000-0000-0000FC0D0000}"/>
    <cellStyle name="Millares 74 2 2 2 2 2 2" xfId="17650" xr:uid="{00000000-0005-0000-0000-0000FC0D0000}"/>
    <cellStyle name="Millares 74 2 2 2 2 3" xfId="13243" xr:uid="{00000000-0005-0000-0000-0000E5060000}"/>
    <cellStyle name="Millares 74 2 2 2 3" xfId="6655" xr:uid="{00000000-0005-0000-0000-0000E5060000}"/>
    <cellStyle name="Millares 74 2 2 2 3 2" xfId="15469" xr:uid="{00000000-0005-0000-0000-0000E5060000}"/>
    <cellStyle name="Millares 74 2 2 2 4" xfId="11066" xr:uid="{00000000-0005-0000-0000-000020010000}"/>
    <cellStyle name="Millares 74 2 2 3" xfId="3349" xr:uid="{00000000-0005-0000-0000-0000E4060000}"/>
    <cellStyle name="Millares 74 2 2 3 2" xfId="7759" xr:uid="{00000000-0005-0000-0000-0000FD0D0000}"/>
    <cellStyle name="Millares 74 2 2 3 2 2" xfId="16573" xr:uid="{00000000-0005-0000-0000-0000FD0D0000}"/>
    <cellStyle name="Millares 74 2 2 3 3" xfId="12166" xr:uid="{00000000-0005-0000-0000-0000E4060000}"/>
    <cellStyle name="Millares 74 2 2 4" xfId="5578" xr:uid="{00000000-0005-0000-0000-0000E4060000}"/>
    <cellStyle name="Millares 74 2 2 4 2" xfId="14392" xr:uid="{00000000-0005-0000-0000-0000E4060000}"/>
    <cellStyle name="Millares 74 2 2 5" xfId="9989" xr:uid="{00000000-0005-0000-0000-000020010000}"/>
    <cellStyle name="Millares 74 2 3" xfId="816" xr:uid="{00000000-0005-0000-0000-000020010000}"/>
    <cellStyle name="Millares 74 2 3 2" xfId="1895" xr:uid="{00000000-0005-0000-0000-000020010000}"/>
    <cellStyle name="Millares 74 2 3 2 2" xfId="4074" xr:uid="{00000000-0005-0000-0000-0000E7060000}"/>
    <cellStyle name="Millares 74 2 3 2 2 2" xfId="8484" xr:uid="{00000000-0005-0000-0000-0000000E0000}"/>
    <cellStyle name="Millares 74 2 3 2 2 2 2" xfId="17298" xr:uid="{00000000-0005-0000-0000-0000000E0000}"/>
    <cellStyle name="Millares 74 2 3 2 2 3" xfId="12891" xr:uid="{00000000-0005-0000-0000-0000E7060000}"/>
    <cellStyle name="Millares 74 2 3 2 3" xfId="6303" xr:uid="{00000000-0005-0000-0000-0000E7060000}"/>
    <cellStyle name="Millares 74 2 3 2 3 2" xfId="15117" xr:uid="{00000000-0005-0000-0000-0000E7060000}"/>
    <cellStyle name="Millares 74 2 3 2 4" xfId="10714" xr:uid="{00000000-0005-0000-0000-000020010000}"/>
    <cellStyle name="Millares 74 2 3 3" xfId="2997" xr:uid="{00000000-0005-0000-0000-0000E6060000}"/>
    <cellStyle name="Millares 74 2 3 3 2" xfId="7407" xr:uid="{00000000-0005-0000-0000-0000010E0000}"/>
    <cellStyle name="Millares 74 2 3 3 2 2" xfId="16221" xr:uid="{00000000-0005-0000-0000-0000010E0000}"/>
    <cellStyle name="Millares 74 2 3 3 3" xfId="11814" xr:uid="{00000000-0005-0000-0000-0000E6060000}"/>
    <cellStyle name="Millares 74 2 3 4" xfId="5226" xr:uid="{00000000-0005-0000-0000-0000E6060000}"/>
    <cellStyle name="Millares 74 2 3 4 2" xfId="14040" xr:uid="{00000000-0005-0000-0000-0000E6060000}"/>
    <cellStyle name="Millares 74 2 3 5" xfId="9637" xr:uid="{00000000-0005-0000-0000-000020010000}"/>
    <cellStyle name="Millares 74 2 4" xfId="1530" xr:uid="{00000000-0005-0000-0000-000020010000}"/>
    <cellStyle name="Millares 74 2 4 2" xfId="3709" xr:uid="{00000000-0005-0000-0000-0000E8060000}"/>
    <cellStyle name="Millares 74 2 4 2 2" xfId="8119" xr:uid="{00000000-0005-0000-0000-0000030E0000}"/>
    <cellStyle name="Millares 74 2 4 2 2 2" xfId="16933" xr:uid="{00000000-0005-0000-0000-0000030E0000}"/>
    <cellStyle name="Millares 74 2 4 2 3" xfId="12526" xr:uid="{00000000-0005-0000-0000-0000E8060000}"/>
    <cellStyle name="Millares 74 2 4 3" xfId="5938" xr:uid="{00000000-0005-0000-0000-0000E8060000}"/>
    <cellStyle name="Millares 74 2 4 3 2" xfId="14752" xr:uid="{00000000-0005-0000-0000-0000E8060000}"/>
    <cellStyle name="Millares 74 2 4 4" xfId="10349" xr:uid="{00000000-0005-0000-0000-000020010000}"/>
    <cellStyle name="Millares 74 2 5" xfId="2640" xr:uid="{00000000-0005-0000-0000-00001F010000}"/>
    <cellStyle name="Millares 74 2 5 2" xfId="7051" xr:uid="{00000000-0005-0000-0000-0000040E0000}"/>
    <cellStyle name="Millares 74 2 5 2 2" xfId="15865" xr:uid="{00000000-0005-0000-0000-0000040E0000}"/>
    <cellStyle name="Millares 74 2 5 3" xfId="11458" xr:uid="{00000000-0005-0000-0000-00001F010000}"/>
    <cellStyle name="Millares 74 2 6" xfId="4874" xr:uid="{00000000-0005-0000-0000-0000E3060000}"/>
    <cellStyle name="Millares 74 2 6 2" xfId="13688" xr:uid="{00000000-0005-0000-0000-0000E3060000}"/>
    <cellStyle name="Millares 74 2 7" xfId="9285" xr:uid="{00000000-0005-0000-0000-000020010000}"/>
    <cellStyle name="Millares 74 3" xfId="986" xr:uid="{00000000-0005-0000-0000-00001F010000}"/>
    <cellStyle name="Millares 74 3 2" xfId="2064" xr:uid="{00000000-0005-0000-0000-00001F010000}"/>
    <cellStyle name="Millares 74 3 2 2" xfId="4243" xr:uid="{00000000-0005-0000-0000-0000EA060000}"/>
    <cellStyle name="Millares 74 3 2 2 2" xfId="8653" xr:uid="{00000000-0005-0000-0000-0000070E0000}"/>
    <cellStyle name="Millares 74 3 2 2 2 2" xfId="17467" xr:uid="{00000000-0005-0000-0000-0000070E0000}"/>
    <cellStyle name="Millares 74 3 2 2 3" xfId="13060" xr:uid="{00000000-0005-0000-0000-0000EA060000}"/>
    <cellStyle name="Millares 74 3 2 3" xfId="6472" xr:uid="{00000000-0005-0000-0000-0000EA060000}"/>
    <cellStyle name="Millares 74 3 2 3 2" xfId="15286" xr:uid="{00000000-0005-0000-0000-0000EA060000}"/>
    <cellStyle name="Millares 74 3 2 4" xfId="10883" xr:uid="{00000000-0005-0000-0000-00001F010000}"/>
    <cellStyle name="Millares 74 3 3" xfId="3166" xr:uid="{00000000-0005-0000-0000-0000E9060000}"/>
    <cellStyle name="Millares 74 3 3 2" xfId="7576" xr:uid="{00000000-0005-0000-0000-0000080E0000}"/>
    <cellStyle name="Millares 74 3 3 2 2" xfId="16390" xr:uid="{00000000-0005-0000-0000-0000080E0000}"/>
    <cellStyle name="Millares 74 3 3 3" xfId="11983" xr:uid="{00000000-0005-0000-0000-0000E9060000}"/>
    <cellStyle name="Millares 74 3 4" xfId="5395" xr:uid="{00000000-0005-0000-0000-0000E9060000}"/>
    <cellStyle name="Millares 74 3 4 2" xfId="14209" xr:uid="{00000000-0005-0000-0000-0000E9060000}"/>
    <cellStyle name="Millares 74 3 5" xfId="9806" xr:uid="{00000000-0005-0000-0000-00001F010000}"/>
    <cellStyle name="Millares 74 4" xfId="633" xr:uid="{00000000-0005-0000-0000-00001F010000}"/>
    <cellStyle name="Millares 74 4 2" xfId="1712" xr:uid="{00000000-0005-0000-0000-00001F010000}"/>
    <cellStyle name="Millares 74 4 2 2" xfId="3891" xr:uid="{00000000-0005-0000-0000-0000EC060000}"/>
    <cellStyle name="Millares 74 4 2 2 2" xfId="8301" xr:uid="{00000000-0005-0000-0000-00000B0E0000}"/>
    <cellStyle name="Millares 74 4 2 2 2 2" xfId="17115" xr:uid="{00000000-0005-0000-0000-00000B0E0000}"/>
    <cellStyle name="Millares 74 4 2 2 3" xfId="12708" xr:uid="{00000000-0005-0000-0000-0000EC060000}"/>
    <cellStyle name="Millares 74 4 2 3" xfId="6120" xr:uid="{00000000-0005-0000-0000-0000EC060000}"/>
    <cellStyle name="Millares 74 4 2 3 2" xfId="14934" xr:uid="{00000000-0005-0000-0000-0000EC060000}"/>
    <cellStyle name="Millares 74 4 2 4" xfId="10531" xr:uid="{00000000-0005-0000-0000-00001F010000}"/>
    <cellStyle name="Millares 74 4 3" xfId="2814" xr:uid="{00000000-0005-0000-0000-0000EB060000}"/>
    <cellStyle name="Millares 74 4 3 2" xfId="7224" xr:uid="{00000000-0005-0000-0000-00000C0E0000}"/>
    <cellStyle name="Millares 74 4 3 2 2" xfId="16038" xr:uid="{00000000-0005-0000-0000-00000C0E0000}"/>
    <cellStyle name="Millares 74 4 3 3" xfId="11631" xr:uid="{00000000-0005-0000-0000-0000EB060000}"/>
    <cellStyle name="Millares 74 4 4" xfId="5043" xr:uid="{00000000-0005-0000-0000-0000EB060000}"/>
    <cellStyle name="Millares 74 4 4 2" xfId="13857" xr:uid="{00000000-0005-0000-0000-0000EB060000}"/>
    <cellStyle name="Millares 74 4 5" xfId="9454" xr:uid="{00000000-0005-0000-0000-00001F010000}"/>
    <cellStyle name="Millares 74 5" xfId="1343" xr:uid="{00000000-0005-0000-0000-00001F010000}"/>
    <cellStyle name="Millares 74 5 2" xfId="3523" xr:uid="{00000000-0005-0000-0000-0000ED060000}"/>
    <cellStyle name="Millares 74 5 2 2" xfId="7933" xr:uid="{00000000-0005-0000-0000-00000E0E0000}"/>
    <cellStyle name="Millares 74 5 2 2 2" xfId="16747" xr:uid="{00000000-0005-0000-0000-00000E0E0000}"/>
    <cellStyle name="Millares 74 5 2 3" xfId="12340" xr:uid="{00000000-0005-0000-0000-0000ED060000}"/>
    <cellStyle name="Millares 74 5 3" xfId="5752" xr:uid="{00000000-0005-0000-0000-0000ED060000}"/>
    <cellStyle name="Millares 74 5 3 2" xfId="14566" xr:uid="{00000000-0005-0000-0000-0000ED060000}"/>
    <cellStyle name="Millares 74 5 4" xfId="10163" xr:uid="{00000000-0005-0000-0000-00001F010000}"/>
    <cellStyle name="Millares 74 6" xfId="2456" xr:uid="{00000000-0005-0000-0000-00001E010000}"/>
    <cellStyle name="Millares 74 6 2" xfId="6868" xr:uid="{00000000-0005-0000-0000-00000F0E0000}"/>
    <cellStyle name="Millares 74 6 2 2" xfId="15682" xr:uid="{00000000-0005-0000-0000-00000F0E0000}"/>
    <cellStyle name="Millares 74 6 3" xfId="11275" xr:uid="{00000000-0005-0000-0000-00001E010000}"/>
    <cellStyle name="Millares 74 7" xfId="4691" xr:uid="{00000000-0005-0000-0000-0000E2060000}"/>
    <cellStyle name="Millares 74 7 2" xfId="13505" xr:uid="{00000000-0005-0000-0000-0000E2060000}"/>
    <cellStyle name="Millares 74 8" xfId="9102" xr:uid="{00000000-0005-0000-0000-00001F010000}"/>
    <cellStyle name="Millares 75" xfId="163" xr:uid="{00000000-0005-0000-0000-000021010000}"/>
    <cellStyle name="Millares 75 2" xfId="454" xr:uid="{00000000-0005-0000-0000-000022010000}"/>
    <cellStyle name="Millares 75 2 2" xfId="1170" xr:uid="{00000000-0005-0000-0000-000022010000}"/>
    <cellStyle name="Millares 75 2 2 2" xfId="2248" xr:uid="{00000000-0005-0000-0000-000022010000}"/>
    <cellStyle name="Millares 75 2 2 2 2" xfId="4427" xr:uid="{00000000-0005-0000-0000-0000F1060000}"/>
    <cellStyle name="Millares 75 2 2 2 2 2" xfId="8837" xr:uid="{00000000-0005-0000-0000-0000140E0000}"/>
    <cellStyle name="Millares 75 2 2 2 2 2 2" xfId="17651" xr:uid="{00000000-0005-0000-0000-0000140E0000}"/>
    <cellStyle name="Millares 75 2 2 2 2 3" xfId="13244" xr:uid="{00000000-0005-0000-0000-0000F1060000}"/>
    <cellStyle name="Millares 75 2 2 2 3" xfId="6656" xr:uid="{00000000-0005-0000-0000-0000F1060000}"/>
    <cellStyle name="Millares 75 2 2 2 3 2" xfId="15470" xr:uid="{00000000-0005-0000-0000-0000F1060000}"/>
    <cellStyle name="Millares 75 2 2 2 4" xfId="11067" xr:uid="{00000000-0005-0000-0000-000022010000}"/>
    <cellStyle name="Millares 75 2 2 3" xfId="3350" xr:uid="{00000000-0005-0000-0000-0000F0060000}"/>
    <cellStyle name="Millares 75 2 2 3 2" xfId="7760" xr:uid="{00000000-0005-0000-0000-0000150E0000}"/>
    <cellStyle name="Millares 75 2 2 3 2 2" xfId="16574" xr:uid="{00000000-0005-0000-0000-0000150E0000}"/>
    <cellStyle name="Millares 75 2 2 3 3" xfId="12167" xr:uid="{00000000-0005-0000-0000-0000F0060000}"/>
    <cellStyle name="Millares 75 2 2 4" xfId="5579" xr:uid="{00000000-0005-0000-0000-0000F0060000}"/>
    <cellStyle name="Millares 75 2 2 4 2" xfId="14393" xr:uid="{00000000-0005-0000-0000-0000F0060000}"/>
    <cellStyle name="Millares 75 2 2 5" xfId="9990" xr:uid="{00000000-0005-0000-0000-000022010000}"/>
    <cellStyle name="Millares 75 2 3" xfId="817" xr:uid="{00000000-0005-0000-0000-000022010000}"/>
    <cellStyle name="Millares 75 2 3 2" xfId="1896" xr:uid="{00000000-0005-0000-0000-000022010000}"/>
    <cellStyle name="Millares 75 2 3 2 2" xfId="4075" xr:uid="{00000000-0005-0000-0000-0000F3060000}"/>
    <cellStyle name="Millares 75 2 3 2 2 2" xfId="8485" xr:uid="{00000000-0005-0000-0000-0000180E0000}"/>
    <cellStyle name="Millares 75 2 3 2 2 2 2" xfId="17299" xr:uid="{00000000-0005-0000-0000-0000180E0000}"/>
    <cellStyle name="Millares 75 2 3 2 2 3" xfId="12892" xr:uid="{00000000-0005-0000-0000-0000F3060000}"/>
    <cellStyle name="Millares 75 2 3 2 3" xfId="6304" xr:uid="{00000000-0005-0000-0000-0000F3060000}"/>
    <cellStyle name="Millares 75 2 3 2 3 2" xfId="15118" xr:uid="{00000000-0005-0000-0000-0000F3060000}"/>
    <cellStyle name="Millares 75 2 3 2 4" xfId="10715" xr:uid="{00000000-0005-0000-0000-000022010000}"/>
    <cellStyle name="Millares 75 2 3 3" xfId="2998" xr:uid="{00000000-0005-0000-0000-0000F2060000}"/>
    <cellStyle name="Millares 75 2 3 3 2" xfId="7408" xr:uid="{00000000-0005-0000-0000-0000190E0000}"/>
    <cellStyle name="Millares 75 2 3 3 2 2" xfId="16222" xr:uid="{00000000-0005-0000-0000-0000190E0000}"/>
    <cellStyle name="Millares 75 2 3 3 3" xfId="11815" xr:uid="{00000000-0005-0000-0000-0000F2060000}"/>
    <cellStyle name="Millares 75 2 3 4" xfId="5227" xr:uid="{00000000-0005-0000-0000-0000F2060000}"/>
    <cellStyle name="Millares 75 2 3 4 2" xfId="14041" xr:uid="{00000000-0005-0000-0000-0000F2060000}"/>
    <cellStyle name="Millares 75 2 3 5" xfId="9638" xr:uid="{00000000-0005-0000-0000-000022010000}"/>
    <cellStyle name="Millares 75 2 4" xfId="1531" xr:uid="{00000000-0005-0000-0000-000022010000}"/>
    <cellStyle name="Millares 75 2 4 2" xfId="3710" xr:uid="{00000000-0005-0000-0000-0000F4060000}"/>
    <cellStyle name="Millares 75 2 4 2 2" xfId="8120" xr:uid="{00000000-0005-0000-0000-00001B0E0000}"/>
    <cellStyle name="Millares 75 2 4 2 2 2" xfId="16934" xr:uid="{00000000-0005-0000-0000-00001B0E0000}"/>
    <cellStyle name="Millares 75 2 4 2 3" xfId="12527" xr:uid="{00000000-0005-0000-0000-0000F4060000}"/>
    <cellStyle name="Millares 75 2 4 3" xfId="5939" xr:uid="{00000000-0005-0000-0000-0000F4060000}"/>
    <cellStyle name="Millares 75 2 4 3 2" xfId="14753" xr:uid="{00000000-0005-0000-0000-0000F4060000}"/>
    <cellStyle name="Millares 75 2 4 4" xfId="10350" xr:uid="{00000000-0005-0000-0000-000022010000}"/>
    <cellStyle name="Millares 75 2 5" xfId="2641" xr:uid="{00000000-0005-0000-0000-000021010000}"/>
    <cellStyle name="Millares 75 2 5 2" xfId="7052" xr:uid="{00000000-0005-0000-0000-00001C0E0000}"/>
    <cellStyle name="Millares 75 2 5 2 2" xfId="15866" xr:uid="{00000000-0005-0000-0000-00001C0E0000}"/>
    <cellStyle name="Millares 75 2 5 3" xfId="11459" xr:uid="{00000000-0005-0000-0000-000021010000}"/>
    <cellStyle name="Millares 75 2 6" xfId="4875" xr:uid="{00000000-0005-0000-0000-0000EF060000}"/>
    <cellStyle name="Millares 75 2 6 2" xfId="13689" xr:uid="{00000000-0005-0000-0000-0000EF060000}"/>
    <cellStyle name="Millares 75 2 7" xfId="9286" xr:uid="{00000000-0005-0000-0000-000022010000}"/>
    <cellStyle name="Millares 75 3" xfId="987" xr:uid="{00000000-0005-0000-0000-000021010000}"/>
    <cellStyle name="Millares 75 3 2" xfId="2065" xr:uid="{00000000-0005-0000-0000-000021010000}"/>
    <cellStyle name="Millares 75 3 2 2" xfId="4244" xr:uid="{00000000-0005-0000-0000-0000F6060000}"/>
    <cellStyle name="Millares 75 3 2 2 2" xfId="8654" xr:uid="{00000000-0005-0000-0000-00001F0E0000}"/>
    <cellStyle name="Millares 75 3 2 2 2 2" xfId="17468" xr:uid="{00000000-0005-0000-0000-00001F0E0000}"/>
    <cellStyle name="Millares 75 3 2 2 3" xfId="13061" xr:uid="{00000000-0005-0000-0000-0000F6060000}"/>
    <cellStyle name="Millares 75 3 2 3" xfId="6473" xr:uid="{00000000-0005-0000-0000-0000F6060000}"/>
    <cellStyle name="Millares 75 3 2 3 2" xfId="15287" xr:uid="{00000000-0005-0000-0000-0000F6060000}"/>
    <cellStyle name="Millares 75 3 2 4" xfId="10884" xr:uid="{00000000-0005-0000-0000-000021010000}"/>
    <cellStyle name="Millares 75 3 3" xfId="3167" xr:uid="{00000000-0005-0000-0000-0000F5060000}"/>
    <cellStyle name="Millares 75 3 3 2" xfId="7577" xr:uid="{00000000-0005-0000-0000-0000200E0000}"/>
    <cellStyle name="Millares 75 3 3 2 2" xfId="16391" xr:uid="{00000000-0005-0000-0000-0000200E0000}"/>
    <cellStyle name="Millares 75 3 3 3" xfId="11984" xr:uid="{00000000-0005-0000-0000-0000F5060000}"/>
    <cellStyle name="Millares 75 3 4" xfId="5396" xr:uid="{00000000-0005-0000-0000-0000F5060000}"/>
    <cellStyle name="Millares 75 3 4 2" xfId="14210" xr:uid="{00000000-0005-0000-0000-0000F5060000}"/>
    <cellStyle name="Millares 75 3 5" xfId="9807" xr:uid="{00000000-0005-0000-0000-000021010000}"/>
    <cellStyle name="Millares 75 4" xfId="634" xr:uid="{00000000-0005-0000-0000-000021010000}"/>
    <cellStyle name="Millares 75 4 2" xfId="1713" xr:uid="{00000000-0005-0000-0000-000021010000}"/>
    <cellStyle name="Millares 75 4 2 2" xfId="3892" xr:uid="{00000000-0005-0000-0000-0000F8060000}"/>
    <cellStyle name="Millares 75 4 2 2 2" xfId="8302" xr:uid="{00000000-0005-0000-0000-0000230E0000}"/>
    <cellStyle name="Millares 75 4 2 2 2 2" xfId="17116" xr:uid="{00000000-0005-0000-0000-0000230E0000}"/>
    <cellStyle name="Millares 75 4 2 2 3" xfId="12709" xr:uid="{00000000-0005-0000-0000-0000F8060000}"/>
    <cellStyle name="Millares 75 4 2 3" xfId="6121" xr:uid="{00000000-0005-0000-0000-0000F8060000}"/>
    <cellStyle name="Millares 75 4 2 3 2" xfId="14935" xr:uid="{00000000-0005-0000-0000-0000F8060000}"/>
    <cellStyle name="Millares 75 4 2 4" xfId="10532" xr:uid="{00000000-0005-0000-0000-000021010000}"/>
    <cellStyle name="Millares 75 4 3" xfId="2815" xr:uid="{00000000-0005-0000-0000-0000F7060000}"/>
    <cellStyle name="Millares 75 4 3 2" xfId="7225" xr:uid="{00000000-0005-0000-0000-0000240E0000}"/>
    <cellStyle name="Millares 75 4 3 2 2" xfId="16039" xr:uid="{00000000-0005-0000-0000-0000240E0000}"/>
    <cellStyle name="Millares 75 4 3 3" xfId="11632" xr:uid="{00000000-0005-0000-0000-0000F7060000}"/>
    <cellStyle name="Millares 75 4 4" xfId="5044" xr:uid="{00000000-0005-0000-0000-0000F7060000}"/>
    <cellStyle name="Millares 75 4 4 2" xfId="13858" xr:uid="{00000000-0005-0000-0000-0000F7060000}"/>
    <cellStyle name="Millares 75 4 5" xfId="9455" xr:uid="{00000000-0005-0000-0000-000021010000}"/>
    <cellStyle name="Millares 75 5" xfId="1344" xr:uid="{00000000-0005-0000-0000-000021010000}"/>
    <cellStyle name="Millares 75 5 2" xfId="3524" xr:uid="{00000000-0005-0000-0000-0000F9060000}"/>
    <cellStyle name="Millares 75 5 2 2" xfId="7934" xr:uid="{00000000-0005-0000-0000-0000260E0000}"/>
    <cellStyle name="Millares 75 5 2 2 2" xfId="16748" xr:uid="{00000000-0005-0000-0000-0000260E0000}"/>
    <cellStyle name="Millares 75 5 2 3" xfId="12341" xr:uid="{00000000-0005-0000-0000-0000F9060000}"/>
    <cellStyle name="Millares 75 5 3" xfId="5753" xr:uid="{00000000-0005-0000-0000-0000F9060000}"/>
    <cellStyle name="Millares 75 5 3 2" xfId="14567" xr:uid="{00000000-0005-0000-0000-0000F9060000}"/>
    <cellStyle name="Millares 75 5 4" xfId="10164" xr:uid="{00000000-0005-0000-0000-000021010000}"/>
    <cellStyle name="Millares 75 6" xfId="2457" xr:uid="{00000000-0005-0000-0000-000020010000}"/>
    <cellStyle name="Millares 75 6 2" xfId="6869" xr:uid="{00000000-0005-0000-0000-0000270E0000}"/>
    <cellStyle name="Millares 75 6 2 2" xfId="15683" xr:uid="{00000000-0005-0000-0000-0000270E0000}"/>
    <cellStyle name="Millares 75 6 3" xfId="11276" xr:uid="{00000000-0005-0000-0000-000020010000}"/>
    <cellStyle name="Millares 75 7" xfId="4692" xr:uid="{00000000-0005-0000-0000-0000EE060000}"/>
    <cellStyle name="Millares 75 7 2" xfId="13506" xr:uid="{00000000-0005-0000-0000-0000EE060000}"/>
    <cellStyle name="Millares 75 8" xfId="9103" xr:uid="{00000000-0005-0000-0000-000021010000}"/>
    <cellStyle name="Millares 76" xfId="165" xr:uid="{00000000-0005-0000-0000-000023010000}"/>
    <cellStyle name="Millares 76 2" xfId="455" xr:uid="{00000000-0005-0000-0000-000024010000}"/>
    <cellStyle name="Millares 76 2 2" xfId="1171" xr:uid="{00000000-0005-0000-0000-000024010000}"/>
    <cellStyle name="Millares 76 2 2 2" xfId="2249" xr:uid="{00000000-0005-0000-0000-000024010000}"/>
    <cellStyle name="Millares 76 2 2 2 2" xfId="4428" xr:uid="{00000000-0005-0000-0000-0000FD060000}"/>
    <cellStyle name="Millares 76 2 2 2 2 2" xfId="8838" xr:uid="{00000000-0005-0000-0000-00002C0E0000}"/>
    <cellStyle name="Millares 76 2 2 2 2 2 2" xfId="17652" xr:uid="{00000000-0005-0000-0000-00002C0E0000}"/>
    <cellStyle name="Millares 76 2 2 2 2 3" xfId="13245" xr:uid="{00000000-0005-0000-0000-0000FD060000}"/>
    <cellStyle name="Millares 76 2 2 2 3" xfId="6657" xr:uid="{00000000-0005-0000-0000-0000FD060000}"/>
    <cellStyle name="Millares 76 2 2 2 3 2" xfId="15471" xr:uid="{00000000-0005-0000-0000-0000FD060000}"/>
    <cellStyle name="Millares 76 2 2 2 4" xfId="11068" xr:uid="{00000000-0005-0000-0000-000024010000}"/>
    <cellStyle name="Millares 76 2 2 3" xfId="3351" xr:uid="{00000000-0005-0000-0000-0000FC060000}"/>
    <cellStyle name="Millares 76 2 2 3 2" xfId="7761" xr:uid="{00000000-0005-0000-0000-00002D0E0000}"/>
    <cellStyle name="Millares 76 2 2 3 2 2" xfId="16575" xr:uid="{00000000-0005-0000-0000-00002D0E0000}"/>
    <cellStyle name="Millares 76 2 2 3 3" xfId="12168" xr:uid="{00000000-0005-0000-0000-0000FC060000}"/>
    <cellStyle name="Millares 76 2 2 4" xfId="5580" xr:uid="{00000000-0005-0000-0000-0000FC060000}"/>
    <cellStyle name="Millares 76 2 2 4 2" xfId="14394" xr:uid="{00000000-0005-0000-0000-0000FC060000}"/>
    <cellStyle name="Millares 76 2 2 5" xfId="9991" xr:uid="{00000000-0005-0000-0000-000024010000}"/>
    <cellStyle name="Millares 76 2 3" xfId="818" xr:uid="{00000000-0005-0000-0000-000024010000}"/>
    <cellStyle name="Millares 76 2 3 2" xfId="1897" xr:uid="{00000000-0005-0000-0000-000024010000}"/>
    <cellStyle name="Millares 76 2 3 2 2" xfId="4076" xr:uid="{00000000-0005-0000-0000-0000FF060000}"/>
    <cellStyle name="Millares 76 2 3 2 2 2" xfId="8486" xr:uid="{00000000-0005-0000-0000-0000300E0000}"/>
    <cellStyle name="Millares 76 2 3 2 2 2 2" xfId="17300" xr:uid="{00000000-0005-0000-0000-0000300E0000}"/>
    <cellStyle name="Millares 76 2 3 2 2 3" xfId="12893" xr:uid="{00000000-0005-0000-0000-0000FF060000}"/>
    <cellStyle name="Millares 76 2 3 2 3" xfId="6305" xr:uid="{00000000-0005-0000-0000-0000FF060000}"/>
    <cellStyle name="Millares 76 2 3 2 3 2" xfId="15119" xr:uid="{00000000-0005-0000-0000-0000FF060000}"/>
    <cellStyle name="Millares 76 2 3 2 4" xfId="10716" xr:uid="{00000000-0005-0000-0000-000024010000}"/>
    <cellStyle name="Millares 76 2 3 3" xfId="2999" xr:uid="{00000000-0005-0000-0000-0000FE060000}"/>
    <cellStyle name="Millares 76 2 3 3 2" xfId="7409" xr:uid="{00000000-0005-0000-0000-0000310E0000}"/>
    <cellStyle name="Millares 76 2 3 3 2 2" xfId="16223" xr:uid="{00000000-0005-0000-0000-0000310E0000}"/>
    <cellStyle name="Millares 76 2 3 3 3" xfId="11816" xr:uid="{00000000-0005-0000-0000-0000FE060000}"/>
    <cellStyle name="Millares 76 2 3 4" xfId="5228" xr:uid="{00000000-0005-0000-0000-0000FE060000}"/>
    <cellStyle name="Millares 76 2 3 4 2" xfId="14042" xr:uid="{00000000-0005-0000-0000-0000FE060000}"/>
    <cellStyle name="Millares 76 2 3 5" xfId="9639" xr:uid="{00000000-0005-0000-0000-000024010000}"/>
    <cellStyle name="Millares 76 2 4" xfId="1532" xr:uid="{00000000-0005-0000-0000-000024010000}"/>
    <cellStyle name="Millares 76 2 4 2" xfId="3711" xr:uid="{00000000-0005-0000-0000-000000070000}"/>
    <cellStyle name="Millares 76 2 4 2 2" xfId="8121" xr:uid="{00000000-0005-0000-0000-0000330E0000}"/>
    <cellStyle name="Millares 76 2 4 2 2 2" xfId="16935" xr:uid="{00000000-0005-0000-0000-0000330E0000}"/>
    <cellStyle name="Millares 76 2 4 2 3" xfId="12528" xr:uid="{00000000-0005-0000-0000-000000070000}"/>
    <cellStyle name="Millares 76 2 4 3" xfId="5940" xr:uid="{00000000-0005-0000-0000-000000070000}"/>
    <cellStyle name="Millares 76 2 4 3 2" xfId="14754" xr:uid="{00000000-0005-0000-0000-000000070000}"/>
    <cellStyle name="Millares 76 2 4 4" xfId="10351" xr:uid="{00000000-0005-0000-0000-000024010000}"/>
    <cellStyle name="Millares 76 2 5" xfId="2642" xr:uid="{00000000-0005-0000-0000-000023010000}"/>
    <cellStyle name="Millares 76 2 5 2" xfId="7053" xr:uid="{00000000-0005-0000-0000-0000340E0000}"/>
    <cellStyle name="Millares 76 2 5 2 2" xfId="15867" xr:uid="{00000000-0005-0000-0000-0000340E0000}"/>
    <cellStyle name="Millares 76 2 5 3" xfId="11460" xr:uid="{00000000-0005-0000-0000-000023010000}"/>
    <cellStyle name="Millares 76 2 6" xfId="4876" xr:uid="{00000000-0005-0000-0000-0000FB060000}"/>
    <cellStyle name="Millares 76 2 6 2" xfId="13690" xr:uid="{00000000-0005-0000-0000-0000FB060000}"/>
    <cellStyle name="Millares 76 2 7" xfId="9287" xr:uid="{00000000-0005-0000-0000-000024010000}"/>
    <cellStyle name="Millares 76 3" xfId="988" xr:uid="{00000000-0005-0000-0000-000023010000}"/>
    <cellStyle name="Millares 76 3 2" xfId="2066" xr:uid="{00000000-0005-0000-0000-000023010000}"/>
    <cellStyle name="Millares 76 3 2 2" xfId="4245" xr:uid="{00000000-0005-0000-0000-000002070000}"/>
    <cellStyle name="Millares 76 3 2 2 2" xfId="8655" xr:uid="{00000000-0005-0000-0000-0000370E0000}"/>
    <cellStyle name="Millares 76 3 2 2 2 2" xfId="17469" xr:uid="{00000000-0005-0000-0000-0000370E0000}"/>
    <cellStyle name="Millares 76 3 2 2 3" xfId="13062" xr:uid="{00000000-0005-0000-0000-000002070000}"/>
    <cellStyle name="Millares 76 3 2 3" xfId="6474" xr:uid="{00000000-0005-0000-0000-000002070000}"/>
    <cellStyle name="Millares 76 3 2 3 2" xfId="15288" xr:uid="{00000000-0005-0000-0000-000002070000}"/>
    <cellStyle name="Millares 76 3 2 4" xfId="10885" xr:uid="{00000000-0005-0000-0000-000023010000}"/>
    <cellStyle name="Millares 76 3 3" xfId="3168" xr:uid="{00000000-0005-0000-0000-000001070000}"/>
    <cellStyle name="Millares 76 3 3 2" xfId="7578" xr:uid="{00000000-0005-0000-0000-0000380E0000}"/>
    <cellStyle name="Millares 76 3 3 2 2" xfId="16392" xr:uid="{00000000-0005-0000-0000-0000380E0000}"/>
    <cellStyle name="Millares 76 3 3 3" xfId="11985" xr:uid="{00000000-0005-0000-0000-000001070000}"/>
    <cellStyle name="Millares 76 3 4" xfId="5397" xr:uid="{00000000-0005-0000-0000-000001070000}"/>
    <cellStyle name="Millares 76 3 4 2" xfId="14211" xr:uid="{00000000-0005-0000-0000-000001070000}"/>
    <cellStyle name="Millares 76 3 5" xfId="9808" xr:uid="{00000000-0005-0000-0000-000023010000}"/>
    <cellStyle name="Millares 76 4" xfId="635" xr:uid="{00000000-0005-0000-0000-000023010000}"/>
    <cellStyle name="Millares 76 4 2" xfId="1714" xr:uid="{00000000-0005-0000-0000-000023010000}"/>
    <cellStyle name="Millares 76 4 2 2" xfId="3893" xr:uid="{00000000-0005-0000-0000-000004070000}"/>
    <cellStyle name="Millares 76 4 2 2 2" xfId="8303" xr:uid="{00000000-0005-0000-0000-00003B0E0000}"/>
    <cellStyle name="Millares 76 4 2 2 2 2" xfId="17117" xr:uid="{00000000-0005-0000-0000-00003B0E0000}"/>
    <cellStyle name="Millares 76 4 2 2 3" xfId="12710" xr:uid="{00000000-0005-0000-0000-000004070000}"/>
    <cellStyle name="Millares 76 4 2 3" xfId="6122" xr:uid="{00000000-0005-0000-0000-000004070000}"/>
    <cellStyle name="Millares 76 4 2 3 2" xfId="14936" xr:uid="{00000000-0005-0000-0000-000004070000}"/>
    <cellStyle name="Millares 76 4 2 4" xfId="10533" xr:uid="{00000000-0005-0000-0000-000023010000}"/>
    <cellStyle name="Millares 76 4 3" xfId="2816" xr:uid="{00000000-0005-0000-0000-000003070000}"/>
    <cellStyle name="Millares 76 4 3 2" xfId="7226" xr:uid="{00000000-0005-0000-0000-00003C0E0000}"/>
    <cellStyle name="Millares 76 4 3 2 2" xfId="16040" xr:uid="{00000000-0005-0000-0000-00003C0E0000}"/>
    <cellStyle name="Millares 76 4 3 3" xfId="11633" xr:uid="{00000000-0005-0000-0000-000003070000}"/>
    <cellStyle name="Millares 76 4 4" xfId="5045" xr:uid="{00000000-0005-0000-0000-000003070000}"/>
    <cellStyle name="Millares 76 4 4 2" xfId="13859" xr:uid="{00000000-0005-0000-0000-000003070000}"/>
    <cellStyle name="Millares 76 4 5" xfId="9456" xr:uid="{00000000-0005-0000-0000-000023010000}"/>
    <cellStyle name="Millares 76 5" xfId="1345" xr:uid="{00000000-0005-0000-0000-000023010000}"/>
    <cellStyle name="Millares 76 5 2" xfId="3525" xr:uid="{00000000-0005-0000-0000-000005070000}"/>
    <cellStyle name="Millares 76 5 2 2" xfId="7935" xr:uid="{00000000-0005-0000-0000-00003E0E0000}"/>
    <cellStyle name="Millares 76 5 2 2 2" xfId="16749" xr:uid="{00000000-0005-0000-0000-00003E0E0000}"/>
    <cellStyle name="Millares 76 5 2 3" xfId="12342" xr:uid="{00000000-0005-0000-0000-000005070000}"/>
    <cellStyle name="Millares 76 5 3" xfId="5754" xr:uid="{00000000-0005-0000-0000-000005070000}"/>
    <cellStyle name="Millares 76 5 3 2" xfId="14568" xr:uid="{00000000-0005-0000-0000-000005070000}"/>
    <cellStyle name="Millares 76 5 4" xfId="10165" xr:uid="{00000000-0005-0000-0000-000023010000}"/>
    <cellStyle name="Millares 76 6" xfId="2458" xr:uid="{00000000-0005-0000-0000-000022010000}"/>
    <cellStyle name="Millares 76 6 2" xfId="6870" xr:uid="{00000000-0005-0000-0000-00003F0E0000}"/>
    <cellStyle name="Millares 76 6 2 2" xfId="15684" xr:uid="{00000000-0005-0000-0000-00003F0E0000}"/>
    <cellStyle name="Millares 76 6 3" xfId="11277" xr:uid="{00000000-0005-0000-0000-000022010000}"/>
    <cellStyle name="Millares 76 7" xfId="4693" xr:uid="{00000000-0005-0000-0000-0000FA060000}"/>
    <cellStyle name="Millares 76 7 2" xfId="13507" xr:uid="{00000000-0005-0000-0000-0000FA060000}"/>
    <cellStyle name="Millares 76 8" xfId="9104" xr:uid="{00000000-0005-0000-0000-000023010000}"/>
    <cellStyle name="Millares 77" xfId="167" xr:uid="{00000000-0005-0000-0000-000025010000}"/>
    <cellStyle name="Millares 77 2" xfId="456" xr:uid="{00000000-0005-0000-0000-000026010000}"/>
    <cellStyle name="Millares 77 2 2" xfId="1172" xr:uid="{00000000-0005-0000-0000-000026010000}"/>
    <cellStyle name="Millares 77 2 2 2" xfId="2250" xr:uid="{00000000-0005-0000-0000-000026010000}"/>
    <cellStyle name="Millares 77 2 2 2 2" xfId="4429" xr:uid="{00000000-0005-0000-0000-000009070000}"/>
    <cellStyle name="Millares 77 2 2 2 2 2" xfId="8839" xr:uid="{00000000-0005-0000-0000-0000440E0000}"/>
    <cellStyle name="Millares 77 2 2 2 2 2 2" xfId="17653" xr:uid="{00000000-0005-0000-0000-0000440E0000}"/>
    <cellStyle name="Millares 77 2 2 2 2 3" xfId="13246" xr:uid="{00000000-0005-0000-0000-000009070000}"/>
    <cellStyle name="Millares 77 2 2 2 3" xfId="6658" xr:uid="{00000000-0005-0000-0000-000009070000}"/>
    <cellStyle name="Millares 77 2 2 2 3 2" xfId="15472" xr:uid="{00000000-0005-0000-0000-000009070000}"/>
    <cellStyle name="Millares 77 2 2 2 4" xfId="11069" xr:uid="{00000000-0005-0000-0000-000026010000}"/>
    <cellStyle name="Millares 77 2 2 3" xfId="3352" xr:uid="{00000000-0005-0000-0000-000008070000}"/>
    <cellStyle name="Millares 77 2 2 3 2" xfId="7762" xr:uid="{00000000-0005-0000-0000-0000450E0000}"/>
    <cellStyle name="Millares 77 2 2 3 2 2" xfId="16576" xr:uid="{00000000-0005-0000-0000-0000450E0000}"/>
    <cellStyle name="Millares 77 2 2 3 3" xfId="12169" xr:uid="{00000000-0005-0000-0000-000008070000}"/>
    <cellStyle name="Millares 77 2 2 4" xfId="5581" xr:uid="{00000000-0005-0000-0000-000008070000}"/>
    <cellStyle name="Millares 77 2 2 4 2" xfId="14395" xr:uid="{00000000-0005-0000-0000-000008070000}"/>
    <cellStyle name="Millares 77 2 2 5" xfId="9992" xr:uid="{00000000-0005-0000-0000-000026010000}"/>
    <cellStyle name="Millares 77 2 3" xfId="819" xr:uid="{00000000-0005-0000-0000-000026010000}"/>
    <cellStyle name="Millares 77 2 3 2" xfId="1898" xr:uid="{00000000-0005-0000-0000-000026010000}"/>
    <cellStyle name="Millares 77 2 3 2 2" xfId="4077" xr:uid="{00000000-0005-0000-0000-00000B070000}"/>
    <cellStyle name="Millares 77 2 3 2 2 2" xfId="8487" xr:uid="{00000000-0005-0000-0000-0000480E0000}"/>
    <cellStyle name="Millares 77 2 3 2 2 2 2" xfId="17301" xr:uid="{00000000-0005-0000-0000-0000480E0000}"/>
    <cellStyle name="Millares 77 2 3 2 2 3" xfId="12894" xr:uid="{00000000-0005-0000-0000-00000B070000}"/>
    <cellStyle name="Millares 77 2 3 2 3" xfId="6306" xr:uid="{00000000-0005-0000-0000-00000B070000}"/>
    <cellStyle name="Millares 77 2 3 2 3 2" xfId="15120" xr:uid="{00000000-0005-0000-0000-00000B070000}"/>
    <cellStyle name="Millares 77 2 3 2 4" xfId="10717" xr:uid="{00000000-0005-0000-0000-000026010000}"/>
    <cellStyle name="Millares 77 2 3 3" xfId="3000" xr:uid="{00000000-0005-0000-0000-00000A070000}"/>
    <cellStyle name="Millares 77 2 3 3 2" xfId="7410" xr:uid="{00000000-0005-0000-0000-0000490E0000}"/>
    <cellStyle name="Millares 77 2 3 3 2 2" xfId="16224" xr:uid="{00000000-0005-0000-0000-0000490E0000}"/>
    <cellStyle name="Millares 77 2 3 3 3" xfId="11817" xr:uid="{00000000-0005-0000-0000-00000A070000}"/>
    <cellStyle name="Millares 77 2 3 4" xfId="5229" xr:uid="{00000000-0005-0000-0000-00000A070000}"/>
    <cellStyle name="Millares 77 2 3 4 2" xfId="14043" xr:uid="{00000000-0005-0000-0000-00000A070000}"/>
    <cellStyle name="Millares 77 2 3 5" xfId="9640" xr:uid="{00000000-0005-0000-0000-000026010000}"/>
    <cellStyle name="Millares 77 2 4" xfId="1533" xr:uid="{00000000-0005-0000-0000-000026010000}"/>
    <cellStyle name="Millares 77 2 4 2" xfId="3712" xr:uid="{00000000-0005-0000-0000-00000C070000}"/>
    <cellStyle name="Millares 77 2 4 2 2" xfId="8122" xr:uid="{00000000-0005-0000-0000-00004B0E0000}"/>
    <cellStyle name="Millares 77 2 4 2 2 2" xfId="16936" xr:uid="{00000000-0005-0000-0000-00004B0E0000}"/>
    <cellStyle name="Millares 77 2 4 2 3" xfId="12529" xr:uid="{00000000-0005-0000-0000-00000C070000}"/>
    <cellStyle name="Millares 77 2 4 3" xfId="5941" xr:uid="{00000000-0005-0000-0000-00000C070000}"/>
    <cellStyle name="Millares 77 2 4 3 2" xfId="14755" xr:uid="{00000000-0005-0000-0000-00000C070000}"/>
    <cellStyle name="Millares 77 2 4 4" xfId="10352" xr:uid="{00000000-0005-0000-0000-000026010000}"/>
    <cellStyle name="Millares 77 2 5" xfId="2643" xr:uid="{00000000-0005-0000-0000-000025010000}"/>
    <cellStyle name="Millares 77 2 5 2" xfId="7054" xr:uid="{00000000-0005-0000-0000-00004C0E0000}"/>
    <cellStyle name="Millares 77 2 5 2 2" xfId="15868" xr:uid="{00000000-0005-0000-0000-00004C0E0000}"/>
    <cellStyle name="Millares 77 2 5 3" xfId="11461" xr:uid="{00000000-0005-0000-0000-000025010000}"/>
    <cellStyle name="Millares 77 2 6" xfId="4877" xr:uid="{00000000-0005-0000-0000-000007070000}"/>
    <cellStyle name="Millares 77 2 6 2" xfId="13691" xr:uid="{00000000-0005-0000-0000-000007070000}"/>
    <cellStyle name="Millares 77 2 7" xfId="9288" xr:uid="{00000000-0005-0000-0000-000026010000}"/>
    <cellStyle name="Millares 77 3" xfId="989" xr:uid="{00000000-0005-0000-0000-000025010000}"/>
    <cellStyle name="Millares 77 3 2" xfId="2067" xr:uid="{00000000-0005-0000-0000-000025010000}"/>
    <cellStyle name="Millares 77 3 2 2" xfId="4246" xr:uid="{00000000-0005-0000-0000-00000E070000}"/>
    <cellStyle name="Millares 77 3 2 2 2" xfId="8656" xr:uid="{00000000-0005-0000-0000-00004F0E0000}"/>
    <cellStyle name="Millares 77 3 2 2 2 2" xfId="17470" xr:uid="{00000000-0005-0000-0000-00004F0E0000}"/>
    <cellStyle name="Millares 77 3 2 2 3" xfId="13063" xr:uid="{00000000-0005-0000-0000-00000E070000}"/>
    <cellStyle name="Millares 77 3 2 3" xfId="6475" xr:uid="{00000000-0005-0000-0000-00000E070000}"/>
    <cellStyle name="Millares 77 3 2 3 2" xfId="15289" xr:uid="{00000000-0005-0000-0000-00000E070000}"/>
    <cellStyle name="Millares 77 3 2 4" xfId="10886" xr:uid="{00000000-0005-0000-0000-000025010000}"/>
    <cellStyle name="Millares 77 3 3" xfId="3169" xr:uid="{00000000-0005-0000-0000-00000D070000}"/>
    <cellStyle name="Millares 77 3 3 2" xfId="7579" xr:uid="{00000000-0005-0000-0000-0000500E0000}"/>
    <cellStyle name="Millares 77 3 3 2 2" xfId="16393" xr:uid="{00000000-0005-0000-0000-0000500E0000}"/>
    <cellStyle name="Millares 77 3 3 3" xfId="11986" xr:uid="{00000000-0005-0000-0000-00000D070000}"/>
    <cellStyle name="Millares 77 3 4" xfId="5398" xr:uid="{00000000-0005-0000-0000-00000D070000}"/>
    <cellStyle name="Millares 77 3 4 2" xfId="14212" xr:uid="{00000000-0005-0000-0000-00000D070000}"/>
    <cellStyle name="Millares 77 3 5" xfId="9809" xr:uid="{00000000-0005-0000-0000-000025010000}"/>
    <cellStyle name="Millares 77 4" xfId="636" xr:uid="{00000000-0005-0000-0000-000025010000}"/>
    <cellStyle name="Millares 77 4 2" xfId="1715" xr:uid="{00000000-0005-0000-0000-000025010000}"/>
    <cellStyle name="Millares 77 4 2 2" xfId="3894" xr:uid="{00000000-0005-0000-0000-000010070000}"/>
    <cellStyle name="Millares 77 4 2 2 2" xfId="8304" xr:uid="{00000000-0005-0000-0000-0000530E0000}"/>
    <cellStyle name="Millares 77 4 2 2 2 2" xfId="17118" xr:uid="{00000000-0005-0000-0000-0000530E0000}"/>
    <cellStyle name="Millares 77 4 2 2 3" xfId="12711" xr:uid="{00000000-0005-0000-0000-000010070000}"/>
    <cellStyle name="Millares 77 4 2 3" xfId="6123" xr:uid="{00000000-0005-0000-0000-000010070000}"/>
    <cellStyle name="Millares 77 4 2 3 2" xfId="14937" xr:uid="{00000000-0005-0000-0000-000010070000}"/>
    <cellStyle name="Millares 77 4 2 4" xfId="10534" xr:uid="{00000000-0005-0000-0000-000025010000}"/>
    <cellStyle name="Millares 77 4 3" xfId="2817" xr:uid="{00000000-0005-0000-0000-00000F070000}"/>
    <cellStyle name="Millares 77 4 3 2" xfId="7227" xr:uid="{00000000-0005-0000-0000-0000540E0000}"/>
    <cellStyle name="Millares 77 4 3 2 2" xfId="16041" xr:uid="{00000000-0005-0000-0000-0000540E0000}"/>
    <cellStyle name="Millares 77 4 3 3" xfId="11634" xr:uid="{00000000-0005-0000-0000-00000F070000}"/>
    <cellStyle name="Millares 77 4 4" xfId="5046" xr:uid="{00000000-0005-0000-0000-00000F070000}"/>
    <cellStyle name="Millares 77 4 4 2" xfId="13860" xr:uid="{00000000-0005-0000-0000-00000F070000}"/>
    <cellStyle name="Millares 77 4 5" xfId="9457" xr:uid="{00000000-0005-0000-0000-000025010000}"/>
    <cellStyle name="Millares 77 5" xfId="1346" xr:uid="{00000000-0005-0000-0000-000025010000}"/>
    <cellStyle name="Millares 77 5 2" xfId="3526" xr:uid="{00000000-0005-0000-0000-000011070000}"/>
    <cellStyle name="Millares 77 5 2 2" xfId="7936" xr:uid="{00000000-0005-0000-0000-0000560E0000}"/>
    <cellStyle name="Millares 77 5 2 2 2" xfId="16750" xr:uid="{00000000-0005-0000-0000-0000560E0000}"/>
    <cellStyle name="Millares 77 5 2 3" xfId="12343" xr:uid="{00000000-0005-0000-0000-000011070000}"/>
    <cellStyle name="Millares 77 5 3" xfId="5755" xr:uid="{00000000-0005-0000-0000-000011070000}"/>
    <cellStyle name="Millares 77 5 3 2" xfId="14569" xr:uid="{00000000-0005-0000-0000-000011070000}"/>
    <cellStyle name="Millares 77 5 4" xfId="10166" xr:uid="{00000000-0005-0000-0000-000025010000}"/>
    <cellStyle name="Millares 77 6" xfId="2459" xr:uid="{00000000-0005-0000-0000-000024010000}"/>
    <cellStyle name="Millares 77 6 2" xfId="6871" xr:uid="{00000000-0005-0000-0000-0000570E0000}"/>
    <cellStyle name="Millares 77 6 2 2" xfId="15685" xr:uid="{00000000-0005-0000-0000-0000570E0000}"/>
    <cellStyle name="Millares 77 6 3" xfId="11278" xr:uid="{00000000-0005-0000-0000-000024010000}"/>
    <cellStyle name="Millares 77 7" xfId="4694" xr:uid="{00000000-0005-0000-0000-000006070000}"/>
    <cellStyle name="Millares 77 7 2" xfId="13508" xr:uid="{00000000-0005-0000-0000-000006070000}"/>
    <cellStyle name="Millares 77 8" xfId="9105" xr:uid="{00000000-0005-0000-0000-000025010000}"/>
    <cellStyle name="Millares 78" xfId="169" xr:uid="{00000000-0005-0000-0000-000027010000}"/>
    <cellStyle name="Millares 78 2" xfId="457" xr:uid="{00000000-0005-0000-0000-000028010000}"/>
    <cellStyle name="Millares 78 2 2" xfId="1173" xr:uid="{00000000-0005-0000-0000-000028010000}"/>
    <cellStyle name="Millares 78 2 2 2" xfId="2251" xr:uid="{00000000-0005-0000-0000-000028010000}"/>
    <cellStyle name="Millares 78 2 2 2 2" xfId="4430" xr:uid="{00000000-0005-0000-0000-000015070000}"/>
    <cellStyle name="Millares 78 2 2 2 2 2" xfId="8840" xr:uid="{00000000-0005-0000-0000-00005C0E0000}"/>
    <cellStyle name="Millares 78 2 2 2 2 2 2" xfId="17654" xr:uid="{00000000-0005-0000-0000-00005C0E0000}"/>
    <cellStyle name="Millares 78 2 2 2 2 3" xfId="13247" xr:uid="{00000000-0005-0000-0000-000015070000}"/>
    <cellStyle name="Millares 78 2 2 2 3" xfId="6659" xr:uid="{00000000-0005-0000-0000-000015070000}"/>
    <cellStyle name="Millares 78 2 2 2 3 2" xfId="15473" xr:uid="{00000000-0005-0000-0000-000015070000}"/>
    <cellStyle name="Millares 78 2 2 2 4" xfId="11070" xr:uid="{00000000-0005-0000-0000-000028010000}"/>
    <cellStyle name="Millares 78 2 2 3" xfId="3353" xr:uid="{00000000-0005-0000-0000-000014070000}"/>
    <cellStyle name="Millares 78 2 2 3 2" xfId="7763" xr:uid="{00000000-0005-0000-0000-00005D0E0000}"/>
    <cellStyle name="Millares 78 2 2 3 2 2" xfId="16577" xr:uid="{00000000-0005-0000-0000-00005D0E0000}"/>
    <cellStyle name="Millares 78 2 2 3 3" xfId="12170" xr:uid="{00000000-0005-0000-0000-000014070000}"/>
    <cellStyle name="Millares 78 2 2 4" xfId="5582" xr:uid="{00000000-0005-0000-0000-000014070000}"/>
    <cellStyle name="Millares 78 2 2 4 2" xfId="14396" xr:uid="{00000000-0005-0000-0000-000014070000}"/>
    <cellStyle name="Millares 78 2 2 5" xfId="9993" xr:uid="{00000000-0005-0000-0000-000028010000}"/>
    <cellStyle name="Millares 78 2 3" xfId="820" xr:uid="{00000000-0005-0000-0000-000028010000}"/>
    <cellStyle name="Millares 78 2 3 2" xfId="1899" xr:uid="{00000000-0005-0000-0000-000028010000}"/>
    <cellStyle name="Millares 78 2 3 2 2" xfId="4078" xr:uid="{00000000-0005-0000-0000-000017070000}"/>
    <cellStyle name="Millares 78 2 3 2 2 2" xfId="8488" xr:uid="{00000000-0005-0000-0000-0000600E0000}"/>
    <cellStyle name="Millares 78 2 3 2 2 2 2" xfId="17302" xr:uid="{00000000-0005-0000-0000-0000600E0000}"/>
    <cellStyle name="Millares 78 2 3 2 2 3" xfId="12895" xr:uid="{00000000-0005-0000-0000-000017070000}"/>
    <cellStyle name="Millares 78 2 3 2 3" xfId="6307" xr:uid="{00000000-0005-0000-0000-000017070000}"/>
    <cellStyle name="Millares 78 2 3 2 3 2" xfId="15121" xr:uid="{00000000-0005-0000-0000-000017070000}"/>
    <cellStyle name="Millares 78 2 3 2 4" xfId="10718" xr:uid="{00000000-0005-0000-0000-000028010000}"/>
    <cellStyle name="Millares 78 2 3 3" xfId="3001" xr:uid="{00000000-0005-0000-0000-000016070000}"/>
    <cellStyle name="Millares 78 2 3 3 2" xfId="7411" xr:uid="{00000000-0005-0000-0000-0000610E0000}"/>
    <cellStyle name="Millares 78 2 3 3 2 2" xfId="16225" xr:uid="{00000000-0005-0000-0000-0000610E0000}"/>
    <cellStyle name="Millares 78 2 3 3 3" xfId="11818" xr:uid="{00000000-0005-0000-0000-000016070000}"/>
    <cellStyle name="Millares 78 2 3 4" xfId="5230" xr:uid="{00000000-0005-0000-0000-000016070000}"/>
    <cellStyle name="Millares 78 2 3 4 2" xfId="14044" xr:uid="{00000000-0005-0000-0000-000016070000}"/>
    <cellStyle name="Millares 78 2 3 5" xfId="9641" xr:uid="{00000000-0005-0000-0000-000028010000}"/>
    <cellStyle name="Millares 78 2 4" xfId="1534" xr:uid="{00000000-0005-0000-0000-000028010000}"/>
    <cellStyle name="Millares 78 2 4 2" xfId="3713" xr:uid="{00000000-0005-0000-0000-000018070000}"/>
    <cellStyle name="Millares 78 2 4 2 2" xfId="8123" xr:uid="{00000000-0005-0000-0000-0000630E0000}"/>
    <cellStyle name="Millares 78 2 4 2 2 2" xfId="16937" xr:uid="{00000000-0005-0000-0000-0000630E0000}"/>
    <cellStyle name="Millares 78 2 4 2 3" xfId="12530" xr:uid="{00000000-0005-0000-0000-000018070000}"/>
    <cellStyle name="Millares 78 2 4 3" xfId="5942" xr:uid="{00000000-0005-0000-0000-000018070000}"/>
    <cellStyle name="Millares 78 2 4 3 2" xfId="14756" xr:uid="{00000000-0005-0000-0000-000018070000}"/>
    <cellStyle name="Millares 78 2 4 4" xfId="10353" xr:uid="{00000000-0005-0000-0000-000028010000}"/>
    <cellStyle name="Millares 78 2 5" xfId="2644" xr:uid="{00000000-0005-0000-0000-000027010000}"/>
    <cellStyle name="Millares 78 2 5 2" xfId="7055" xr:uid="{00000000-0005-0000-0000-0000640E0000}"/>
    <cellStyle name="Millares 78 2 5 2 2" xfId="15869" xr:uid="{00000000-0005-0000-0000-0000640E0000}"/>
    <cellStyle name="Millares 78 2 5 3" xfId="11462" xr:uid="{00000000-0005-0000-0000-000027010000}"/>
    <cellStyle name="Millares 78 2 6" xfId="4878" xr:uid="{00000000-0005-0000-0000-000013070000}"/>
    <cellStyle name="Millares 78 2 6 2" xfId="13692" xr:uid="{00000000-0005-0000-0000-000013070000}"/>
    <cellStyle name="Millares 78 2 7" xfId="9289" xr:uid="{00000000-0005-0000-0000-000028010000}"/>
    <cellStyle name="Millares 78 3" xfId="990" xr:uid="{00000000-0005-0000-0000-000027010000}"/>
    <cellStyle name="Millares 78 3 2" xfId="2068" xr:uid="{00000000-0005-0000-0000-000027010000}"/>
    <cellStyle name="Millares 78 3 2 2" xfId="4247" xr:uid="{00000000-0005-0000-0000-00001A070000}"/>
    <cellStyle name="Millares 78 3 2 2 2" xfId="8657" xr:uid="{00000000-0005-0000-0000-0000670E0000}"/>
    <cellStyle name="Millares 78 3 2 2 2 2" xfId="17471" xr:uid="{00000000-0005-0000-0000-0000670E0000}"/>
    <cellStyle name="Millares 78 3 2 2 3" xfId="13064" xr:uid="{00000000-0005-0000-0000-00001A070000}"/>
    <cellStyle name="Millares 78 3 2 3" xfId="6476" xr:uid="{00000000-0005-0000-0000-00001A070000}"/>
    <cellStyle name="Millares 78 3 2 3 2" xfId="15290" xr:uid="{00000000-0005-0000-0000-00001A070000}"/>
    <cellStyle name="Millares 78 3 2 4" xfId="10887" xr:uid="{00000000-0005-0000-0000-000027010000}"/>
    <cellStyle name="Millares 78 3 3" xfId="3170" xr:uid="{00000000-0005-0000-0000-000019070000}"/>
    <cellStyle name="Millares 78 3 3 2" xfId="7580" xr:uid="{00000000-0005-0000-0000-0000680E0000}"/>
    <cellStyle name="Millares 78 3 3 2 2" xfId="16394" xr:uid="{00000000-0005-0000-0000-0000680E0000}"/>
    <cellStyle name="Millares 78 3 3 3" xfId="11987" xr:uid="{00000000-0005-0000-0000-000019070000}"/>
    <cellStyle name="Millares 78 3 4" xfId="5399" xr:uid="{00000000-0005-0000-0000-000019070000}"/>
    <cellStyle name="Millares 78 3 4 2" xfId="14213" xr:uid="{00000000-0005-0000-0000-000019070000}"/>
    <cellStyle name="Millares 78 3 5" xfId="9810" xr:uid="{00000000-0005-0000-0000-000027010000}"/>
    <cellStyle name="Millares 78 4" xfId="637" xr:uid="{00000000-0005-0000-0000-000027010000}"/>
    <cellStyle name="Millares 78 4 2" xfId="1716" xr:uid="{00000000-0005-0000-0000-000027010000}"/>
    <cellStyle name="Millares 78 4 2 2" xfId="3895" xr:uid="{00000000-0005-0000-0000-00001C070000}"/>
    <cellStyle name="Millares 78 4 2 2 2" xfId="8305" xr:uid="{00000000-0005-0000-0000-00006B0E0000}"/>
    <cellStyle name="Millares 78 4 2 2 2 2" xfId="17119" xr:uid="{00000000-0005-0000-0000-00006B0E0000}"/>
    <cellStyle name="Millares 78 4 2 2 3" xfId="12712" xr:uid="{00000000-0005-0000-0000-00001C070000}"/>
    <cellStyle name="Millares 78 4 2 3" xfId="6124" xr:uid="{00000000-0005-0000-0000-00001C070000}"/>
    <cellStyle name="Millares 78 4 2 3 2" xfId="14938" xr:uid="{00000000-0005-0000-0000-00001C070000}"/>
    <cellStyle name="Millares 78 4 2 4" xfId="10535" xr:uid="{00000000-0005-0000-0000-000027010000}"/>
    <cellStyle name="Millares 78 4 3" xfId="2818" xr:uid="{00000000-0005-0000-0000-00001B070000}"/>
    <cellStyle name="Millares 78 4 3 2" xfId="7228" xr:uid="{00000000-0005-0000-0000-00006C0E0000}"/>
    <cellStyle name="Millares 78 4 3 2 2" xfId="16042" xr:uid="{00000000-0005-0000-0000-00006C0E0000}"/>
    <cellStyle name="Millares 78 4 3 3" xfId="11635" xr:uid="{00000000-0005-0000-0000-00001B070000}"/>
    <cellStyle name="Millares 78 4 4" xfId="5047" xr:uid="{00000000-0005-0000-0000-00001B070000}"/>
    <cellStyle name="Millares 78 4 4 2" xfId="13861" xr:uid="{00000000-0005-0000-0000-00001B070000}"/>
    <cellStyle name="Millares 78 4 5" xfId="9458" xr:uid="{00000000-0005-0000-0000-000027010000}"/>
    <cellStyle name="Millares 78 5" xfId="1347" xr:uid="{00000000-0005-0000-0000-000027010000}"/>
    <cellStyle name="Millares 78 5 2" xfId="3527" xr:uid="{00000000-0005-0000-0000-00001D070000}"/>
    <cellStyle name="Millares 78 5 2 2" xfId="7937" xr:uid="{00000000-0005-0000-0000-00006E0E0000}"/>
    <cellStyle name="Millares 78 5 2 2 2" xfId="16751" xr:uid="{00000000-0005-0000-0000-00006E0E0000}"/>
    <cellStyle name="Millares 78 5 2 3" xfId="12344" xr:uid="{00000000-0005-0000-0000-00001D070000}"/>
    <cellStyle name="Millares 78 5 3" xfId="5756" xr:uid="{00000000-0005-0000-0000-00001D070000}"/>
    <cellStyle name="Millares 78 5 3 2" xfId="14570" xr:uid="{00000000-0005-0000-0000-00001D070000}"/>
    <cellStyle name="Millares 78 5 4" xfId="10167" xr:uid="{00000000-0005-0000-0000-000027010000}"/>
    <cellStyle name="Millares 78 6" xfId="2460" xr:uid="{00000000-0005-0000-0000-000026010000}"/>
    <cellStyle name="Millares 78 6 2" xfId="6872" xr:uid="{00000000-0005-0000-0000-00006F0E0000}"/>
    <cellStyle name="Millares 78 6 2 2" xfId="15686" xr:uid="{00000000-0005-0000-0000-00006F0E0000}"/>
    <cellStyle name="Millares 78 6 3" xfId="11279" xr:uid="{00000000-0005-0000-0000-000026010000}"/>
    <cellStyle name="Millares 78 7" xfId="4695" xr:uid="{00000000-0005-0000-0000-000012070000}"/>
    <cellStyle name="Millares 78 7 2" xfId="13509" xr:uid="{00000000-0005-0000-0000-000012070000}"/>
    <cellStyle name="Millares 78 8" xfId="9106" xr:uid="{00000000-0005-0000-0000-000027010000}"/>
    <cellStyle name="Millares 79" xfId="171" xr:uid="{00000000-0005-0000-0000-000029010000}"/>
    <cellStyle name="Millares 79 2" xfId="458" xr:uid="{00000000-0005-0000-0000-00002A010000}"/>
    <cellStyle name="Millares 79 2 2" xfId="1174" xr:uid="{00000000-0005-0000-0000-00002A010000}"/>
    <cellStyle name="Millares 79 2 2 2" xfId="2252" xr:uid="{00000000-0005-0000-0000-00002A010000}"/>
    <cellStyle name="Millares 79 2 2 2 2" xfId="4431" xr:uid="{00000000-0005-0000-0000-000021070000}"/>
    <cellStyle name="Millares 79 2 2 2 2 2" xfId="8841" xr:uid="{00000000-0005-0000-0000-0000740E0000}"/>
    <cellStyle name="Millares 79 2 2 2 2 2 2" xfId="17655" xr:uid="{00000000-0005-0000-0000-0000740E0000}"/>
    <cellStyle name="Millares 79 2 2 2 2 3" xfId="13248" xr:uid="{00000000-0005-0000-0000-000021070000}"/>
    <cellStyle name="Millares 79 2 2 2 3" xfId="6660" xr:uid="{00000000-0005-0000-0000-000021070000}"/>
    <cellStyle name="Millares 79 2 2 2 3 2" xfId="15474" xr:uid="{00000000-0005-0000-0000-000021070000}"/>
    <cellStyle name="Millares 79 2 2 2 4" xfId="11071" xr:uid="{00000000-0005-0000-0000-00002A010000}"/>
    <cellStyle name="Millares 79 2 2 3" xfId="3354" xr:uid="{00000000-0005-0000-0000-000020070000}"/>
    <cellStyle name="Millares 79 2 2 3 2" xfId="7764" xr:uid="{00000000-0005-0000-0000-0000750E0000}"/>
    <cellStyle name="Millares 79 2 2 3 2 2" xfId="16578" xr:uid="{00000000-0005-0000-0000-0000750E0000}"/>
    <cellStyle name="Millares 79 2 2 3 3" xfId="12171" xr:uid="{00000000-0005-0000-0000-000020070000}"/>
    <cellStyle name="Millares 79 2 2 4" xfId="5583" xr:uid="{00000000-0005-0000-0000-000020070000}"/>
    <cellStyle name="Millares 79 2 2 4 2" xfId="14397" xr:uid="{00000000-0005-0000-0000-000020070000}"/>
    <cellStyle name="Millares 79 2 2 5" xfId="9994" xr:uid="{00000000-0005-0000-0000-00002A010000}"/>
    <cellStyle name="Millares 79 2 3" xfId="821" xr:uid="{00000000-0005-0000-0000-00002A010000}"/>
    <cellStyle name="Millares 79 2 3 2" xfId="1900" xr:uid="{00000000-0005-0000-0000-00002A010000}"/>
    <cellStyle name="Millares 79 2 3 2 2" xfId="4079" xr:uid="{00000000-0005-0000-0000-000023070000}"/>
    <cellStyle name="Millares 79 2 3 2 2 2" xfId="8489" xr:uid="{00000000-0005-0000-0000-0000780E0000}"/>
    <cellStyle name="Millares 79 2 3 2 2 2 2" xfId="17303" xr:uid="{00000000-0005-0000-0000-0000780E0000}"/>
    <cellStyle name="Millares 79 2 3 2 2 3" xfId="12896" xr:uid="{00000000-0005-0000-0000-000023070000}"/>
    <cellStyle name="Millares 79 2 3 2 3" xfId="6308" xr:uid="{00000000-0005-0000-0000-000023070000}"/>
    <cellStyle name="Millares 79 2 3 2 3 2" xfId="15122" xr:uid="{00000000-0005-0000-0000-000023070000}"/>
    <cellStyle name="Millares 79 2 3 2 4" xfId="10719" xr:uid="{00000000-0005-0000-0000-00002A010000}"/>
    <cellStyle name="Millares 79 2 3 3" xfId="3002" xr:uid="{00000000-0005-0000-0000-000022070000}"/>
    <cellStyle name="Millares 79 2 3 3 2" xfId="7412" xr:uid="{00000000-0005-0000-0000-0000790E0000}"/>
    <cellStyle name="Millares 79 2 3 3 2 2" xfId="16226" xr:uid="{00000000-0005-0000-0000-0000790E0000}"/>
    <cellStyle name="Millares 79 2 3 3 3" xfId="11819" xr:uid="{00000000-0005-0000-0000-000022070000}"/>
    <cellStyle name="Millares 79 2 3 4" xfId="5231" xr:uid="{00000000-0005-0000-0000-000022070000}"/>
    <cellStyle name="Millares 79 2 3 4 2" xfId="14045" xr:uid="{00000000-0005-0000-0000-000022070000}"/>
    <cellStyle name="Millares 79 2 3 5" xfId="9642" xr:uid="{00000000-0005-0000-0000-00002A010000}"/>
    <cellStyle name="Millares 79 2 4" xfId="1535" xr:uid="{00000000-0005-0000-0000-00002A010000}"/>
    <cellStyle name="Millares 79 2 4 2" xfId="3714" xr:uid="{00000000-0005-0000-0000-000024070000}"/>
    <cellStyle name="Millares 79 2 4 2 2" xfId="8124" xr:uid="{00000000-0005-0000-0000-00007B0E0000}"/>
    <cellStyle name="Millares 79 2 4 2 2 2" xfId="16938" xr:uid="{00000000-0005-0000-0000-00007B0E0000}"/>
    <cellStyle name="Millares 79 2 4 2 3" xfId="12531" xr:uid="{00000000-0005-0000-0000-000024070000}"/>
    <cellStyle name="Millares 79 2 4 3" xfId="5943" xr:uid="{00000000-0005-0000-0000-000024070000}"/>
    <cellStyle name="Millares 79 2 4 3 2" xfId="14757" xr:uid="{00000000-0005-0000-0000-000024070000}"/>
    <cellStyle name="Millares 79 2 4 4" xfId="10354" xr:uid="{00000000-0005-0000-0000-00002A010000}"/>
    <cellStyle name="Millares 79 2 5" xfId="2645" xr:uid="{00000000-0005-0000-0000-000029010000}"/>
    <cellStyle name="Millares 79 2 5 2" xfId="7056" xr:uid="{00000000-0005-0000-0000-00007C0E0000}"/>
    <cellStyle name="Millares 79 2 5 2 2" xfId="15870" xr:uid="{00000000-0005-0000-0000-00007C0E0000}"/>
    <cellStyle name="Millares 79 2 5 3" xfId="11463" xr:uid="{00000000-0005-0000-0000-000029010000}"/>
    <cellStyle name="Millares 79 2 6" xfId="4879" xr:uid="{00000000-0005-0000-0000-00001F070000}"/>
    <cellStyle name="Millares 79 2 6 2" xfId="13693" xr:uid="{00000000-0005-0000-0000-00001F070000}"/>
    <cellStyle name="Millares 79 2 7" xfId="9290" xr:uid="{00000000-0005-0000-0000-00002A010000}"/>
    <cellStyle name="Millares 79 3" xfId="991" xr:uid="{00000000-0005-0000-0000-000029010000}"/>
    <cellStyle name="Millares 79 3 2" xfId="2069" xr:uid="{00000000-0005-0000-0000-000029010000}"/>
    <cellStyle name="Millares 79 3 2 2" xfId="4248" xr:uid="{00000000-0005-0000-0000-000026070000}"/>
    <cellStyle name="Millares 79 3 2 2 2" xfId="8658" xr:uid="{00000000-0005-0000-0000-00007F0E0000}"/>
    <cellStyle name="Millares 79 3 2 2 2 2" xfId="17472" xr:uid="{00000000-0005-0000-0000-00007F0E0000}"/>
    <cellStyle name="Millares 79 3 2 2 3" xfId="13065" xr:uid="{00000000-0005-0000-0000-000026070000}"/>
    <cellStyle name="Millares 79 3 2 3" xfId="6477" xr:uid="{00000000-0005-0000-0000-000026070000}"/>
    <cellStyle name="Millares 79 3 2 3 2" xfId="15291" xr:uid="{00000000-0005-0000-0000-000026070000}"/>
    <cellStyle name="Millares 79 3 2 4" xfId="10888" xr:uid="{00000000-0005-0000-0000-000029010000}"/>
    <cellStyle name="Millares 79 3 3" xfId="3171" xr:uid="{00000000-0005-0000-0000-000025070000}"/>
    <cellStyle name="Millares 79 3 3 2" xfId="7581" xr:uid="{00000000-0005-0000-0000-0000800E0000}"/>
    <cellStyle name="Millares 79 3 3 2 2" xfId="16395" xr:uid="{00000000-0005-0000-0000-0000800E0000}"/>
    <cellStyle name="Millares 79 3 3 3" xfId="11988" xr:uid="{00000000-0005-0000-0000-000025070000}"/>
    <cellStyle name="Millares 79 3 4" xfId="5400" xr:uid="{00000000-0005-0000-0000-000025070000}"/>
    <cellStyle name="Millares 79 3 4 2" xfId="14214" xr:uid="{00000000-0005-0000-0000-000025070000}"/>
    <cellStyle name="Millares 79 3 5" xfId="9811" xr:uid="{00000000-0005-0000-0000-000029010000}"/>
    <cellStyle name="Millares 79 4" xfId="638" xr:uid="{00000000-0005-0000-0000-000029010000}"/>
    <cellStyle name="Millares 79 4 2" xfId="1717" xr:uid="{00000000-0005-0000-0000-000029010000}"/>
    <cellStyle name="Millares 79 4 2 2" xfId="3896" xr:uid="{00000000-0005-0000-0000-000028070000}"/>
    <cellStyle name="Millares 79 4 2 2 2" xfId="8306" xr:uid="{00000000-0005-0000-0000-0000830E0000}"/>
    <cellStyle name="Millares 79 4 2 2 2 2" xfId="17120" xr:uid="{00000000-0005-0000-0000-0000830E0000}"/>
    <cellStyle name="Millares 79 4 2 2 3" xfId="12713" xr:uid="{00000000-0005-0000-0000-000028070000}"/>
    <cellStyle name="Millares 79 4 2 3" xfId="6125" xr:uid="{00000000-0005-0000-0000-000028070000}"/>
    <cellStyle name="Millares 79 4 2 3 2" xfId="14939" xr:uid="{00000000-0005-0000-0000-000028070000}"/>
    <cellStyle name="Millares 79 4 2 4" xfId="10536" xr:uid="{00000000-0005-0000-0000-000029010000}"/>
    <cellStyle name="Millares 79 4 3" xfId="2819" xr:uid="{00000000-0005-0000-0000-000027070000}"/>
    <cellStyle name="Millares 79 4 3 2" xfId="7229" xr:uid="{00000000-0005-0000-0000-0000840E0000}"/>
    <cellStyle name="Millares 79 4 3 2 2" xfId="16043" xr:uid="{00000000-0005-0000-0000-0000840E0000}"/>
    <cellStyle name="Millares 79 4 3 3" xfId="11636" xr:uid="{00000000-0005-0000-0000-000027070000}"/>
    <cellStyle name="Millares 79 4 4" xfId="5048" xr:uid="{00000000-0005-0000-0000-000027070000}"/>
    <cellStyle name="Millares 79 4 4 2" xfId="13862" xr:uid="{00000000-0005-0000-0000-000027070000}"/>
    <cellStyle name="Millares 79 4 5" xfId="9459" xr:uid="{00000000-0005-0000-0000-000029010000}"/>
    <cellStyle name="Millares 79 5" xfId="1348" xr:uid="{00000000-0005-0000-0000-000029010000}"/>
    <cellStyle name="Millares 79 5 2" xfId="3528" xr:uid="{00000000-0005-0000-0000-000029070000}"/>
    <cellStyle name="Millares 79 5 2 2" xfId="7938" xr:uid="{00000000-0005-0000-0000-0000860E0000}"/>
    <cellStyle name="Millares 79 5 2 2 2" xfId="16752" xr:uid="{00000000-0005-0000-0000-0000860E0000}"/>
    <cellStyle name="Millares 79 5 2 3" xfId="12345" xr:uid="{00000000-0005-0000-0000-000029070000}"/>
    <cellStyle name="Millares 79 5 3" xfId="5757" xr:uid="{00000000-0005-0000-0000-000029070000}"/>
    <cellStyle name="Millares 79 5 3 2" xfId="14571" xr:uid="{00000000-0005-0000-0000-000029070000}"/>
    <cellStyle name="Millares 79 5 4" xfId="10168" xr:uid="{00000000-0005-0000-0000-000029010000}"/>
    <cellStyle name="Millares 79 6" xfId="2461" xr:uid="{00000000-0005-0000-0000-000028010000}"/>
    <cellStyle name="Millares 79 6 2" xfId="6873" xr:uid="{00000000-0005-0000-0000-0000870E0000}"/>
    <cellStyle name="Millares 79 6 2 2" xfId="15687" xr:uid="{00000000-0005-0000-0000-0000870E0000}"/>
    <cellStyle name="Millares 79 6 3" xfId="11280" xr:uid="{00000000-0005-0000-0000-000028010000}"/>
    <cellStyle name="Millares 79 7" xfId="4696" xr:uid="{00000000-0005-0000-0000-00001E070000}"/>
    <cellStyle name="Millares 79 7 2" xfId="13510" xr:uid="{00000000-0005-0000-0000-00001E070000}"/>
    <cellStyle name="Millares 79 8" xfId="9107" xr:uid="{00000000-0005-0000-0000-000029010000}"/>
    <cellStyle name="Millares 8" xfId="26" xr:uid="{00000000-0005-0000-0000-00002B010000}"/>
    <cellStyle name="Millares 8 2" xfId="378" xr:uid="{00000000-0005-0000-0000-00002C010000}"/>
    <cellStyle name="Millares 8 2 2" xfId="1095" xr:uid="{00000000-0005-0000-0000-00002C010000}"/>
    <cellStyle name="Millares 8 2 2 2" xfId="2173" xr:uid="{00000000-0005-0000-0000-00002C010000}"/>
    <cellStyle name="Millares 8 2 2 2 2" xfId="4352" xr:uid="{00000000-0005-0000-0000-00002D070000}"/>
    <cellStyle name="Millares 8 2 2 2 2 2" xfId="8762" xr:uid="{00000000-0005-0000-0000-00008C0E0000}"/>
    <cellStyle name="Millares 8 2 2 2 2 2 2" xfId="17576" xr:uid="{00000000-0005-0000-0000-00008C0E0000}"/>
    <cellStyle name="Millares 8 2 2 2 2 3" xfId="13169" xr:uid="{00000000-0005-0000-0000-00002D070000}"/>
    <cellStyle name="Millares 8 2 2 2 3" xfId="6581" xr:uid="{00000000-0005-0000-0000-00002D070000}"/>
    <cellStyle name="Millares 8 2 2 2 3 2" xfId="15395" xr:uid="{00000000-0005-0000-0000-00002D070000}"/>
    <cellStyle name="Millares 8 2 2 2 4" xfId="10992" xr:uid="{00000000-0005-0000-0000-00002C010000}"/>
    <cellStyle name="Millares 8 2 2 3" xfId="3275" xr:uid="{00000000-0005-0000-0000-00002C070000}"/>
    <cellStyle name="Millares 8 2 2 3 2" xfId="7685" xr:uid="{00000000-0005-0000-0000-00008D0E0000}"/>
    <cellStyle name="Millares 8 2 2 3 2 2" xfId="16499" xr:uid="{00000000-0005-0000-0000-00008D0E0000}"/>
    <cellStyle name="Millares 8 2 2 3 3" xfId="12092" xr:uid="{00000000-0005-0000-0000-00002C070000}"/>
    <cellStyle name="Millares 8 2 2 4" xfId="5504" xr:uid="{00000000-0005-0000-0000-00002C070000}"/>
    <cellStyle name="Millares 8 2 2 4 2" xfId="14318" xr:uid="{00000000-0005-0000-0000-00002C070000}"/>
    <cellStyle name="Millares 8 2 2 5" xfId="9915" xr:uid="{00000000-0005-0000-0000-00002C010000}"/>
    <cellStyle name="Millares 8 2 3" xfId="742" xr:uid="{00000000-0005-0000-0000-00002C010000}"/>
    <cellStyle name="Millares 8 2 3 2" xfId="1821" xr:uid="{00000000-0005-0000-0000-00002C010000}"/>
    <cellStyle name="Millares 8 2 3 2 2" xfId="4000" xr:uid="{00000000-0005-0000-0000-00002F070000}"/>
    <cellStyle name="Millares 8 2 3 2 2 2" xfId="8410" xr:uid="{00000000-0005-0000-0000-0000900E0000}"/>
    <cellStyle name="Millares 8 2 3 2 2 2 2" xfId="17224" xr:uid="{00000000-0005-0000-0000-0000900E0000}"/>
    <cellStyle name="Millares 8 2 3 2 2 3" xfId="12817" xr:uid="{00000000-0005-0000-0000-00002F070000}"/>
    <cellStyle name="Millares 8 2 3 2 3" xfId="6229" xr:uid="{00000000-0005-0000-0000-00002F070000}"/>
    <cellStyle name="Millares 8 2 3 2 3 2" xfId="15043" xr:uid="{00000000-0005-0000-0000-00002F070000}"/>
    <cellStyle name="Millares 8 2 3 2 4" xfId="10640" xr:uid="{00000000-0005-0000-0000-00002C010000}"/>
    <cellStyle name="Millares 8 2 3 3" xfId="2923" xr:uid="{00000000-0005-0000-0000-00002E070000}"/>
    <cellStyle name="Millares 8 2 3 3 2" xfId="7333" xr:uid="{00000000-0005-0000-0000-0000910E0000}"/>
    <cellStyle name="Millares 8 2 3 3 2 2" xfId="16147" xr:uid="{00000000-0005-0000-0000-0000910E0000}"/>
    <cellStyle name="Millares 8 2 3 3 3" xfId="11740" xr:uid="{00000000-0005-0000-0000-00002E070000}"/>
    <cellStyle name="Millares 8 2 3 4" xfId="5152" xr:uid="{00000000-0005-0000-0000-00002E070000}"/>
    <cellStyle name="Millares 8 2 3 4 2" xfId="13966" xr:uid="{00000000-0005-0000-0000-00002E070000}"/>
    <cellStyle name="Millares 8 2 3 5" xfId="9563" xr:uid="{00000000-0005-0000-0000-00002C010000}"/>
    <cellStyle name="Millares 8 2 4" xfId="1456" xr:uid="{00000000-0005-0000-0000-00002C010000}"/>
    <cellStyle name="Millares 8 2 4 2" xfId="3635" xr:uid="{00000000-0005-0000-0000-000030070000}"/>
    <cellStyle name="Millares 8 2 4 2 2" xfId="8045" xr:uid="{00000000-0005-0000-0000-0000930E0000}"/>
    <cellStyle name="Millares 8 2 4 2 2 2" xfId="16859" xr:uid="{00000000-0005-0000-0000-0000930E0000}"/>
    <cellStyle name="Millares 8 2 4 2 3" xfId="12452" xr:uid="{00000000-0005-0000-0000-000030070000}"/>
    <cellStyle name="Millares 8 2 4 3" xfId="5864" xr:uid="{00000000-0005-0000-0000-000030070000}"/>
    <cellStyle name="Millares 8 2 4 3 2" xfId="14678" xr:uid="{00000000-0005-0000-0000-000030070000}"/>
    <cellStyle name="Millares 8 2 4 4" xfId="10275" xr:uid="{00000000-0005-0000-0000-00002C010000}"/>
    <cellStyle name="Millares 8 2 5" xfId="2566" xr:uid="{00000000-0005-0000-0000-00002B010000}"/>
    <cellStyle name="Millares 8 2 5 2" xfId="6977" xr:uid="{00000000-0005-0000-0000-0000940E0000}"/>
    <cellStyle name="Millares 8 2 5 2 2" xfId="15791" xr:uid="{00000000-0005-0000-0000-0000940E0000}"/>
    <cellStyle name="Millares 8 2 5 3" xfId="11384" xr:uid="{00000000-0005-0000-0000-00002B010000}"/>
    <cellStyle name="Millares 8 2 6" xfId="4800" xr:uid="{00000000-0005-0000-0000-00002B070000}"/>
    <cellStyle name="Millares 8 2 6 2" xfId="13614" xr:uid="{00000000-0005-0000-0000-00002B070000}"/>
    <cellStyle name="Millares 8 2 7" xfId="9211" xr:uid="{00000000-0005-0000-0000-00002C010000}"/>
    <cellStyle name="Millares 8 3" xfId="913" xr:uid="{00000000-0005-0000-0000-00002B010000}"/>
    <cellStyle name="Millares 8 3 2" xfId="1991" xr:uid="{00000000-0005-0000-0000-00002B010000}"/>
    <cellStyle name="Millares 8 3 2 2" xfId="4170" xr:uid="{00000000-0005-0000-0000-000032070000}"/>
    <cellStyle name="Millares 8 3 2 2 2" xfId="8580" xr:uid="{00000000-0005-0000-0000-0000970E0000}"/>
    <cellStyle name="Millares 8 3 2 2 2 2" xfId="17394" xr:uid="{00000000-0005-0000-0000-0000970E0000}"/>
    <cellStyle name="Millares 8 3 2 2 3" xfId="12987" xr:uid="{00000000-0005-0000-0000-000032070000}"/>
    <cellStyle name="Millares 8 3 2 3" xfId="6399" xr:uid="{00000000-0005-0000-0000-000032070000}"/>
    <cellStyle name="Millares 8 3 2 3 2" xfId="15213" xr:uid="{00000000-0005-0000-0000-000032070000}"/>
    <cellStyle name="Millares 8 3 2 4" xfId="10810" xr:uid="{00000000-0005-0000-0000-00002B010000}"/>
    <cellStyle name="Millares 8 3 3" xfId="3093" xr:uid="{00000000-0005-0000-0000-000031070000}"/>
    <cellStyle name="Millares 8 3 3 2" xfId="7503" xr:uid="{00000000-0005-0000-0000-0000980E0000}"/>
    <cellStyle name="Millares 8 3 3 2 2" xfId="16317" xr:uid="{00000000-0005-0000-0000-0000980E0000}"/>
    <cellStyle name="Millares 8 3 3 3" xfId="11910" xr:uid="{00000000-0005-0000-0000-000031070000}"/>
    <cellStyle name="Millares 8 3 4" xfId="5322" xr:uid="{00000000-0005-0000-0000-000031070000}"/>
    <cellStyle name="Millares 8 3 4 2" xfId="14136" xr:uid="{00000000-0005-0000-0000-000031070000}"/>
    <cellStyle name="Millares 8 3 5" xfId="9733" xr:uid="{00000000-0005-0000-0000-00002B010000}"/>
    <cellStyle name="Millares 8 4" xfId="560" xr:uid="{00000000-0005-0000-0000-00002B010000}"/>
    <cellStyle name="Millares 8 4 2" xfId="1639" xr:uid="{00000000-0005-0000-0000-00002B010000}"/>
    <cellStyle name="Millares 8 4 2 2" xfId="3818" xr:uid="{00000000-0005-0000-0000-000034070000}"/>
    <cellStyle name="Millares 8 4 2 2 2" xfId="8228" xr:uid="{00000000-0005-0000-0000-00009B0E0000}"/>
    <cellStyle name="Millares 8 4 2 2 2 2" xfId="17042" xr:uid="{00000000-0005-0000-0000-00009B0E0000}"/>
    <cellStyle name="Millares 8 4 2 2 3" xfId="12635" xr:uid="{00000000-0005-0000-0000-000034070000}"/>
    <cellStyle name="Millares 8 4 2 3" xfId="6047" xr:uid="{00000000-0005-0000-0000-000034070000}"/>
    <cellStyle name="Millares 8 4 2 3 2" xfId="14861" xr:uid="{00000000-0005-0000-0000-000034070000}"/>
    <cellStyle name="Millares 8 4 2 4" xfId="10458" xr:uid="{00000000-0005-0000-0000-00002B010000}"/>
    <cellStyle name="Millares 8 4 3" xfId="2741" xr:uid="{00000000-0005-0000-0000-000033070000}"/>
    <cellStyle name="Millares 8 4 3 2" xfId="7151" xr:uid="{00000000-0005-0000-0000-00009C0E0000}"/>
    <cellStyle name="Millares 8 4 3 2 2" xfId="15965" xr:uid="{00000000-0005-0000-0000-00009C0E0000}"/>
    <cellStyle name="Millares 8 4 3 3" xfId="11558" xr:uid="{00000000-0005-0000-0000-000033070000}"/>
    <cellStyle name="Millares 8 4 4" xfId="4970" xr:uid="{00000000-0005-0000-0000-000033070000}"/>
    <cellStyle name="Millares 8 4 4 2" xfId="13784" xr:uid="{00000000-0005-0000-0000-000033070000}"/>
    <cellStyle name="Millares 8 4 5" xfId="9381" xr:uid="{00000000-0005-0000-0000-00002B010000}"/>
    <cellStyle name="Millares 8 5" xfId="1267" xr:uid="{00000000-0005-0000-0000-00002B010000}"/>
    <cellStyle name="Millares 8 5 2" xfId="3447" xr:uid="{00000000-0005-0000-0000-000035070000}"/>
    <cellStyle name="Millares 8 5 2 2" xfId="7857" xr:uid="{00000000-0005-0000-0000-00009E0E0000}"/>
    <cellStyle name="Millares 8 5 2 2 2" xfId="16671" xr:uid="{00000000-0005-0000-0000-00009E0E0000}"/>
    <cellStyle name="Millares 8 5 2 3" xfId="12264" xr:uid="{00000000-0005-0000-0000-000035070000}"/>
    <cellStyle name="Millares 8 5 3" xfId="5676" xr:uid="{00000000-0005-0000-0000-000035070000}"/>
    <cellStyle name="Millares 8 5 3 2" xfId="14490" xr:uid="{00000000-0005-0000-0000-000035070000}"/>
    <cellStyle name="Millares 8 5 4" xfId="10087" xr:uid="{00000000-0005-0000-0000-00002B010000}"/>
    <cellStyle name="Millares 8 6" xfId="2383" xr:uid="{00000000-0005-0000-0000-00002A010000}"/>
    <cellStyle name="Millares 8 6 2" xfId="6795" xr:uid="{00000000-0005-0000-0000-00009F0E0000}"/>
    <cellStyle name="Millares 8 6 2 2" xfId="15609" xr:uid="{00000000-0005-0000-0000-00009F0E0000}"/>
    <cellStyle name="Millares 8 6 3" xfId="11202" xr:uid="{00000000-0005-0000-0000-00002A010000}"/>
    <cellStyle name="Millares 8 7" xfId="4617" xr:uid="{00000000-0005-0000-0000-00002A070000}"/>
    <cellStyle name="Millares 8 7 2" xfId="13431" xr:uid="{00000000-0005-0000-0000-00002A070000}"/>
    <cellStyle name="Millares 8 8" xfId="9029" xr:uid="{00000000-0005-0000-0000-00002B010000}"/>
    <cellStyle name="Millares 80" xfId="173" xr:uid="{00000000-0005-0000-0000-00002D010000}"/>
    <cellStyle name="Millares 80 2" xfId="459" xr:uid="{00000000-0005-0000-0000-00002E010000}"/>
    <cellStyle name="Millares 80 2 2" xfId="1175" xr:uid="{00000000-0005-0000-0000-00002E010000}"/>
    <cellStyle name="Millares 80 2 2 2" xfId="2253" xr:uid="{00000000-0005-0000-0000-00002E010000}"/>
    <cellStyle name="Millares 80 2 2 2 2" xfId="4432" xr:uid="{00000000-0005-0000-0000-000039070000}"/>
    <cellStyle name="Millares 80 2 2 2 2 2" xfId="8842" xr:uid="{00000000-0005-0000-0000-0000A40E0000}"/>
    <cellStyle name="Millares 80 2 2 2 2 2 2" xfId="17656" xr:uid="{00000000-0005-0000-0000-0000A40E0000}"/>
    <cellStyle name="Millares 80 2 2 2 2 3" xfId="13249" xr:uid="{00000000-0005-0000-0000-000039070000}"/>
    <cellStyle name="Millares 80 2 2 2 3" xfId="6661" xr:uid="{00000000-0005-0000-0000-000039070000}"/>
    <cellStyle name="Millares 80 2 2 2 3 2" xfId="15475" xr:uid="{00000000-0005-0000-0000-000039070000}"/>
    <cellStyle name="Millares 80 2 2 2 4" xfId="11072" xr:uid="{00000000-0005-0000-0000-00002E010000}"/>
    <cellStyle name="Millares 80 2 2 3" xfId="3355" xr:uid="{00000000-0005-0000-0000-000038070000}"/>
    <cellStyle name="Millares 80 2 2 3 2" xfId="7765" xr:uid="{00000000-0005-0000-0000-0000A50E0000}"/>
    <cellStyle name="Millares 80 2 2 3 2 2" xfId="16579" xr:uid="{00000000-0005-0000-0000-0000A50E0000}"/>
    <cellStyle name="Millares 80 2 2 3 3" xfId="12172" xr:uid="{00000000-0005-0000-0000-000038070000}"/>
    <cellStyle name="Millares 80 2 2 4" xfId="5584" xr:uid="{00000000-0005-0000-0000-000038070000}"/>
    <cellStyle name="Millares 80 2 2 4 2" xfId="14398" xr:uid="{00000000-0005-0000-0000-000038070000}"/>
    <cellStyle name="Millares 80 2 2 5" xfId="9995" xr:uid="{00000000-0005-0000-0000-00002E010000}"/>
    <cellStyle name="Millares 80 2 3" xfId="822" xr:uid="{00000000-0005-0000-0000-00002E010000}"/>
    <cellStyle name="Millares 80 2 3 2" xfId="1901" xr:uid="{00000000-0005-0000-0000-00002E010000}"/>
    <cellStyle name="Millares 80 2 3 2 2" xfId="4080" xr:uid="{00000000-0005-0000-0000-00003B070000}"/>
    <cellStyle name="Millares 80 2 3 2 2 2" xfId="8490" xr:uid="{00000000-0005-0000-0000-0000A80E0000}"/>
    <cellStyle name="Millares 80 2 3 2 2 2 2" xfId="17304" xr:uid="{00000000-0005-0000-0000-0000A80E0000}"/>
    <cellStyle name="Millares 80 2 3 2 2 3" xfId="12897" xr:uid="{00000000-0005-0000-0000-00003B070000}"/>
    <cellStyle name="Millares 80 2 3 2 3" xfId="6309" xr:uid="{00000000-0005-0000-0000-00003B070000}"/>
    <cellStyle name="Millares 80 2 3 2 3 2" xfId="15123" xr:uid="{00000000-0005-0000-0000-00003B070000}"/>
    <cellStyle name="Millares 80 2 3 2 4" xfId="10720" xr:uid="{00000000-0005-0000-0000-00002E010000}"/>
    <cellStyle name="Millares 80 2 3 3" xfId="3003" xr:uid="{00000000-0005-0000-0000-00003A070000}"/>
    <cellStyle name="Millares 80 2 3 3 2" xfId="7413" xr:uid="{00000000-0005-0000-0000-0000A90E0000}"/>
    <cellStyle name="Millares 80 2 3 3 2 2" xfId="16227" xr:uid="{00000000-0005-0000-0000-0000A90E0000}"/>
    <cellStyle name="Millares 80 2 3 3 3" xfId="11820" xr:uid="{00000000-0005-0000-0000-00003A070000}"/>
    <cellStyle name="Millares 80 2 3 4" xfId="5232" xr:uid="{00000000-0005-0000-0000-00003A070000}"/>
    <cellStyle name="Millares 80 2 3 4 2" xfId="14046" xr:uid="{00000000-0005-0000-0000-00003A070000}"/>
    <cellStyle name="Millares 80 2 3 5" xfId="9643" xr:uid="{00000000-0005-0000-0000-00002E010000}"/>
    <cellStyle name="Millares 80 2 4" xfId="1536" xr:uid="{00000000-0005-0000-0000-00002E010000}"/>
    <cellStyle name="Millares 80 2 4 2" xfId="3715" xr:uid="{00000000-0005-0000-0000-00003C070000}"/>
    <cellStyle name="Millares 80 2 4 2 2" xfId="8125" xr:uid="{00000000-0005-0000-0000-0000AB0E0000}"/>
    <cellStyle name="Millares 80 2 4 2 2 2" xfId="16939" xr:uid="{00000000-0005-0000-0000-0000AB0E0000}"/>
    <cellStyle name="Millares 80 2 4 2 3" xfId="12532" xr:uid="{00000000-0005-0000-0000-00003C070000}"/>
    <cellStyle name="Millares 80 2 4 3" xfId="5944" xr:uid="{00000000-0005-0000-0000-00003C070000}"/>
    <cellStyle name="Millares 80 2 4 3 2" xfId="14758" xr:uid="{00000000-0005-0000-0000-00003C070000}"/>
    <cellStyle name="Millares 80 2 4 4" xfId="10355" xr:uid="{00000000-0005-0000-0000-00002E010000}"/>
    <cellStyle name="Millares 80 2 5" xfId="2646" xr:uid="{00000000-0005-0000-0000-00002D010000}"/>
    <cellStyle name="Millares 80 2 5 2" xfId="7057" xr:uid="{00000000-0005-0000-0000-0000AC0E0000}"/>
    <cellStyle name="Millares 80 2 5 2 2" xfId="15871" xr:uid="{00000000-0005-0000-0000-0000AC0E0000}"/>
    <cellStyle name="Millares 80 2 5 3" xfId="11464" xr:uid="{00000000-0005-0000-0000-00002D010000}"/>
    <cellStyle name="Millares 80 2 6" xfId="4880" xr:uid="{00000000-0005-0000-0000-000037070000}"/>
    <cellStyle name="Millares 80 2 6 2" xfId="13694" xr:uid="{00000000-0005-0000-0000-000037070000}"/>
    <cellStyle name="Millares 80 2 7" xfId="9291" xr:uid="{00000000-0005-0000-0000-00002E010000}"/>
    <cellStyle name="Millares 80 3" xfId="992" xr:uid="{00000000-0005-0000-0000-00002D010000}"/>
    <cellStyle name="Millares 80 3 2" xfId="2070" xr:uid="{00000000-0005-0000-0000-00002D010000}"/>
    <cellStyle name="Millares 80 3 2 2" xfId="4249" xr:uid="{00000000-0005-0000-0000-00003E070000}"/>
    <cellStyle name="Millares 80 3 2 2 2" xfId="8659" xr:uid="{00000000-0005-0000-0000-0000AF0E0000}"/>
    <cellStyle name="Millares 80 3 2 2 2 2" xfId="17473" xr:uid="{00000000-0005-0000-0000-0000AF0E0000}"/>
    <cellStyle name="Millares 80 3 2 2 3" xfId="13066" xr:uid="{00000000-0005-0000-0000-00003E070000}"/>
    <cellStyle name="Millares 80 3 2 3" xfId="6478" xr:uid="{00000000-0005-0000-0000-00003E070000}"/>
    <cellStyle name="Millares 80 3 2 3 2" xfId="15292" xr:uid="{00000000-0005-0000-0000-00003E070000}"/>
    <cellStyle name="Millares 80 3 2 4" xfId="10889" xr:uid="{00000000-0005-0000-0000-00002D010000}"/>
    <cellStyle name="Millares 80 3 3" xfId="3172" xr:uid="{00000000-0005-0000-0000-00003D070000}"/>
    <cellStyle name="Millares 80 3 3 2" xfId="7582" xr:uid="{00000000-0005-0000-0000-0000B00E0000}"/>
    <cellStyle name="Millares 80 3 3 2 2" xfId="16396" xr:uid="{00000000-0005-0000-0000-0000B00E0000}"/>
    <cellStyle name="Millares 80 3 3 3" xfId="11989" xr:uid="{00000000-0005-0000-0000-00003D070000}"/>
    <cellStyle name="Millares 80 3 4" xfId="5401" xr:uid="{00000000-0005-0000-0000-00003D070000}"/>
    <cellStyle name="Millares 80 3 4 2" xfId="14215" xr:uid="{00000000-0005-0000-0000-00003D070000}"/>
    <cellStyle name="Millares 80 3 5" xfId="9812" xr:uid="{00000000-0005-0000-0000-00002D010000}"/>
    <cellStyle name="Millares 80 4" xfId="639" xr:uid="{00000000-0005-0000-0000-00002D010000}"/>
    <cellStyle name="Millares 80 4 2" xfId="1718" xr:uid="{00000000-0005-0000-0000-00002D010000}"/>
    <cellStyle name="Millares 80 4 2 2" xfId="3897" xr:uid="{00000000-0005-0000-0000-000040070000}"/>
    <cellStyle name="Millares 80 4 2 2 2" xfId="8307" xr:uid="{00000000-0005-0000-0000-0000B30E0000}"/>
    <cellStyle name="Millares 80 4 2 2 2 2" xfId="17121" xr:uid="{00000000-0005-0000-0000-0000B30E0000}"/>
    <cellStyle name="Millares 80 4 2 2 3" xfId="12714" xr:uid="{00000000-0005-0000-0000-000040070000}"/>
    <cellStyle name="Millares 80 4 2 3" xfId="6126" xr:uid="{00000000-0005-0000-0000-000040070000}"/>
    <cellStyle name="Millares 80 4 2 3 2" xfId="14940" xr:uid="{00000000-0005-0000-0000-000040070000}"/>
    <cellStyle name="Millares 80 4 2 4" xfId="10537" xr:uid="{00000000-0005-0000-0000-00002D010000}"/>
    <cellStyle name="Millares 80 4 3" xfId="2820" xr:uid="{00000000-0005-0000-0000-00003F070000}"/>
    <cellStyle name="Millares 80 4 3 2" xfId="7230" xr:uid="{00000000-0005-0000-0000-0000B40E0000}"/>
    <cellStyle name="Millares 80 4 3 2 2" xfId="16044" xr:uid="{00000000-0005-0000-0000-0000B40E0000}"/>
    <cellStyle name="Millares 80 4 3 3" xfId="11637" xr:uid="{00000000-0005-0000-0000-00003F070000}"/>
    <cellStyle name="Millares 80 4 4" xfId="5049" xr:uid="{00000000-0005-0000-0000-00003F070000}"/>
    <cellStyle name="Millares 80 4 4 2" xfId="13863" xr:uid="{00000000-0005-0000-0000-00003F070000}"/>
    <cellStyle name="Millares 80 4 5" xfId="9460" xr:uid="{00000000-0005-0000-0000-00002D010000}"/>
    <cellStyle name="Millares 80 5" xfId="1349" xr:uid="{00000000-0005-0000-0000-00002D010000}"/>
    <cellStyle name="Millares 80 5 2" xfId="3529" xr:uid="{00000000-0005-0000-0000-000041070000}"/>
    <cellStyle name="Millares 80 5 2 2" xfId="7939" xr:uid="{00000000-0005-0000-0000-0000B60E0000}"/>
    <cellStyle name="Millares 80 5 2 2 2" xfId="16753" xr:uid="{00000000-0005-0000-0000-0000B60E0000}"/>
    <cellStyle name="Millares 80 5 2 3" xfId="12346" xr:uid="{00000000-0005-0000-0000-000041070000}"/>
    <cellStyle name="Millares 80 5 3" xfId="5758" xr:uid="{00000000-0005-0000-0000-000041070000}"/>
    <cellStyle name="Millares 80 5 3 2" xfId="14572" xr:uid="{00000000-0005-0000-0000-000041070000}"/>
    <cellStyle name="Millares 80 5 4" xfId="10169" xr:uid="{00000000-0005-0000-0000-00002D010000}"/>
    <cellStyle name="Millares 80 6" xfId="2462" xr:uid="{00000000-0005-0000-0000-00002C010000}"/>
    <cellStyle name="Millares 80 6 2" xfId="6874" xr:uid="{00000000-0005-0000-0000-0000B70E0000}"/>
    <cellStyle name="Millares 80 6 2 2" xfId="15688" xr:uid="{00000000-0005-0000-0000-0000B70E0000}"/>
    <cellStyle name="Millares 80 6 3" xfId="11281" xr:uid="{00000000-0005-0000-0000-00002C010000}"/>
    <cellStyle name="Millares 80 7" xfId="4697" xr:uid="{00000000-0005-0000-0000-000036070000}"/>
    <cellStyle name="Millares 80 7 2" xfId="13511" xr:uid="{00000000-0005-0000-0000-000036070000}"/>
    <cellStyle name="Millares 80 8" xfId="9108" xr:uid="{00000000-0005-0000-0000-00002D010000}"/>
    <cellStyle name="Millares 81" xfId="175" xr:uid="{00000000-0005-0000-0000-00002F010000}"/>
    <cellStyle name="Millares 81 2" xfId="460" xr:uid="{00000000-0005-0000-0000-000030010000}"/>
    <cellStyle name="Millares 81 2 2" xfId="1176" xr:uid="{00000000-0005-0000-0000-000030010000}"/>
    <cellStyle name="Millares 81 2 2 2" xfId="2254" xr:uid="{00000000-0005-0000-0000-000030010000}"/>
    <cellStyle name="Millares 81 2 2 2 2" xfId="4433" xr:uid="{00000000-0005-0000-0000-000045070000}"/>
    <cellStyle name="Millares 81 2 2 2 2 2" xfId="8843" xr:uid="{00000000-0005-0000-0000-0000BC0E0000}"/>
    <cellStyle name="Millares 81 2 2 2 2 2 2" xfId="17657" xr:uid="{00000000-0005-0000-0000-0000BC0E0000}"/>
    <cellStyle name="Millares 81 2 2 2 2 3" xfId="13250" xr:uid="{00000000-0005-0000-0000-000045070000}"/>
    <cellStyle name="Millares 81 2 2 2 3" xfId="6662" xr:uid="{00000000-0005-0000-0000-000045070000}"/>
    <cellStyle name="Millares 81 2 2 2 3 2" xfId="15476" xr:uid="{00000000-0005-0000-0000-000045070000}"/>
    <cellStyle name="Millares 81 2 2 2 4" xfId="11073" xr:uid="{00000000-0005-0000-0000-000030010000}"/>
    <cellStyle name="Millares 81 2 2 3" xfId="3356" xr:uid="{00000000-0005-0000-0000-000044070000}"/>
    <cellStyle name="Millares 81 2 2 3 2" xfId="7766" xr:uid="{00000000-0005-0000-0000-0000BD0E0000}"/>
    <cellStyle name="Millares 81 2 2 3 2 2" xfId="16580" xr:uid="{00000000-0005-0000-0000-0000BD0E0000}"/>
    <cellStyle name="Millares 81 2 2 3 3" xfId="12173" xr:uid="{00000000-0005-0000-0000-000044070000}"/>
    <cellStyle name="Millares 81 2 2 4" xfId="5585" xr:uid="{00000000-0005-0000-0000-000044070000}"/>
    <cellStyle name="Millares 81 2 2 4 2" xfId="14399" xr:uid="{00000000-0005-0000-0000-000044070000}"/>
    <cellStyle name="Millares 81 2 2 5" xfId="9996" xr:uid="{00000000-0005-0000-0000-000030010000}"/>
    <cellStyle name="Millares 81 2 3" xfId="823" xr:uid="{00000000-0005-0000-0000-000030010000}"/>
    <cellStyle name="Millares 81 2 3 2" xfId="1902" xr:uid="{00000000-0005-0000-0000-000030010000}"/>
    <cellStyle name="Millares 81 2 3 2 2" xfId="4081" xr:uid="{00000000-0005-0000-0000-000047070000}"/>
    <cellStyle name="Millares 81 2 3 2 2 2" xfId="8491" xr:uid="{00000000-0005-0000-0000-0000C00E0000}"/>
    <cellStyle name="Millares 81 2 3 2 2 2 2" xfId="17305" xr:uid="{00000000-0005-0000-0000-0000C00E0000}"/>
    <cellStyle name="Millares 81 2 3 2 2 3" xfId="12898" xr:uid="{00000000-0005-0000-0000-000047070000}"/>
    <cellStyle name="Millares 81 2 3 2 3" xfId="6310" xr:uid="{00000000-0005-0000-0000-000047070000}"/>
    <cellStyle name="Millares 81 2 3 2 3 2" xfId="15124" xr:uid="{00000000-0005-0000-0000-000047070000}"/>
    <cellStyle name="Millares 81 2 3 2 4" xfId="10721" xr:uid="{00000000-0005-0000-0000-000030010000}"/>
    <cellStyle name="Millares 81 2 3 3" xfId="3004" xr:uid="{00000000-0005-0000-0000-000046070000}"/>
    <cellStyle name="Millares 81 2 3 3 2" xfId="7414" xr:uid="{00000000-0005-0000-0000-0000C10E0000}"/>
    <cellStyle name="Millares 81 2 3 3 2 2" xfId="16228" xr:uid="{00000000-0005-0000-0000-0000C10E0000}"/>
    <cellStyle name="Millares 81 2 3 3 3" xfId="11821" xr:uid="{00000000-0005-0000-0000-000046070000}"/>
    <cellStyle name="Millares 81 2 3 4" xfId="5233" xr:uid="{00000000-0005-0000-0000-000046070000}"/>
    <cellStyle name="Millares 81 2 3 4 2" xfId="14047" xr:uid="{00000000-0005-0000-0000-000046070000}"/>
    <cellStyle name="Millares 81 2 3 5" xfId="9644" xr:uid="{00000000-0005-0000-0000-000030010000}"/>
    <cellStyle name="Millares 81 2 4" xfId="1537" xr:uid="{00000000-0005-0000-0000-000030010000}"/>
    <cellStyle name="Millares 81 2 4 2" xfId="3716" xr:uid="{00000000-0005-0000-0000-000048070000}"/>
    <cellStyle name="Millares 81 2 4 2 2" xfId="8126" xr:uid="{00000000-0005-0000-0000-0000C30E0000}"/>
    <cellStyle name="Millares 81 2 4 2 2 2" xfId="16940" xr:uid="{00000000-0005-0000-0000-0000C30E0000}"/>
    <cellStyle name="Millares 81 2 4 2 3" xfId="12533" xr:uid="{00000000-0005-0000-0000-000048070000}"/>
    <cellStyle name="Millares 81 2 4 3" xfId="5945" xr:uid="{00000000-0005-0000-0000-000048070000}"/>
    <cellStyle name="Millares 81 2 4 3 2" xfId="14759" xr:uid="{00000000-0005-0000-0000-000048070000}"/>
    <cellStyle name="Millares 81 2 4 4" xfId="10356" xr:uid="{00000000-0005-0000-0000-000030010000}"/>
    <cellStyle name="Millares 81 2 5" xfId="2647" xr:uid="{00000000-0005-0000-0000-00002F010000}"/>
    <cellStyle name="Millares 81 2 5 2" xfId="7058" xr:uid="{00000000-0005-0000-0000-0000C40E0000}"/>
    <cellStyle name="Millares 81 2 5 2 2" xfId="15872" xr:uid="{00000000-0005-0000-0000-0000C40E0000}"/>
    <cellStyle name="Millares 81 2 5 3" xfId="11465" xr:uid="{00000000-0005-0000-0000-00002F010000}"/>
    <cellStyle name="Millares 81 2 6" xfId="4881" xr:uid="{00000000-0005-0000-0000-000043070000}"/>
    <cellStyle name="Millares 81 2 6 2" xfId="13695" xr:uid="{00000000-0005-0000-0000-000043070000}"/>
    <cellStyle name="Millares 81 2 7" xfId="9292" xr:uid="{00000000-0005-0000-0000-000030010000}"/>
    <cellStyle name="Millares 81 3" xfId="993" xr:uid="{00000000-0005-0000-0000-00002F010000}"/>
    <cellStyle name="Millares 81 3 2" xfId="2071" xr:uid="{00000000-0005-0000-0000-00002F010000}"/>
    <cellStyle name="Millares 81 3 2 2" xfId="4250" xr:uid="{00000000-0005-0000-0000-00004A070000}"/>
    <cellStyle name="Millares 81 3 2 2 2" xfId="8660" xr:uid="{00000000-0005-0000-0000-0000C70E0000}"/>
    <cellStyle name="Millares 81 3 2 2 2 2" xfId="17474" xr:uid="{00000000-0005-0000-0000-0000C70E0000}"/>
    <cellStyle name="Millares 81 3 2 2 3" xfId="13067" xr:uid="{00000000-0005-0000-0000-00004A070000}"/>
    <cellStyle name="Millares 81 3 2 3" xfId="6479" xr:uid="{00000000-0005-0000-0000-00004A070000}"/>
    <cellStyle name="Millares 81 3 2 3 2" xfId="15293" xr:uid="{00000000-0005-0000-0000-00004A070000}"/>
    <cellStyle name="Millares 81 3 2 4" xfId="10890" xr:uid="{00000000-0005-0000-0000-00002F010000}"/>
    <cellStyle name="Millares 81 3 3" xfId="3173" xr:uid="{00000000-0005-0000-0000-000049070000}"/>
    <cellStyle name="Millares 81 3 3 2" xfId="7583" xr:uid="{00000000-0005-0000-0000-0000C80E0000}"/>
    <cellStyle name="Millares 81 3 3 2 2" xfId="16397" xr:uid="{00000000-0005-0000-0000-0000C80E0000}"/>
    <cellStyle name="Millares 81 3 3 3" xfId="11990" xr:uid="{00000000-0005-0000-0000-000049070000}"/>
    <cellStyle name="Millares 81 3 4" xfId="5402" xr:uid="{00000000-0005-0000-0000-000049070000}"/>
    <cellStyle name="Millares 81 3 4 2" xfId="14216" xr:uid="{00000000-0005-0000-0000-000049070000}"/>
    <cellStyle name="Millares 81 3 5" xfId="9813" xr:uid="{00000000-0005-0000-0000-00002F010000}"/>
    <cellStyle name="Millares 81 4" xfId="640" xr:uid="{00000000-0005-0000-0000-00002F010000}"/>
    <cellStyle name="Millares 81 4 2" xfId="1719" xr:uid="{00000000-0005-0000-0000-00002F010000}"/>
    <cellStyle name="Millares 81 4 2 2" xfId="3898" xr:uid="{00000000-0005-0000-0000-00004C070000}"/>
    <cellStyle name="Millares 81 4 2 2 2" xfId="8308" xr:uid="{00000000-0005-0000-0000-0000CB0E0000}"/>
    <cellStyle name="Millares 81 4 2 2 2 2" xfId="17122" xr:uid="{00000000-0005-0000-0000-0000CB0E0000}"/>
    <cellStyle name="Millares 81 4 2 2 3" xfId="12715" xr:uid="{00000000-0005-0000-0000-00004C070000}"/>
    <cellStyle name="Millares 81 4 2 3" xfId="6127" xr:uid="{00000000-0005-0000-0000-00004C070000}"/>
    <cellStyle name="Millares 81 4 2 3 2" xfId="14941" xr:uid="{00000000-0005-0000-0000-00004C070000}"/>
    <cellStyle name="Millares 81 4 2 4" xfId="10538" xr:uid="{00000000-0005-0000-0000-00002F010000}"/>
    <cellStyle name="Millares 81 4 3" xfId="2821" xr:uid="{00000000-0005-0000-0000-00004B070000}"/>
    <cellStyle name="Millares 81 4 3 2" xfId="7231" xr:uid="{00000000-0005-0000-0000-0000CC0E0000}"/>
    <cellStyle name="Millares 81 4 3 2 2" xfId="16045" xr:uid="{00000000-0005-0000-0000-0000CC0E0000}"/>
    <cellStyle name="Millares 81 4 3 3" xfId="11638" xr:uid="{00000000-0005-0000-0000-00004B070000}"/>
    <cellStyle name="Millares 81 4 4" xfId="5050" xr:uid="{00000000-0005-0000-0000-00004B070000}"/>
    <cellStyle name="Millares 81 4 4 2" xfId="13864" xr:uid="{00000000-0005-0000-0000-00004B070000}"/>
    <cellStyle name="Millares 81 4 5" xfId="9461" xr:uid="{00000000-0005-0000-0000-00002F010000}"/>
    <cellStyle name="Millares 81 5" xfId="1350" xr:uid="{00000000-0005-0000-0000-00002F010000}"/>
    <cellStyle name="Millares 81 5 2" xfId="3530" xr:uid="{00000000-0005-0000-0000-00004D070000}"/>
    <cellStyle name="Millares 81 5 2 2" xfId="7940" xr:uid="{00000000-0005-0000-0000-0000CE0E0000}"/>
    <cellStyle name="Millares 81 5 2 2 2" xfId="16754" xr:uid="{00000000-0005-0000-0000-0000CE0E0000}"/>
    <cellStyle name="Millares 81 5 2 3" xfId="12347" xr:uid="{00000000-0005-0000-0000-00004D070000}"/>
    <cellStyle name="Millares 81 5 3" xfId="5759" xr:uid="{00000000-0005-0000-0000-00004D070000}"/>
    <cellStyle name="Millares 81 5 3 2" xfId="14573" xr:uid="{00000000-0005-0000-0000-00004D070000}"/>
    <cellStyle name="Millares 81 5 4" xfId="10170" xr:uid="{00000000-0005-0000-0000-00002F010000}"/>
    <cellStyle name="Millares 81 6" xfId="2463" xr:uid="{00000000-0005-0000-0000-00002E010000}"/>
    <cellStyle name="Millares 81 6 2" xfId="6875" xr:uid="{00000000-0005-0000-0000-0000CF0E0000}"/>
    <cellStyle name="Millares 81 6 2 2" xfId="15689" xr:uid="{00000000-0005-0000-0000-0000CF0E0000}"/>
    <cellStyle name="Millares 81 6 3" xfId="11282" xr:uid="{00000000-0005-0000-0000-00002E010000}"/>
    <cellStyle name="Millares 81 7" xfId="4698" xr:uid="{00000000-0005-0000-0000-000042070000}"/>
    <cellStyle name="Millares 81 7 2" xfId="13512" xr:uid="{00000000-0005-0000-0000-000042070000}"/>
    <cellStyle name="Millares 81 8" xfId="9109" xr:uid="{00000000-0005-0000-0000-00002F010000}"/>
    <cellStyle name="Millares 82" xfId="177" xr:uid="{00000000-0005-0000-0000-000031010000}"/>
    <cellStyle name="Millares 82 2" xfId="461" xr:uid="{00000000-0005-0000-0000-000032010000}"/>
    <cellStyle name="Millares 82 2 2" xfId="1177" xr:uid="{00000000-0005-0000-0000-000032010000}"/>
    <cellStyle name="Millares 82 2 2 2" xfId="2255" xr:uid="{00000000-0005-0000-0000-000032010000}"/>
    <cellStyle name="Millares 82 2 2 2 2" xfId="4434" xr:uid="{00000000-0005-0000-0000-000051070000}"/>
    <cellStyle name="Millares 82 2 2 2 2 2" xfId="8844" xr:uid="{00000000-0005-0000-0000-0000D40E0000}"/>
    <cellStyle name="Millares 82 2 2 2 2 2 2" xfId="17658" xr:uid="{00000000-0005-0000-0000-0000D40E0000}"/>
    <cellStyle name="Millares 82 2 2 2 2 3" xfId="13251" xr:uid="{00000000-0005-0000-0000-000051070000}"/>
    <cellStyle name="Millares 82 2 2 2 3" xfId="6663" xr:uid="{00000000-0005-0000-0000-000051070000}"/>
    <cellStyle name="Millares 82 2 2 2 3 2" xfId="15477" xr:uid="{00000000-0005-0000-0000-000051070000}"/>
    <cellStyle name="Millares 82 2 2 2 4" xfId="11074" xr:uid="{00000000-0005-0000-0000-000032010000}"/>
    <cellStyle name="Millares 82 2 2 3" xfId="3357" xr:uid="{00000000-0005-0000-0000-000050070000}"/>
    <cellStyle name="Millares 82 2 2 3 2" xfId="7767" xr:uid="{00000000-0005-0000-0000-0000D50E0000}"/>
    <cellStyle name="Millares 82 2 2 3 2 2" xfId="16581" xr:uid="{00000000-0005-0000-0000-0000D50E0000}"/>
    <cellStyle name="Millares 82 2 2 3 3" xfId="12174" xr:uid="{00000000-0005-0000-0000-000050070000}"/>
    <cellStyle name="Millares 82 2 2 4" xfId="5586" xr:uid="{00000000-0005-0000-0000-000050070000}"/>
    <cellStyle name="Millares 82 2 2 4 2" xfId="14400" xr:uid="{00000000-0005-0000-0000-000050070000}"/>
    <cellStyle name="Millares 82 2 2 5" xfId="9997" xr:uid="{00000000-0005-0000-0000-000032010000}"/>
    <cellStyle name="Millares 82 2 3" xfId="824" xr:uid="{00000000-0005-0000-0000-000032010000}"/>
    <cellStyle name="Millares 82 2 3 2" xfId="1903" xr:uid="{00000000-0005-0000-0000-000032010000}"/>
    <cellStyle name="Millares 82 2 3 2 2" xfId="4082" xr:uid="{00000000-0005-0000-0000-000053070000}"/>
    <cellStyle name="Millares 82 2 3 2 2 2" xfId="8492" xr:uid="{00000000-0005-0000-0000-0000D80E0000}"/>
    <cellStyle name="Millares 82 2 3 2 2 2 2" xfId="17306" xr:uid="{00000000-0005-0000-0000-0000D80E0000}"/>
    <cellStyle name="Millares 82 2 3 2 2 3" xfId="12899" xr:uid="{00000000-0005-0000-0000-000053070000}"/>
    <cellStyle name="Millares 82 2 3 2 3" xfId="6311" xr:uid="{00000000-0005-0000-0000-000053070000}"/>
    <cellStyle name="Millares 82 2 3 2 3 2" xfId="15125" xr:uid="{00000000-0005-0000-0000-000053070000}"/>
    <cellStyle name="Millares 82 2 3 2 4" xfId="10722" xr:uid="{00000000-0005-0000-0000-000032010000}"/>
    <cellStyle name="Millares 82 2 3 3" xfId="3005" xr:uid="{00000000-0005-0000-0000-000052070000}"/>
    <cellStyle name="Millares 82 2 3 3 2" xfId="7415" xr:uid="{00000000-0005-0000-0000-0000D90E0000}"/>
    <cellStyle name="Millares 82 2 3 3 2 2" xfId="16229" xr:uid="{00000000-0005-0000-0000-0000D90E0000}"/>
    <cellStyle name="Millares 82 2 3 3 3" xfId="11822" xr:uid="{00000000-0005-0000-0000-000052070000}"/>
    <cellStyle name="Millares 82 2 3 4" xfId="5234" xr:uid="{00000000-0005-0000-0000-000052070000}"/>
    <cellStyle name="Millares 82 2 3 4 2" xfId="14048" xr:uid="{00000000-0005-0000-0000-000052070000}"/>
    <cellStyle name="Millares 82 2 3 5" xfId="9645" xr:uid="{00000000-0005-0000-0000-000032010000}"/>
    <cellStyle name="Millares 82 2 4" xfId="1538" xr:uid="{00000000-0005-0000-0000-000032010000}"/>
    <cellStyle name="Millares 82 2 4 2" xfId="3717" xr:uid="{00000000-0005-0000-0000-000054070000}"/>
    <cellStyle name="Millares 82 2 4 2 2" xfId="8127" xr:uid="{00000000-0005-0000-0000-0000DB0E0000}"/>
    <cellStyle name="Millares 82 2 4 2 2 2" xfId="16941" xr:uid="{00000000-0005-0000-0000-0000DB0E0000}"/>
    <cellStyle name="Millares 82 2 4 2 3" xfId="12534" xr:uid="{00000000-0005-0000-0000-000054070000}"/>
    <cellStyle name="Millares 82 2 4 3" xfId="5946" xr:uid="{00000000-0005-0000-0000-000054070000}"/>
    <cellStyle name="Millares 82 2 4 3 2" xfId="14760" xr:uid="{00000000-0005-0000-0000-000054070000}"/>
    <cellStyle name="Millares 82 2 4 4" xfId="10357" xr:uid="{00000000-0005-0000-0000-000032010000}"/>
    <cellStyle name="Millares 82 2 5" xfId="2648" xr:uid="{00000000-0005-0000-0000-000031010000}"/>
    <cellStyle name="Millares 82 2 5 2" xfId="7059" xr:uid="{00000000-0005-0000-0000-0000DC0E0000}"/>
    <cellStyle name="Millares 82 2 5 2 2" xfId="15873" xr:uid="{00000000-0005-0000-0000-0000DC0E0000}"/>
    <cellStyle name="Millares 82 2 5 3" xfId="11466" xr:uid="{00000000-0005-0000-0000-000031010000}"/>
    <cellStyle name="Millares 82 2 6" xfId="4882" xr:uid="{00000000-0005-0000-0000-00004F070000}"/>
    <cellStyle name="Millares 82 2 6 2" xfId="13696" xr:uid="{00000000-0005-0000-0000-00004F070000}"/>
    <cellStyle name="Millares 82 2 7" xfId="9293" xr:uid="{00000000-0005-0000-0000-000032010000}"/>
    <cellStyle name="Millares 82 3" xfId="994" xr:uid="{00000000-0005-0000-0000-000031010000}"/>
    <cellStyle name="Millares 82 3 2" xfId="2072" xr:uid="{00000000-0005-0000-0000-000031010000}"/>
    <cellStyle name="Millares 82 3 2 2" xfId="4251" xr:uid="{00000000-0005-0000-0000-000056070000}"/>
    <cellStyle name="Millares 82 3 2 2 2" xfId="8661" xr:uid="{00000000-0005-0000-0000-0000DF0E0000}"/>
    <cellStyle name="Millares 82 3 2 2 2 2" xfId="17475" xr:uid="{00000000-0005-0000-0000-0000DF0E0000}"/>
    <cellStyle name="Millares 82 3 2 2 3" xfId="13068" xr:uid="{00000000-0005-0000-0000-000056070000}"/>
    <cellStyle name="Millares 82 3 2 3" xfId="6480" xr:uid="{00000000-0005-0000-0000-000056070000}"/>
    <cellStyle name="Millares 82 3 2 3 2" xfId="15294" xr:uid="{00000000-0005-0000-0000-000056070000}"/>
    <cellStyle name="Millares 82 3 2 4" xfId="10891" xr:uid="{00000000-0005-0000-0000-000031010000}"/>
    <cellStyle name="Millares 82 3 3" xfId="3174" xr:uid="{00000000-0005-0000-0000-000055070000}"/>
    <cellStyle name="Millares 82 3 3 2" xfId="7584" xr:uid="{00000000-0005-0000-0000-0000E00E0000}"/>
    <cellStyle name="Millares 82 3 3 2 2" xfId="16398" xr:uid="{00000000-0005-0000-0000-0000E00E0000}"/>
    <cellStyle name="Millares 82 3 3 3" xfId="11991" xr:uid="{00000000-0005-0000-0000-000055070000}"/>
    <cellStyle name="Millares 82 3 4" xfId="5403" xr:uid="{00000000-0005-0000-0000-000055070000}"/>
    <cellStyle name="Millares 82 3 4 2" xfId="14217" xr:uid="{00000000-0005-0000-0000-000055070000}"/>
    <cellStyle name="Millares 82 3 5" xfId="9814" xr:uid="{00000000-0005-0000-0000-000031010000}"/>
    <cellStyle name="Millares 82 4" xfId="641" xr:uid="{00000000-0005-0000-0000-000031010000}"/>
    <cellStyle name="Millares 82 4 2" xfId="1720" xr:uid="{00000000-0005-0000-0000-000031010000}"/>
    <cellStyle name="Millares 82 4 2 2" xfId="3899" xr:uid="{00000000-0005-0000-0000-000058070000}"/>
    <cellStyle name="Millares 82 4 2 2 2" xfId="8309" xr:uid="{00000000-0005-0000-0000-0000E30E0000}"/>
    <cellStyle name="Millares 82 4 2 2 2 2" xfId="17123" xr:uid="{00000000-0005-0000-0000-0000E30E0000}"/>
    <cellStyle name="Millares 82 4 2 2 3" xfId="12716" xr:uid="{00000000-0005-0000-0000-000058070000}"/>
    <cellStyle name="Millares 82 4 2 3" xfId="6128" xr:uid="{00000000-0005-0000-0000-000058070000}"/>
    <cellStyle name="Millares 82 4 2 3 2" xfId="14942" xr:uid="{00000000-0005-0000-0000-000058070000}"/>
    <cellStyle name="Millares 82 4 2 4" xfId="10539" xr:uid="{00000000-0005-0000-0000-000031010000}"/>
    <cellStyle name="Millares 82 4 3" xfId="2822" xr:uid="{00000000-0005-0000-0000-000057070000}"/>
    <cellStyle name="Millares 82 4 3 2" xfId="7232" xr:uid="{00000000-0005-0000-0000-0000E40E0000}"/>
    <cellStyle name="Millares 82 4 3 2 2" xfId="16046" xr:uid="{00000000-0005-0000-0000-0000E40E0000}"/>
    <cellStyle name="Millares 82 4 3 3" xfId="11639" xr:uid="{00000000-0005-0000-0000-000057070000}"/>
    <cellStyle name="Millares 82 4 4" xfId="5051" xr:uid="{00000000-0005-0000-0000-000057070000}"/>
    <cellStyle name="Millares 82 4 4 2" xfId="13865" xr:uid="{00000000-0005-0000-0000-000057070000}"/>
    <cellStyle name="Millares 82 4 5" xfId="9462" xr:uid="{00000000-0005-0000-0000-000031010000}"/>
    <cellStyle name="Millares 82 5" xfId="1351" xr:uid="{00000000-0005-0000-0000-000031010000}"/>
    <cellStyle name="Millares 82 5 2" xfId="3531" xr:uid="{00000000-0005-0000-0000-000059070000}"/>
    <cellStyle name="Millares 82 5 2 2" xfId="7941" xr:uid="{00000000-0005-0000-0000-0000E60E0000}"/>
    <cellStyle name="Millares 82 5 2 2 2" xfId="16755" xr:uid="{00000000-0005-0000-0000-0000E60E0000}"/>
    <cellStyle name="Millares 82 5 2 3" xfId="12348" xr:uid="{00000000-0005-0000-0000-000059070000}"/>
    <cellStyle name="Millares 82 5 3" xfId="5760" xr:uid="{00000000-0005-0000-0000-000059070000}"/>
    <cellStyle name="Millares 82 5 3 2" xfId="14574" xr:uid="{00000000-0005-0000-0000-000059070000}"/>
    <cellStyle name="Millares 82 5 4" xfId="10171" xr:uid="{00000000-0005-0000-0000-000031010000}"/>
    <cellStyle name="Millares 82 6" xfId="2464" xr:uid="{00000000-0005-0000-0000-000030010000}"/>
    <cellStyle name="Millares 82 6 2" xfId="6876" xr:uid="{00000000-0005-0000-0000-0000E70E0000}"/>
    <cellStyle name="Millares 82 6 2 2" xfId="15690" xr:uid="{00000000-0005-0000-0000-0000E70E0000}"/>
    <cellStyle name="Millares 82 6 3" xfId="11283" xr:uid="{00000000-0005-0000-0000-000030010000}"/>
    <cellStyle name="Millares 82 7" xfId="4699" xr:uid="{00000000-0005-0000-0000-00004E070000}"/>
    <cellStyle name="Millares 82 7 2" xfId="13513" xr:uid="{00000000-0005-0000-0000-00004E070000}"/>
    <cellStyle name="Millares 82 8" xfId="9110" xr:uid="{00000000-0005-0000-0000-000031010000}"/>
    <cellStyle name="Millares 83" xfId="179" xr:uid="{00000000-0005-0000-0000-000033010000}"/>
    <cellStyle name="Millares 83 2" xfId="462" xr:uid="{00000000-0005-0000-0000-000034010000}"/>
    <cellStyle name="Millares 83 2 2" xfId="1178" xr:uid="{00000000-0005-0000-0000-000034010000}"/>
    <cellStyle name="Millares 83 2 2 2" xfId="2256" xr:uid="{00000000-0005-0000-0000-000034010000}"/>
    <cellStyle name="Millares 83 2 2 2 2" xfId="4435" xr:uid="{00000000-0005-0000-0000-00005D070000}"/>
    <cellStyle name="Millares 83 2 2 2 2 2" xfId="8845" xr:uid="{00000000-0005-0000-0000-0000EC0E0000}"/>
    <cellStyle name="Millares 83 2 2 2 2 2 2" xfId="17659" xr:uid="{00000000-0005-0000-0000-0000EC0E0000}"/>
    <cellStyle name="Millares 83 2 2 2 2 3" xfId="13252" xr:uid="{00000000-0005-0000-0000-00005D070000}"/>
    <cellStyle name="Millares 83 2 2 2 3" xfId="6664" xr:uid="{00000000-0005-0000-0000-00005D070000}"/>
    <cellStyle name="Millares 83 2 2 2 3 2" xfId="15478" xr:uid="{00000000-0005-0000-0000-00005D070000}"/>
    <cellStyle name="Millares 83 2 2 2 4" xfId="11075" xr:uid="{00000000-0005-0000-0000-000034010000}"/>
    <cellStyle name="Millares 83 2 2 3" xfId="3358" xr:uid="{00000000-0005-0000-0000-00005C070000}"/>
    <cellStyle name="Millares 83 2 2 3 2" xfId="7768" xr:uid="{00000000-0005-0000-0000-0000ED0E0000}"/>
    <cellStyle name="Millares 83 2 2 3 2 2" xfId="16582" xr:uid="{00000000-0005-0000-0000-0000ED0E0000}"/>
    <cellStyle name="Millares 83 2 2 3 3" xfId="12175" xr:uid="{00000000-0005-0000-0000-00005C070000}"/>
    <cellStyle name="Millares 83 2 2 4" xfId="5587" xr:uid="{00000000-0005-0000-0000-00005C070000}"/>
    <cellStyle name="Millares 83 2 2 4 2" xfId="14401" xr:uid="{00000000-0005-0000-0000-00005C070000}"/>
    <cellStyle name="Millares 83 2 2 5" xfId="9998" xr:uid="{00000000-0005-0000-0000-000034010000}"/>
    <cellStyle name="Millares 83 2 3" xfId="825" xr:uid="{00000000-0005-0000-0000-000034010000}"/>
    <cellStyle name="Millares 83 2 3 2" xfId="1904" xr:uid="{00000000-0005-0000-0000-000034010000}"/>
    <cellStyle name="Millares 83 2 3 2 2" xfId="4083" xr:uid="{00000000-0005-0000-0000-00005F070000}"/>
    <cellStyle name="Millares 83 2 3 2 2 2" xfId="8493" xr:uid="{00000000-0005-0000-0000-0000F00E0000}"/>
    <cellStyle name="Millares 83 2 3 2 2 2 2" xfId="17307" xr:uid="{00000000-0005-0000-0000-0000F00E0000}"/>
    <cellStyle name="Millares 83 2 3 2 2 3" xfId="12900" xr:uid="{00000000-0005-0000-0000-00005F070000}"/>
    <cellStyle name="Millares 83 2 3 2 3" xfId="6312" xr:uid="{00000000-0005-0000-0000-00005F070000}"/>
    <cellStyle name="Millares 83 2 3 2 3 2" xfId="15126" xr:uid="{00000000-0005-0000-0000-00005F070000}"/>
    <cellStyle name="Millares 83 2 3 2 4" xfId="10723" xr:uid="{00000000-0005-0000-0000-000034010000}"/>
    <cellStyle name="Millares 83 2 3 3" xfId="3006" xr:uid="{00000000-0005-0000-0000-00005E070000}"/>
    <cellStyle name="Millares 83 2 3 3 2" xfId="7416" xr:uid="{00000000-0005-0000-0000-0000F10E0000}"/>
    <cellStyle name="Millares 83 2 3 3 2 2" xfId="16230" xr:uid="{00000000-0005-0000-0000-0000F10E0000}"/>
    <cellStyle name="Millares 83 2 3 3 3" xfId="11823" xr:uid="{00000000-0005-0000-0000-00005E070000}"/>
    <cellStyle name="Millares 83 2 3 4" xfId="5235" xr:uid="{00000000-0005-0000-0000-00005E070000}"/>
    <cellStyle name="Millares 83 2 3 4 2" xfId="14049" xr:uid="{00000000-0005-0000-0000-00005E070000}"/>
    <cellStyle name="Millares 83 2 3 5" xfId="9646" xr:uid="{00000000-0005-0000-0000-000034010000}"/>
    <cellStyle name="Millares 83 2 4" xfId="1539" xr:uid="{00000000-0005-0000-0000-000034010000}"/>
    <cellStyle name="Millares 83 2 4 2" xfId="3718" xr:uid="{00000000-0005-0000-0000-000060070000}"/>
    <cellStyle name="Millares 83 2 4 2 2" xfId="8128" xr:uid="{00000000-0005-0000-0000-0000F30E0000}"/>
    <cellStyle name="Millares 83 2 4 2 2 2" xfId="16942" xr:uid="{00000000-0005-0000-0000-0000F30E0000}"/>
    <cellStyle name="Millares 83 2 4 2 3" xfId="12535" xr:uid="{00000000-0005-0000-0000-000060070000}"/>
    <cellStyle name="Millares 83 2 4 3" xfId="5947" xr:uid="{00000000-0005-0000-0000-000060070000}"/>
    <cellStyle name="Millares 83 2 4 3 2" xfId="14761" xr:uid="{00000000-0005-0000-0000-000060070000}"/>
    <cellStyle name="Millares 83 2 4 4" xfId="10358" xr:uid="{00000000-0005-0000-0000-000034010000}"/>
    <cellStyle name="Millares 83 2 5" xfId="2649" xr:uid="{00000000-0005-0000-0000-000033010000}"/>
    <cellStyle name="Millares 83 2 5 2" xfId="7060" xr:uid="{00000000-0005-0000-0000-0000F40E0000}"/>
    <cellStyle name="Millares 83 2 5 2 2" xfId="15874" xr:uid="{00000000-0005-0000-0000-0000F40E0000}"/>
    <cellStyle name="Millares 83 2 5 3" xfId="11467" xr:uid="{00000000-0005-0000-0000-000033010000}"/>
    <cellStyle name="Millares 83 2 6" xfId="4883" xr:uid="{00000000-0005-0000-0000-00005B070000}"/>
    <cellStyle name="Millares 83 2 6 2" xfId="13697" xr:uid="{00000000-0005-0000-0000-00005B070000}"/>
    <cellStyle name="Millares 83 2 7" xfId="9294" xr:uid="{00000000-0005-0000-0000-000034010000}"/>
    <cellStyle name="Millares 83 3" xfId="995" xr:uid="{00000000-0005-0000-0000-000033010000}"/>
    <cellStyle name="Millares 83 3 2" xfId="2073" xr:uid="{00000000-0005-0000-0000-000033010000}"/>
    <cellStyle name="Millares 83 3 2 2" xfId="4252" xr:uid="{00000000-0005-0000-0000-000062070000}"/>
    <cellStyle name="Millares 83 3 2 2 2" xfId="8662" xr:uid="{00000000-0005-0000-0000-0000F70E0000}"/>
    <cellStyle name="Millares 83 3 2 2 2 2" xfId="17476" xr:uid="{00000000-0005-0000-0000-0000F70E0000}"/>
    <cellStyle name="Millares 83 3 2 2 3" xfId="13069" xr:uid="{00000000-0005-0000-0000-000062070000}"/>
    <cellStyle name="Millares 83 3 2 3" xfId="6481" xr:uid="{00000000-0005-0000-0000-000062070000}"/>
    <cellStyle name="Millares 83 3 2 3 2" xfId="15295" xr:uid="{00000000-0005-0000-0000-000062070000}"/>
    <cellStyle name="Millares 83 3 2 4" xfId="10892" xr:uid="{00000000-0005-0000-0000-000033010000}"/>
    <cellStyle name="Millares 83 3 3" xfId="3175" xr:uid="{00000000-0005-0000-0000-000061070000}"/>
    <cellStyle name="Millares 83 3 3 2" xfId="7585" xr:uid="{00000000-0005-0000-0000-0000F80E0000}"/>
    <cellStyle name="Millares 83 3 3 2 2" xfId="16399" xr:uid="{00000000-0005-0000-0000-0000F80E0000}"/>
    <cellStyle name="Millares 83 3 3 3" xfId="11992" xr:uid="{00000000-0005-0000-0000-000061070000}"/>
    <cellStyle name="Millares 83 3 4" xfId="5404" xr:uid="{00000000-0005-0000-0000-000061070000}"/>
    <cellStyle name="Millares 83 3 4 2" xfId="14218" xr:uid="{00000000-0005-0000-0000-000061070000}"/>
    <cellStyle name="Millares 83 3 5" xfId="9815" xr:uid="{00000000-0005-0000-0000-000033010000}"/>
    <cellStyle name="Millares 83 4" xfId="642" xr:uid="{00000000-0005-0000-0000-000033010000}"/>
    <cellStyle name="Millares 83 4 2" xfId="1721" xr:uid="{00000000-0005-0000-0000-000033010000}"/>
    <cellStyle name="Millares 83 4 2 2" xfId="3900" xr:uid="{00000000-0005-0000-0000-000064070000}"/>
    <cellStyle name="Millares 83 4 2 2 2" xfId="8310" xr:uid="{00000000-0005-0000-0000-0000FB0E0000}"/>
    <cellStyle name="Millares 83 4 2 2 2 2" xfId="17124" xr:uid="{00000000-0005-0000-0000-0000FB0E0000}"/>
    <cellStyle name="Millares 83 4 2 2 3" xfId="12717" xr:uid="{00000000-0005-0000-0000-000064070000}"/>
    <cellStyle name="Millares 83 4 2 3" xfId="6129" xr:uid="{00000000-0005-0000-0000-000064070000}"/>
    <cellStyle name="Millares 83 4 2 3 2" xfId="14943" xr:uid="{00000000-0005-0000-0000-000064070000}"/>
    <cellStyle name="Millares 83 4 2 4" xfId="10540" xr:uid="{00000000-0005-0000-0000-000033010000}"/>
    <cellStyle name="Millares 83 4 3" xfId="2823" xr:uid="{00000000-0005-0000-0000-000063070000}"/>
    <cellStyle name="Millares 83 4 3 2" xfId="7233" xr:uid="{00000000-0005-0000-0000-0000FC0E0000}"/>
    <cellStyle name="Millares 83 4 3 2 2" xfId="16047" xr:uid="{00000000-0005-0000-0000-0000FC0E0000}"/>
    <cellStyle name="Millares 83 4 3 3" xfId="11640" xr:uid="{00000000-0005-0000-0000-000063070000}"/>
    <cellStyle name="Millares 83 4 4" xfId="5052" xr:uid="{00000000-0005-0000-0000-000063070000}"/>
    <cellStyle name="Millares 83 4 4 2" xfId="13866" xr:uid="{00000000-0005-0000-0000-000063070000}"/>
    <cellStyle name="Millares 83 4 5" xfId="9463" xr:uid="{00000000-0005-0000-0000-000033010000}"/>
    <cellStyle name="Millares 83 5" xfId="1352" xr:uid="{00000000-0005-0000-0000-000033010000}"/>
    <cellStyle name="Millares 83 5 2" xfId="3532" xr:uid="{00000000-0005-0000-0000-000065070000}"/>
    <cellStyle name="Millares 83 5 2 2" xfId="7942" xr:uid="{00000000-0005-0000-0000-0000FE0E0000}"/>
    <cellStyle name="Millares 83 5 2 2 2" xfId="16756" xr:uid="{00000000-0005-0000-0000-0000FE0E0000}"/>
    <cellStyle name="Millares 83 5 2 3" xfId="12349" xr:uid="{00000000-0005-0000-0000-000065070000}"/>
    <cellStyle name="Millares 83 5 3" xfId="5761" xr:uid="{00000000-0005-0000-0000-000065070000}"/>
    <cellStyle name="Millares 83 5 3 2" xfId="14575" xr:uid="{00000000-0005-0000-0000-000065070000}"/>
    <cellStyle name="Millares 83 5 4" xfId="10172" xr:uid="{00000000-0005-0000-0000-000033010000}"/>
    <cellStyle name="Millares 83 6" xfId="2465" xr:uid="{00000000-0005-0000-0000-000032010000}"/>
    <cellStyle name="Millares 83 6 2" xfId="6877" xr:uid="{00000000-0005-0000-0000-0000FF0E0000}"/>
    <cellStyle name="Millares 83 6 2 2" xfId="15691" xr:uid="{00000000-0005-0000-0000-0000FF0E0000}"/>
    <cellStyle name="Millares 83 6 3" xfId="11284" xr:uid="{00000000-0005-0000-0000-000032010000}"/>
    <cellStyle name="Millares 83 7" xfId="4700" xr:uid="{00000000-0005-0000-0000-00005A070000}"/>
    <cellStyle name="Millares 83 7 2" xfId="13514" xr:uid="{00000000-0005-0000-0000-00005A070000}"/>
    <cellStyle name="Millares 83 8" xfId="9111" xr:uid="{00000000-0005-0000-0000-000033010000}"/>
    <cellStyle name="Millares 84" xfId="181" xr:uid="{00000000-0005-0000-0000-000035010000}"/>
    <cellStyle name="Millares 84 2" xfId="463" xr:uid="{00000000-0005-0000-0000-000036010000}"/>
    <cellStyle name="Millares 84 2 2" xfId="1179" xr:uid="{00000000-0005-0000-0000-000036010000}"/>
    <cellStyle name="Millares 84 2 2 2" xfId="2257" xr:uid="{00000000-0005-0000-0000-000036010000}"/>
    <cellStyle name="Millares 84 2 2 2 2" xfId="4436" xr:uid="{00000000-0005-0000-0000-000069070000}"/>
    <cellStyle name="Millares 84 2 2 2 2 2" xfId="8846" xr:uid="{00000000-0005-0000-0000-0000040F0000}"/>
    <cellStyle name="Millares 84 2 2 2 2 2 2" xfId="17660" xr:uid="{00000000-0005-0000-0000-0000040F0000}"/>
    <cellStyle name="Millares 84 2 2 2 2 3" xfId="13253" xr:uid="{00000000-0005-0000-0000-000069070000}"/>
    <cellStyle name="Millares 84 2 2 2 3" xfId="6665" xr:uid="{00000000-0005-0000-0000-000069070000}"/>
    <cellStyle name="Millares 84 2 2 2 3 2" xfId="15479" xr:uid="{00000000-0005-0000-0000-000069070000}"/>
    <cellStyle name="Millares 84 2 2 2 4" xfId="11076" xr:uid="{00000000-0005-0000-0000-000036010000}"/>
    <cellStyle name="Millares 84 2 2 3" xfId="3359" xr:uid="{00000000-0005-0000-0000-000068070000}"/>
    <cellStyle name="Millares 84 2 2 3 2" xfId="7769" xr:uid="{00000000-0005-0000-0000-0000050F0000}"/>
    <cellStyle name="Millares 84 2 2 3 2 2" xfId="16583" xr:uid="{00000000-0005-0000-0000-0000050F0000}"/>
    <cellStyle name="Millares 84 2 2 3 3" xfId="12176" xr:uid="{00000000-0005-0000-0000-000068070000}"/>
    <cellStyle name="Millares 84 2 2 4" xfId="5588" xr:uid="{00000000-0005-0000-0000-000068070000}"/>
    <cellStyle name="Millares 84 2 2 4 2" xfId="14402" xr:uid="{00000000-0005-0000-0000-000068070000}"/>
    <cellStyle name="Millares 84 2 2 5" xfId="9999" xr:uid="{00000000-0005-0000-0000-000036010000}"/>
    <cellStyle name="Millares 84 2 3" xfId="826" xr:uid="{00000000-0005-0000-0000-000036010000}"/>
    <cellStyle name="Millares 84 2 3 2" xfId="1905" xr:uid="{00000000-0005-0000-0000-000036010000}"/>
    <cellStyle name="Millares 84 2 3 2 2" xfId="4084" xr:uid="{00000000-0005-0000-0000-00006B070000}"/>
    <cellStyle name="Millares 84 2 3 2 2 2" xfId="8494" xr:uid="{00000000-0005-0000-0000-0000080F0000}"/>
    <cellStyle name="Millares 84 2 3 2 2 2 2" xfId="17308" xr:uid="{00000000-0005-0000-0000-0000080F0000}"/>
    <cellStyle name="Millares 84 2 3 2 2 3" xfId="12901" xr:uid="{00000000-0005-0000-0000-00006B070000}"/>
    <cellStyle name="Millares 84 2 3 2 3" xfId="6313" xr:uid="{00000000-0005-0000-0000-00006B070000}"/>
    <cellStyle name="Millares 84 2 3 2 3 2" xfId="15127" xr:uid="{00000000-0005-0000-0000-00006B070000}"/>
    <cellStyle name="Millares 84 2 3 2 4" xfId="10724" xr:uid="{00000000-0005-0000-0000-000036010000}"/>
    <cellStyle name="Millares 84 2 3 3" xfId="3007" xr:uid="{00000000-0005-0000-0000-00006A070000}"/>
    <cellStyle name="Millares 84 2 3 3 2" xfId="7417" xr:uid="{00000000-0005-0000-0000-0000090F0000}"/>
    <cellStyle name="Millares 84 2 3 3 2 2" xfId="16231" xr:uid="{00000000-0005-0000-0000-0000090F0000}"/>
    <cellStyle name="Millares 84 2 3 3 3" xfId="11824" xr:uid="{00000000-0005-0000-0000-00006A070000}"/>
    <cellStyle name="Millares 84 2 3 4" xfId="5236" xr:uid="{00000000-0005-0000-0000-00006A070000}"/>
    <cellStyle name="Millares 84 2 3 4 2" xfId="14050" xr:uid="{00000000-0005-0000-0000-00006A070000}"/>
    <cellStyle name="Millares 84 2 3 5" xfId="9647" xr:uid="{00000000-0005-0000-0000-000036010000}"/>
    <cellStyle name="Millares 84 2 4" xfId="1540" xr:uid="{00000000-0005-0000-0000-000036010000}"/>
    <cellStyle name="Millares 84 2 4 2" xfId="3719" xr:uid="{00000000-0005-0000-0000-00006C070000}"/>
    <cellStyle name="Millares 84 2 4 2 2" xfId="8129" xr:uid="{00000000-0005-0000-0000-00000B0F0000}"/>
    <cellStyle name="Millares 84 2 4 2 2 2" xfId="16943" xr:uid="{00000000-0005-0000-0000-00000B0F0000}"/>
    <cellStyle name="Millares 84 2 4 2 3" xfId="12536" xr:uid="{00000000-0005-0000-0000-00006C070000}"/>
    <cellStyle name="Millares 84 2 4 3" xfId="5948" xr:uid="{00000000-0005-0000-0000-00006C070000}"/>
    <cellStyle name="Millares 84 2 4 3 2" xfId="14762" xr:uid="{00000000-0005-0000-0000-00006C070000}"/>
    <cellStyle name="Millares 84 2 4 4" xfId="10359" xr:uid="{00000000-0005-0000-0000-000036010000}"/>
    <cellStyle name="Millares 84 2 5" xfId="2650" xr:uid="{00000000-0005-0000-0000-000035010000}"/>
    <cellStyle name="Millares 84 2 5 2" xfId="7061" xr:uid="{00000000-0005-0000-0000-00000C0F0000}"/>
    <cellStyle name="Millares 84 2 5 2 2" xfId="15875" xr:uid="{00000000-0005-0000-0000-00000C0F0000}"/>
    <cellStyle name="Millares 84 2 5 3" xfId="11468" xr:uid="{00000000-0005-0000-0000-000035010000}"/>
    <cellStyle name="Millares 84 2 6" xfId="4884" xr:uid="{00000000-0005-0000-0000-000067070000}"/>
    <cellStyle name="Millares 84 2 6 2" xfId="13698" xr:uid="{00000000-0005-0000-0000-000067070000}"/>
    <cellStyle name="Millares 84 2 7" xfId="9295" xr:uid="{00000000-0005-0000-0000-000036010000}"/>
    <cellStyle name="Millares 84 3" xfId="996" xr:uid="{00000000-0005-0000-0000-000035010000}"/>
    <cellStyle name="Millares 84 3 2" xfId="2074" xr:uid="{00000000-0005-0000-0000-000035010000}"/>
    <cellStyle name="Millares 84 3 2 2" xfId="4253" xr:uid="{00000000-0005-0000-0000-00006E070000}"/>
    <cellStyle name="Millares 84 3 2 2 2" xfId="8663" xr:uid="{00000000-0005-0000-0000-00000F0F0000}"/>
    <cellStyle name="Millares 84 3 2 2 2 2" xfId="17477" xr:uid="{00000000-0005-0000-0000-00000F0F0000}"/>
    <cellStyle name="Millares 84 3 2 2 3" xfId="13070" xr:uid="{00000000-0005-0000-0000-00006E070000}"/>
    <cellStyle name="Millares 84 3 2 3" xfId="6482" xr:uid="{00000000-0005-0000-0000-00006E070000}"/>
    <cellStyle name="Millares 84 3 2 3 2" xfId="15296" xr:uid="{00000000-0005-0000-0000-00006E070000}"/>
    <cellStyle name="Millares 84 3 2 4" xfId="10893" xr:uid="{00000000-0005-0000-0000-000035010000}"/>
    <cellStyle name="Millares 84 3 3" xfId="3176" xr:uid="{00000000-0005-0000-0000-00006D070000}"/>
    <cellStyle name="Millares 84 3 3 2" xfId="7586" xr:uid="{00000000-0005-0000-0000-0000100F0000}"/>
    <cellStyle name="Millares 84 3 3 2 2" xfId="16400" xr:uid="{00000000-0005-0000-0000-0000100F0000}"/>
    <cellStyle name="Millares 84 3 3 3" xfId="11993" xr:uid="{00000000-0005-0000-0000-00006D070000}"/>
    <cellStyle name="Millares 84 3 4" xfId="5405" xr:uid="{00000000-0005-0000-0000-00006D070000}"/>
    <cellStyle name="Millares 84 3 4 2" xfId="14219" xr:uid="{00000000-0005-0000-0000-00006D070000}"/>
    <cellStyle name="Millares 84 3 5" xfId="9816" xr:uid="{00000000-0005-0000-0000-000035010000}"/>
    <cellStyle name="Millares 84 4" xfId="643" xr:uid="{00000000-0005-0000-0000-000035010000}"/>
    <cellStyle name="Millares 84 4 2" xfId="1722" xr:uid="{00000000-0005-0000-0000-000035010000}"/>
    <cellStyle name="Millares 84 4 2 2" xfId="3901" xr:uid="{00000000-0005-0000-0000-000070070000}"/>
    <cellStyle name="Millares 84 4 2 2 2" xfId="8311" xr:uid="{00000000-0005-0000-0000-0000130F0000}"/>
    <cellStyle name="Millares 84 4 2 2 2 2" xfId="17125" xr:uid="{00000000-0005-0000-0000-0000130F0000}"/>
    <cellStyle name="Millares 84 4 2 2 3" xfId="12718" xr:uid="{00000000-0005-0000-0000-000070070000}"/>
    <cellStyle name="Millares 84 4 2 3" xfId="6130" xr:uid="{00000000-0005-0000-0000-000070070000}"/>
    <cellStyle name="Millares 84 4 2 3 2" xfId="14944" xr:uid="{00000000-0005-0000-0000-000070070000}"/>
    <cellStyle name="Millares 84 4 2 4" xfId="10541" xr:uid="{00000000-0005-0000-0000-000035010000}"/>
    <cellStyle name="Millares 84 4 3" xfId="2824" xr:uid="{00000000-0005-0000-0000-00006F070000}"/>
    <cellStyle name="Millares 84 4 3 2" xfId="7234" xr:uid="{00000000-0005-0000-0000-0000140F0000}"/>
    <cellStyle name="Millares 84 4 3 2 2" xfId="16048" xr:uid="{00000000-0005-0000-0000-0000140F0000}"/>
    <cellStyle name="Millares 84 4 3 3" xfId="11641" xr:uid="{00000000-0005-0000-0000-00006F070000}"/>
    <cellStyle name="Millares 84 4 4" xfId="5053" xr:uid="{00000000-0005-0000-0000-00006F070000}"/>
    <cellStyle name="Millares 84 4 4 2" xfId="13867" xr:uid="{00000000-0005-0000-0000-00006F070000}"/>
    <cellStyle name="Millares 84 4 5" xfId="9464" xr:uid="{00000000-0005-0000-0000-000035010000}"/>
    <cellStyle name="Millares 84 5" xfId="1353" xr:uid="{00000000-0005-0000-0000-000035010000}"/>
    <cellStyle name="Millares 84 5 2" xfId="3533" xr:uid="{00000000-0005-0000-0000-000071070000}"/>
    <cellStyle name="Millares 84 5 2 2" xfId="7943" xr:uid="{00000000-0005-0000-0000-0000160F0000}"/>
    <cellStyle name="Millares 84 5 2 2 2" xfId="16757" xr:uid="{00000000-0005-0000-0000-0000160F0000}"/>
    <cellStyle name="Millares 84 5 2 3" xfId="12350" xr:uid="{00000000-0005-0000-0000-000071070000}"/>
    <cellStyle name="Millares 84 5 3" xfId="5762" xr:uid="{00000000-0005-0000-0000-000071070000}"/>
    <cellStyle name="Millares 84 5 3 2" xfId="14576" xr:uid="{00000000-0005-0000-0000-000071070000}"/>
    <cellStyle name="Millares 84 5 4" xfId="10173" xr:uid="{00000000-0005-0000-0000-000035010000}"/>
    <cellStyle name="Millares 84 6" xfId="2466" xr:uid="{00000000-0005-0000-0000-000034010000}"/>
    <cellStyle name="Millares 84 6 2" xfId="6878" xr:uid="{00000000-0005-0000-0000-0000170F0000}"/>
    <cellStyle name="Millares 84 6 2 2" xfId="15692" xr:uid="{00000000-0005-0000-0000-0000170F0000}"/>
    <cellStyle name="Millares 84 6 3" xfId="11285" xr:uid="{00000000-0005-0000-0000-000034010000}"/>
    <cellStyle name="Millares 84 7" xfId="4701" xr:uid="{00000000-0005-0000-0000-000066070000}"/>
    <cellStyle name="Millares 84 7 2" xfId="13515" xr:uid="{00000000-0005-0000-0000-000066070000}"/>
    <cellStyle name="Millares 84 8" xfId="9112" xr:uid="{00000000-0005-0000-0000-000035010000}"/>
    <cellStyle name="Millares 85" xfId="183" xr:uid="{00000000-0005-0000-0000-000037010000}"/>
    <cellStyle name="Millares 85 2" xfId="464" xr:uid="{00000000-0005-0000-0000-000038010000}"/>
    <cellStyle name="Millares 85 2 2" xfId="1180" xr:uid="{00000000-0005-0000-0000-000038010000}"/>
    <cellStyle name="Millares 85 2 2 2" xfId="2258" xr:uid="{00000000-0005-0000-0000-000038010000}"/>
    <cellStyle name="Millares 85 2 2 2 2" xfId="4437" xr:uid="{00000000-0005-0000-0000-000075070000}"/>
    <cellStyle name="Millares 85 2 2 2 2 2" xfId="8847" xr:uid="{00000000-0005-0000-0000-00001C0F0000}"/>
    <cellStyle name="Millares 85 2 2 2 2 2 2" xfId="17661" xr:uid="{00000000-0005-0000-0000-00001C0F0000}"/>
    <cellStyle name="Millares 85 2 2 2 2 3" xfId="13254" xr:uid="{00000000-0005-0000-0000-000075070000}"/>
    <cellStyle name="Millares 85 2 2 2 3" xfId="6666" xr:uid="{00000000-0005-0000-0000-000075070000}"/>
    <cellStyle name="Millares 85 2 2 2 3 2" xfId="15480" xr:uid="{00000000-0005-0000-0000-000075070000}"/>
    <cellStyle name="Millares 85 2 2 2 4" xfId="11077" xr:uid="{00000000-0005-0000-0000-000038010000}"/>
    <cellStyle name="Millares 85 2 2 3" xfId="3360" xr:uid="{00000000-0005-0000-0000-000074070000}"/>
    <cellStyle name="Millares 85 2 2 3 2" xfId="7770" xr:uid="{00000000-0005-0000-0000-00001D0F0000}"/>
    <cellStyle name="Millares 85 2 2 3 2 2" xfId="16584" xr:uid="{00000000-0005-0000-0000-00001D0F0000}"/>
    <cellStyle name="Millares 85 2 2 3 3" xfId="12177" xr:uid="{00000000-0005-0000-0000-000074070000}"/>
    <cellStyle name="Millares 85 2 2 4" xfId="5589" xr:uid="{00000000-0005-0000-0000-000074070000}"/>
    <cellStyle name="Millares 85 2 2 4 2" xfId="14403" xr:uid="{00000000-0005-0000-0000-000074070000}"/>
    <cellStyle name="Millares 85 2 2 5" xfId="10000" xr:uid="{00000000-0005-0000-0000-000038010000}"/>
    <cellStyle name="Millares 85 2 3" xfId="827" xr:uid="{00000000-0005-0000-0000-000038010000}"/>
    <cellStyle name="Millares 85 2 3 2" xfId="1906" xr:uid="{00000000-0005-0000-0000-000038010000}"/>
    <cellStyle name="Millares 85 2 3 2 2" xfId="4085" xr:uid="{00000000-0005-0000-0000-000077070000}"/>
    <cellStyle name="Millares 85 2 3 2 2 2" xfId="8495" xr:uid="{00000000-0005-0000-0000-0000200F0000}"/>
    <cellStyle name="Millares 85 2 3 2 2 2 2" xfId="17309" xr:uid="{00000000-0005-0000-0000-0000200F0000}"/>
    <cellStyle name="Millares 85 2 3 2 2 3" xfId="12902" xr:uid="{00000000-0005-0000-0000-000077070000}"/>
    <cellStyle name="Millares 85 2 3 2 3" xfId="6314" xr:uid="{00000000-0005-0000-0000-000077070000}"/>
    <cellStyle name="Millares 85 2 3 2 3 2" xfId="15128" xr:uid="{00000000-0005-0000-0000-000077070000}"/>
    <cellStyle name="Millares 85 2 3 2 4" xfId="10725" xr:uid="{00000000-0005-0000-0000-000038010000}"/>
    <cellStyle name="Millares 85 2 3 3" xfId="3008" xr:uid="{00000000-0005-0000-0000-000076070000}"/>
    <cellStyle name="Millares 85 2 3 3 2" xfId="7418" xr:uid="{00000000-0005-0000-0000-0000210F0000}"/>
    <cellStyle name="Millares 85 2 3 3 2 2" xfId="16232" xr:uid="{00000000-0005-0000-0000-0000210F0000}"/>
    <cellStyle name="Millares 85 2 3 3 3" xfId="11825" xr:uid="{00000000-0005-0000-0000-000076070000}"/>
    <cellStyle name="Millares 85 2 3 4" xfId="5237" xr:uid="{00000000-0005-0000-0000-000076070000}"/>
    <cellStyle name="Millares 85 2 3 4 2" xfId="14051" xr:uid="{00000000-0005-0000-0000-000076070000}"/>
    <cellStyle name="Millares 85 2 3 5" xfId="9648" xr:uid="{00000000-0005-0000-0000-000038010000}"/>
    <cellStyle name="Millares 85 2 4" xfId="1541" xr:uid="{00000000-0005-0000-0000-000038010000}"/>
    <cellStyle name="Millares 85 2 4 2" xfId="3720" xr:uid="{00000000-0005-0000-0000-000078070000}"/>
    <cellStyle name="Millares 85 2 4 2 2" xfId="8130" xr:uid="{00000000-0005-0000-0000-0000230F0000}"/>
    <cellStyle name="Millares 85 2 4 2 2 2" xfId="16944" xr:uid="{00000000-0005-0000-0000-0000230F0000}"/>
    <cellStyle name="Millares 85 2 4 2 3" xfId="12537" xr:uid="{00000000-0005-0000-0000-000078070000}"/>
    <cellStyle name="Millares 85 2 4 3" xfId="5949" xr:uid="{00000000-0005-0000-0000-000078070000}"/>
    <cellStyle name="Millares 85 2 4 3 2" xfId="14763" xr:uid="{00000000-0005-0000-0000-000078070000}"/>
    <cellStyle name="Millares 85 2 4 4" xfId="10360" xr:uid="{00000000-0005-0000-0000-000038010000}"/>
    <cellStyle name="Millares 85 2 5" xfId="2651" xr:uid="{00000000-0005-0000-0000-000037010000}"/>
    <cellStyle name="Millares 85 2 5 2" xfId="7062" xr:uid="{00000000-0005-0000-0000-0000240F0000}"/>
    <cellStyle name="Millares 85 2 5 2 2" xfId="15876" xr:uid="{00000000-0005-0000-0000-0000240F0000}"/>
    <cellStyle name="Millares 85 2 5 3" xfId="11469" xr:uid="{00000000-0005-0000-0000-000037010000}"/>
    <cellStyle name="Millares 85 2 6" xfId="4885" xr:uid="{00000000-0005-0000-0000-000073070000}"/>
    <cellStyle name="Millares 85 2 6 2" xfId="13699" xr:uid="{00000000-0005-0000-0000-000073070000}"/>
    <cellStyle name="Millares 85 2 7" xfId="9296" xr:uid="{00000000-0005-0000-0000-000038010000}"/>
    <cellStyle name="Millares 85 3" xfId="997" xr:uid="{00000000-0005-0000-0000-000037010000}"/>
    <cellStyle name="Millares 85 3 2" xfId="2075" xr:uid="{00000000-0005-0000-0000-000037010000}"/>
    <cellStyle name="Millares 85 3 2 2" xfId="4254" xr:uid="{00000000-0005-0000-0000-00007A070000}"/>
    <cellStyle name="Millares 85 3 2 2 2" xfId="8664" xr:uid="{00000000-0005-0000-0000-0000270F0000}"/>
    <cellStyle name="Millares 85 3 2 2 2 2" xfId="17478" xr:uid="{00000000-0005-0000-0000-0000270F0000}"/>
    <cellStyle name="Millares 85 3 2 2 3" xfId="13071" xr:uid="{00000000-0005-0000-0000-00007A070000}"/>
    <cellStyle name="Millares 85 3 2 3" xfId="6483" xr:uid="{00000000-0005-0000-0000-00007A070000}"/>
    <cellStyle name="Millares 85 3 2 3 2" xfId="15297" xr:uid="{00000000-0005-0000-0000-00007A070000}"/>
    <cellStyle name="Millares 85 3 2 4" xfId="10894" xr:uid="{00000000-0005-0000-0000-000037010000}"/>
    <cellStyle name="Millares 85 3 3" xfId="3177" xr:uid="{00000000-0005-0000-0000-000079070000}"/>
    <cellStyle name="Millares 85 3 3 2" xfId="7587" xr:uid="{00000000-0005-0000-0000-0000280F0000}"/>
    <cellStyle name="Millares 85 3 3 2 2" xfId="16401" xr:uid="{00000000-0005-0000-0000-0000280F0000}"/>
    <cellStyle name="Millares 85 3 3 3" xfId="11994" xr:uid="{00000000-0005-0000-0000-000079070000}"/>
    <cellStyle name="Millares 85 3 4" xfId="5406" xr:uid="{00000000-0005-0000-0000-000079070000}"/>
    <cellStyle name="Millares 85 3 4 2" xfId="14220" xr:uid="{00000000-0005-0000-0000-000079070000}"/>
    <cellStyle name="Millares 85 3 5" xfId="9817" xr:uid="{00000000-0005-0000-0000-000037010000}"/>
    <cellStyle name="Millares 85 4" xfId="644" xr:uid="{00000000-0005-0000-0000-000037010000}"/>
    <cellStyle name="Millares 85 4 2" xfId="1723" xr:uid="{00000000-0005-0000-0000-000037010000}"/>
    <cellStyle name="Millares 85 4 2 2" xfId="3902" xr:uid="{00000000-0005-0000-0000-00007C070000}"/>
    <cellStyle name="Millares 85 4 2 2 2" xfId="8312" xr:uid="{00000000-0005-0000-0000-00002B0F0000}"/>
    <cellStyle name="Millares 85 4 2 2 2 2" xfId="17126" xr:uid="{00000000-0005-0000-0000-00002B0F0000}"/>
    <cellStyle name="Millares 85 4 2 2 3" xfId="12719" xr:uid="{00000000-0005-0000-0000-00007C070000}"/>
    <cellStyle name="Millares 85 4 2 3" xfId="6131" xr:uid="{00000000-0005-0000-0000-00007C070000}"/>
    <cellStyle name="Millares 85 4 2 3 2" xfId="14945" xr:uid="{00000000-0005-0000-0000-00007C070000}"/>
    <cellStyle name="Millares 85 4 2 4" xfId="10542" xr:uid="{00000000-0005-0000-0000-000037010000}"/>
    <cellStyle name="Millares 85 4 3" xfId="2825" xr:uid="{00000000-0005-0000-0000-00007B070000}"/>
    <cellStyle name="Millares 85 4 3 2" xfId="7235" xr:uid="{00000000-0005-0000-0000-00002C0F0000}"/>
    <cellStyle name="Millares 85 4 3 2 2" xfId="16049" xr:uid="{00000000-0005-0000-0000-00002C0F0000}"/>
    <cellStyle name="Millares 85 4 3 3" xfId="11642" xr:uid="{00000000-0005-0000-0000-00007B070000}"/>
    <cellStyle name="Millares 85 4 4" xfId="5054" xr:uid="{00000000-0005-0000-0000-00007B070000}"/>
    <cellStyle name="Millares 85 4 4 2" xfId="13868" xr:uid="{00000000-0005-0000-0000-00007B070000}"/>
    <cellStyle name="Millares 85 4 5" xfId="9465" xr:uid="{00000000-0005-0000-0000-000037010000}"/>
    <cellStyle name="Millares 85 5" xfId="1354" xr:uid="{00000000-0005-0000-0000-000037010000}"/>
    <cellStyle name="Millares 85 5 2" xfId="3534" xr:uid="{00000000-0005-0000-0000-00007D070000}"/>
    <cellStyle name="Millares 85 5 2 2" xfId="7944" xr:uid="{00000000-0005-0000-0000-00002E0F0000}"/>
    <cellStyle name="Millares 85 5 2 2 2" xfId="16758" xr:uid="{00000000-0005-0000-0000-00002E0F0000}"/>
    <cellStyle name="Millares 85 5 2 3" xfId="12351" xr:uid="{00000000-0005-0000-0000-00007D070000}"/>
    <cellStyle name="Millares 85 5 3" xfId="5763" xr:uid="{00000000-0005-0000-0000-00007D070000}"/>
    <cellStyle name="Millares 85 5 3 2" xfId="14577" xr:uid="{00000000-0005-0000-0000-00007D070000}"/>
    <cellStyle name="Millares 85 5 4" xfId="10174" xr:uid="{00000000-0005-0000-0000-000037010000}"/>
    <cellStyle name="Millares 85 6" xfId="2467" xr:uid="{00000000-0005-0000-0000-000036010000}"/>
    <cellStyle name="Millares 85 6 2" xfId="6879" xr:uid="{00000000-0005-0000-0000-00002F0F0000}"/>
    <cellStyle name="Millares 85 6 2 2" xfId="15693" xr:uid="{00000000-0005-0000-0000-00002F0F0000}"/>
    <cellStyle name="Millares 85 6 3" xfId="11286" xr:uid="{00000000-0005-0000-0000-000036010000}"/>
    <cellStyle name="Millares 85 7" xfId="4702" xr:uid="{00000000-0005-0000-0000-000072070000}"/>
    <cellStyle name="Millares 85 7 2" xfId="13516" xr:uid="{00000000-0005-0000-0000-000072070000}"/>
    <cellStyle name="Millares 85 8" xfId="9113" xr:uid="{00000000-0005-0000-0000-000037010000}"/>
    <cellStyle name="Millares 86" xfId="185" xr:uid="{00000000-0005-0000-0000-000039010000}"/>
    <cellStyle name="Millares 86 2" xfId="465" xr:uid="{00000000-0005-0000-0000-00003A010000}"/>
    <cellStyle name="Millares 86 2 2" xfId="1181" xr:uid="{00000000-0005-0000-0000-00003A010000}"/>
    <cellStyle name="Millares 86 2 2 2" xfId="2259" xr:uid="{00000000-0005-0000-0000-00003A010000}"/>
    <cellStyle name="Millares 86 2 2 2 2" xfId="4438" xr:uid="{00000000-0005-0000-0000-000081070000}"/>
    <cellStyle name="Millares 86 2 2 2 2 2" xfId="8848" xr:uid="{00000000-0005-0000-0000-0000340F0000}"/>
    <cellStyle name="Millares 86 2 2 2 2 2 2" xfId="17662" xr:uid="{00000000-0005-0000-0000-0000340F0000}"/>
    <cellStyle name="Millares 86 2 2 2 2 3" xfId="13255" xr:uid="{00000000-0005-0000-0000-000081070000}"/>
    <cellStyle name="Millares 86 2 2 2 3" xfId="6667" xr:uid="{00000000-0005-0000-0000-000081070000}"/>
    <cellStyle name="Millares 86 2 2 2 3 2" xfId="15481" xr:uid="{00000000-0005-0000-0000-000081070000}"/>
    <cellStyle name="Millares 86 2 2 2 4" xfId="11078" xr:uid="{00000000-0005-0000-0000-00003A010000}"/>
    <cellStyle name="Millares 86 2 2 3" xfId="3361" xr:uid="{00000000-0005-0000-0000-000080070000}"/>
    <cellStyle name="Millares 86 2 2 3 2" xfId="7771" xr:uid="{00000000-0005-0000-0000-0000350F0000}"/>
    <cellStyle name="Millares 86 2 2 3 2 2" xfId="16585" xr:uid="{00000000-0005-0000-0000-0000350F0000}"/>
    <cellStyle name="Millares 86 2 2 3 3" xfId="12178" xr:uid="{00000000-0005-0000-0000-000080070000}"/>
    <cellStyle name="Millares 86 2 2 4" xfId="5590" xr:uid="{00000000-0005-0000-0000-000080070000}"/>
    <cellStyle name="Millares 86 2 2 4 2" xfId="14404" xr:uid="{00000000-0005-0000-0000-000080070000}"/>
    <cellStyle name="Millares 86 2 2 5" xfId="10001" xr:uid="{00000000-0005-0000-0000-00003A010000}"/>
    <cellStyle name="Millares 86 2 3" xfId="828" xr:uid="{00000000-0005-0000-0000-00003A010000}"/>
    <cellStyle name="Millares 86 2 3 2" xfId="1907" xr:uid="{00000000-0005-0000-0000-00003A010000}"/>
    <cellStyle name="Millares 86 2 3 2 2" xfId="4086" xr:uid="{00000000-0005-0000-0000-000083070000}"/>
    <cellStyle name="Millares 86 2 3 2 2 2" xfId="8496" xr:uid="{00000000-0005-0000-0000-0000380F0000}"/>
    <cellStyle name="Millares 86 2 3 2 2 2 2" xfId="17310" xr:uid="{00000000-0005-0000-0000-0000380F0000}"/>
    <cellStyle name="Millares 86 2 3 2 2 3" xfId="12903" xr:uid="{00000000-0005-0000-0000-000083070000}"/>
    <cellStyle name="Millares 86 2 3 2 3" xfId="6315" xr:uid="{00000000-0005-0000-0000-000083070000}"/>
    <cellStyle name="Millares 86 2 3 2 3 2" xfId="15129" xr:uid="{00000000-0005-0000-0000-000083070000}"/>
    <cellStyle name="Millares 86 2 3 2 4" xfId="10726" xr:uid="{00000000-0005-0000-0000-00003A010000}"/>
    <cellStyle name="Millares 86 2 3 3" xfId="3009" xr:uid="{00000000-0005-0000-0000-000082070000}"/>
    <cellStyle name="Millares 86 2 3 3 2" xfId="7419" xr:uid="{00000000-0005-0000-0000-0000390F0000}"/>
    <cellStyle name="Millares 86 2 3 3 2 2" xfId="16233" xr:uid="{00000000-0005-0000-0000-0000390F0000}"/>
    <cellStyle name="Millares 86 2 3 3 3" xfId="11826" xr:uid="{00000000-0005-0000-0000-000082070000}"/>
    <cellStyle name="Millares 86 2 3 4" xfId="5238" xr:uid="{00000000-0005-0000-0000-000082070000}"/>
    <cellStyle name="Millares 86 2 3 4 2" xfId="14052" xr:uid="{00000000-0005-0000-0000-000082070000}"/>
    <cellStyle name="Millares 86 2 3 5" xfId="9649" xr:uid="{00000000-0005-0000-0000-00003A010000}"/>
    <cellStyle name="Millares 86 2 4" xfId="1542" xr:uid="{00000000-0005-0000-0000-00003A010000}"/>
    <cellStyle name="Millares 86 2 4 2" xfId="3721" xr:uid="{00000000-0005-0000-0000-000084070000}"/>
    <cellStyle name="Millares 86 2 4 2 2" xfId="8131" xr:uid="{00000000-0005-0000-0000-00003B0F0000}"/>
    <cellStyle name="Millares 86 2 4 2 2 2" xfId="16945" xr:uid="{00000000-0005-0000-0000-00003B0F0000}"/>
    <cellStyle name="Millares 86 2 4 2 3" xfId="12538" xr:uid="{00000000-0005-0000-0000-000084070000}"/>
    <cellStyle name="Millares 86 2 4 3" xfId="5950" xr:uid="{00000000-0005-0000-0000-000084070000}"/>
    <cellStyle name="Millares 86 2 4 3 2" xfId="14764" xr:uid="{00000000-0005-0000-0000-000084070000}"/>
    <cellStyle name="Millares 86 2 4 4" xfId="10361" xr:uid="{00000000-0005-0000-0000-00003A010000}"/>
    <cellStyle name="Millares 86 2 5" xfId="2652" xr:uid="{00000000-0005-0000-0000-000039010000}"/>
    <cellStyle name="Millares 86 2 5 2" xfId="7063" xr:uid="{00000000-0005-0000-0000-00003C0F0000}"/>
    <cellStyle name="Millares 86 2 5 2 2" xfId="15877" xr:uid="{00000000-0005-0000-0000-00003C0F0000}"/>
    <cellStyle name="Millares 86 2 5 3" xfId="11470" xr:uid="{00000000-0005-0000-0000-000039010000}"/>
    <cellStyle name="Millares 86 2 6" xfId="4886" xr:uid="{00000000-0005-0000-0000-00007F070000}"/>
    <cellStyle name="Millares 86 2 6 2" xfId="13700" xr:uid="{00000000-0005-0000-0000-00007F070000}"/>
    <cellStyle name="Millares 86 2 7" xfId="9297" xr:uid="{00000000-0005-0000-0000-00003A010000}"/>
    <cellStyle name="Millares 86 3" xfId="998" xr:uid="{00000000-0005-0000-0000-000039010000}"/>
    <cellStyle name="Millares 86 3 2" xfId="2076" xr:uid="{00000000-0005-0000-0000-000039010000}"/>
    <cellStyle name="Millares 86 3 2 2" xfId="4255" xr:uid="{00000000-0005-0000-0000-000086070000}"/>
    <cellStyle name="Millares 86 3 2 2 2" xfId="8665" xr:uid="{00000000-0005-0000-0000-00003F0F0000}"/>
    <cellStyle name="Millares 86 3 2 2 2 2" xfId="17479" xr:uid="{00000000-0005-0000-0000-00003F0F0000}"/>
    <cellStyle name="Millares 86 3 2 2 3" xfId="13072" xr:uid="{00000000-0005-0000-0000-000086070000}"/>
    <cellStyle name="Millares 86 3 2 3" xfId="6484" xr:uid="{00000000-0005-0000-0000-000086070000}"/>
    <cellStyle name="Millares 86 3 2 3 2" xfId="15298" xr:uid="{00000000-0005-0000-0000-000086070000}"/>
    <cellStyle name="Millares 86 3 2 4" xfId="10895" xr:uid="{00000000-0005-0000-0000-000039010000}"/>
    <cellStyle name="Millares 86 3 3" xfId="3178" xr:uid="{00000000-0005-0000-0000-000085070000}"/>
    <cellStyle name="Millares 86 3 3 2" xfId="7588" xr:uid="{00000000-0005-0000-0000-0000400F0000}"/>
    <cellStyle name="Millares 86 3 3 2 2" xfId="16402" xr:uid="{00000000-0005-0000-0000-0000400F0000}"/>
    <cellStyle name="Millares 86 3 3 3" xfId="11995" xr:uid="{00000000-0005-0000-0000-000085070000}"/>
    <cellStyle name="Millares 86 3 4" xfId="5407" xr:uid="{00000000-0005-0000-0000-000085070000}"/>
    <cellStyle name="Millares 86 3 4 2" xfId="14221" xr:uid="{00000000-0005-0000-0000-000085070000}"/>
    <cellStyle name="Millares 86 3 5" xfId="9818" xr:uid="{00000000-0005-0000-0000-000039010000}"/>
    <cellStyle name="Millares 86 4" xfId="645" xr:uid="{00000000-0005-0000-0000-000039010000}"/>
    <cellStyle name="Millares 86 4 2" xfId="1724" xr:uid="{00000000-0005-0000-0000-000039010000}"/>
    <cellStyle name="Millares 86 4 2 2" xfId="3903" xr:uid="{00000000-0005-0000-0000-000088070000}"/>
    <cellStyle name="Millares 86 4 2 2 2" xfId="8313" xr:uid="{00000000-0005-0000-0000-0000430F0000}"/>
    <cellStyle name="Millares 86 4 2 2 2 2" xfId="17127" xr:uid="{00000000-0005-0000-0000-0000430F0000}"/>
    <cellStyle name="Millares 86 4 2 2 3" xfId="12720" xr:uid="{00000000-0005-0000-0000-000088070000}"/>
    <cellStyle name="Millares 86 4 2 3" xfId="6132" xr:uid="{00000000-0005-0000-0000-000088070000}"/>
    <cellStyle name="Millares 86 4 2 3 2" xfId="14946" xr:uid="{00000000-0005-0000-0000-000088070000}"/>
    <cellStyle name="Millares 86 4 2 4" xfId="10543" xr:uid="{00000000-0005-0000-0000-000039010000}"/>
    <cellStyle name="Millares 86 4 3" xfId="2826" xr:uid="{00000000-0005-0000-0000-000087070000}"/>
    <cellStyle name="Millares 86 4 3 2" xfId="7236" xr:uid="{00000000-0005-0000-0000-0000440F0000}"/>
    <cellStyle name="Millares 86 4 3 2 2" xfId="16050" xr:uid="{00000000-0005-0000-0000-0000440F0000}"/>
    <cellStyle name="Millares 86 4 3 3" xfId="11643" xr:uid="{00000000-0005-0000-0000-000087070000}"/>
    <cellStyle name="Millares 86 4 4" xfId="5055" xr:uid="{00000000-0005-0000-0000-000087070000}"/>
    <cellStyle name="Millares 86 4 4 2" xfId="13869" xr:uid="{00000000-0005-0000-0000-000087070000}"/>
    <cellStyle name="Millares 86 4 5" xfId="9466" xr:uid="{00000000-0005-0000-0000-000039010000}"/>
    <cellStyle name="Millares 86 5" xfId="1355" xr:uid="{00000000-0005-0000-0000-000039010000}"/>
    <cellStyle name="Millares 86 5 2" xfId="3535" xr:uid="{00000000-0005-0000-0000-000089070000}"/>
    <cellStyle name="Millares 86 5 2 2" xfId="7945" xr:uid="{00000000-0005-0000-0000-0000460F0000}"/>
    <cellStyle name="Millares 86 5 2 2 2" xfId="16759" xr:uid="{00000000-0005-0000-0000-0000460F0000}"/>
    <cellStyle name="Millares 86 5 2 3" xfId="12352" xr:uid="{00000000-0005-0000-0000-000089070000}"/>
    <cellStyle name="Millares 86 5 3" xfId="5764" xr:uid="{00000000-0005-0000-0000-000089070000}"/>
    <cellStyle name="Millares 86 5 3 2" xfId="14578" xr:uid="{00000000-0005-0000-0000-000089070000}"/>
    <cellStyle name="Millares 86 5 4" xfId="10175" xr:uid="{00000000-0005-0000-0000-000039010000}"/>
    <cellStyle name="Millares 86 6" xfId="2468" xr:uid="{00000000-0005-0000-0000-000038010000}"/>
    <cellStyle name="Millares 86 6 2" xfId="6880" xr:uid="{00000000-0005-0000-0000-0000470F0000}"/>
    <cellStyle name="Millares 86 6 2 2" xfId="15694" xr:uid="{00000000-0005-0000-0000-0000470F0000}"/>
    <cellStyle name="Millares 86 6 3" xfId="11287" xr:uid="{00000000-0005-0000-0000-000038010000}"/>
    <cellStyle name="Millares 86 7" xfId="4703" xr:uid="{00000000-0005-0000-0000-00007E070000}"/>
    <cellStyle name="Millares 86 7 2" xfId="13517" xr:uid="{00000000-0005-0000-0000-00007E070000}"/>
    <cellStyle name="Millares 86 8" xfId="9114" xr:uid="{00000000-0005-0000-0000-000039010000}"/>
    <cellStyle name="Millares 87" xfId="187" xr:uid="{00000000-0005-0000-0000-00003B010000}"/>
    <cellStyle name="Millares 87 2" xfId="466" xr:uid="{00000000-0005-0000-0000-00003C010000}"/>
    <cellStyle name="Millares 87 2 2" xfId="1182" xr:uid="{00000000-0005-0000-0000-00003C010000}"/>
    <cellStyle name="Millares 87 2 2 2" xfId="2260" xr:uid="{00000000-0005-0000-0000-00003C010000}"/>
    <cellStyle name="Millares 87 2 2 2 2" xfId="4439" xr:uid="{00000000-0005-0000-0000-00008D070000}"/>
    <cellStyle name="Millares 87 2 2 2 2 2" xfId="8849" xr:uid="{00000000-0005-0000-0000-00004C0F0000}"/>
    <cellStyle name="Millares 87 2 2 2 2 2 2" xfId="17663" xr:uid="{00000000-0005-0000-0000-00004C0F0000}"/>
    <cellStyle name="Millares 87 2 2 2 2 3" xfId="13256" xr:uid="{00000000-0005-0000-0000-00008D070000}"/>
    <cellStyle name="Millares 87 2 2 2 3" xfId="6668" xr:uid="{00000000-0005-0000-0000-00008D070000}"/>
    <cellStyle name="Millares 87 2 2 2 3 2" xfId="15482" xr:uid="{00000000-0005-0000-0000-00008D070000}"/>
    <cellStyle name="Millares 87 2 2 2 4" xfId="11079" xr:uid="{00000000-0005-0000-0000-00003C010000}"/>
    <cellStyle name="Millares 87 2 2 3" xfId="3362" xr:uid="{00000000-0005-0000-0000-00008C070000}"/>
    <cellStyle name="Millares 87 2 2 3 2" xfId="7772" xr:uid="{00000000-0005-0000-0000-00004D0F0000}"/>
    <cellStyle name="Millares 87 2 2 3 2 2" xfId="16586" xr:uid="{00000000-0005-0000-0000-00004D0F0000}"/>
    <cellStyle name="Millares 87 2 2 3 3" xfId="12179" xr:uid="{00000000-0005-0000-0000-00008C070000}"/>
    <cellStyle name="Millares 87 2 2 4" xfId="5591" xr:uid="{00000000-0005-0000-0000-00008C070000}"/>
    <cellStyle name="Millares 87 2 2 4 2" xfId="14405" xr:uid="{00000000-0005-0000-0000-00008C070000}"/>
    <cellStyle name="Millares 87 2 2 5" xfId="10002" xr:uid="{00000000-0005-0000-0000-00003C010000}"/>
    <cellStyle name="Millares 87 2 3" xfId="829" xr:uid="{00000000-0005-0000-0000-00003C010000}"/>
    <cellStyle name="Millares 87 2 3 2" xfId="1908" xr:uid="{00000000-0005-0000-0000-00003C010000}"/>
    <cellStyle name="Millares 87 2 3 2 2" xfId="4087" xr:uid="{00000000-0005-0000-0000-00008F070000}"/>
    <cellStyle name="Millares 87 2 3 2 2 2" xfId="8497" xr:uid="{00000000-0005-0000-0000-0000500F0000}"/>
    <cellStyle name="Millares 87 2 3 2 2 2 2" xfId="17311" xr:uid="{00000000-0005-0000-0000-0000500F0000}"/>
    <cellStyle name="Millares 87 2 3 2 2 3" xfId="12904" xr:uid="{00000000-0005-0000-0000-00008F070000}"/>
    <cellStyle name="Millares 87 2 3 2 3" xfId="6316" xr:uid="{00000000-0005-0000-0000-00008F070000}"/>
    <cellStyle name="Millares 87 2 3 2 3 2" xfId="15130" xr:uid="{00000000-0005-0000-0000-00008F070000}"/>
    <cellStyle name="Millares 87 2 3 2 4" xfId="10727" xr:uid="{00000000-0005-0000-0000-00003C010000}"/>
    <cellStyle name="Millares 87 2 3 3" xfId="3010" xr:uid="{00000000-0005-0000-0000-00008E070000}"/>
    <cellStyle name="Millares 87 2 3 3 2" xfId="7420" xr:uid="{00000000-0005-0000-0000-0000510F0000}"/>
    <cellStyle name="Millares 87 2 3 3 2 2" xfId="16234" xr:uid="{00000000-0005-0000-0000-0000510F0000}"/>
    <cellStyle name="Millares 87 2 3 3 3" xfId="11827" xr:uid="{00000000-0005-0000-0000-00008E070000}"/>
    <cellStyle name="Millares 87 2 3 4" xfId="5239" xr:uid="{00000000-0005-0000-0000-00008E070000}"/>
    <cellStyle name="Millares 87 2 3 4 2" xfId="14053" xr:uid="{00000000-0005-0000-0000-00008E070000}"/>
    <cellStyle name="Millares 87 2 3 5" xfId="9650" xr:uid="{00000000-0005-0000-0000-00003C010000}"/>
    <cellStyle name="Millares 87 2 4" xfId="1543" xr:uid="{00000000-0005-0000-0000-00003C010000}"/>
    <cellStyle name="Millares 87 2 4 2" xfId="3722" xr:uid="{00000000-0005-0000-0000-000090070000}"/>
    <cellStyle name="Millares 87 2 4 2 2" xfId="8132" xr:uid="{00000000-0005-0000-0000-0000530F0000}"/>
    <cellStyle name="Millares 87 2 4 2 2 2" xfId="16946" xr:uid="{00000000-0005-0000-0000-0000530F0000}"/>
    <cellStyle name="Millares 87 2 4 2 3" xfId="12539" xr:uid="{00000000-0005-0000-0000-000090070000}"/>
    <cellStyle name="Millares 87 2 4 3" xfId="5951" xr:uid="{00000000-0005-0000-0000-000090070000}"/>
    <cellStyle name="Millares 87 2 4 3 2" xfId="14765" xr:uid="{00000000-0005-0000-0000-000090070000}"/>
    <cellStyle name="Millares 87 2 4 4" xfId="10362" xr:uid="{00000000-0005-0000-0000-00003C010000}"/>
    <cellStyle name="Millares 87 2 5" xfId="2653" xr:uid="{00000000-0005-0000-0000-00003B010000}"/>
    <cellStyle name="Millares 87 2 5 2" xfId="7064" xr:uid="{00000000-0005-0000-0000-0000540F0000}"/>
    <cellStyle name="Millares 87 2 5 2 2" xfId="15878" xr:uid="{00000000-0005-0000-0000-0000540F0000}"/>
    <cellStyle name="Millares 87 2 5 3" xfId="11471" xr:uid="{00000000-0005-0000-0000-00003B010000}"/>
    <cellStyle name="Millares 87 2 6" xfId="4887" xr:uid="{00000000-0005-0000-0000-00008B070000}"/>
    <cellStyle name="Millares 87 2 6 2" xfId="13701" xr:uid="{00000000-0005-0000-0000-00008B070000}"/>
    <cellStyle name="Millares 87 2 7" xfId="9298" xr:uid="{00000000-0005-0000-0000-00003C010000}"/>
    <cellStyle name="Millares 87 3" xfId="999" xr:uid="{00000000-0005-0000-0000-00003B010000}"/>
    <cellStyle name="Millares 87 3 2" xfId="2077" xr:uid="{00000000-0005-0000-0000-00003B010000}"/>
    <cellStyle name="Millares 87 3 2 2" xfId="4256" xr:uid="{00000000-0005-0000-0000-000092070000}"/>
    <cellStyle name="Millares 87 3 2 2 2" xfId="8666" xr:uid="{00000000-0005-0000-0000-0000570F0000}"/>
    <cellStyle name="Millares 87 3 2 2 2 2" xfId="17480" xr:uid="{00000000-0005-0000-0000-0000570F0000}"/>
    <cellStyle name="Millares 87 3 2 2 3" xfId="13073" xr:uid="{00000000-0005-0000-0000-000092070000}"/>
    <cellStyle name="Millares 87 3 2 3" xfId="6485" xr:uid="{00000000-0005-0000-0000-000092070000}"/>
    <cellStyle name="Millares 87 3 2 3 2" xfId="15299" xr:uid="{00000000-0005-0000-0000-000092070000}"/>
    <cellStyle name="Millares 87 3 2 4" xfId="10896" xr:uid="{00000000-0005-0000-0000-00003B010000}"/>
    <cellStyle name="Millares 87 3 3" xfId="3179" xr:uid="{00000000-0005-0000-0000-000091070000}"/>
    <cellStyle name="Millares 87 3 3 2" xfId="7589" xr:uid="{00000000-0005-0000-0000-0000580F0000}"/>
    <cellStyle name="Millares 87 3 3 2 2" xfId="16403" xr:uid="{00000000-0005-0000-0000-0000580F0000}"/>
    <cellStyle name="Millares 87 3 3 3" xfId="11996" xr:uid="{00000000-0005-0000-0000-000091070000}"/>
    <cellStyle name="Millares 87 3 4" xfId="5408" xr:uid="{00000000-0005-0000-0000-000091070000}"/>
    <cellStyle name="Millares 87 3 4 2" xfId="14222" xr:uid="{00000000-0005-0000-0000-000091070000}"/>
    <cellStyle name="Millares 87 3 5" xfId="9819" xr:uid="{00000000-0005-0000-0000-00003B010000}"/>
    <cellStyle name="Millares 87 4" xfId="646" xr:uid="{00000000-0005-0000-0000-00003B010000}"/>
    <cellStyle name="Millares 87 4 2" xfId="1725" xr:uid="{00000000-0005-0000-0000-00003B010000}"/>
    <cellStyle name="Millares 87 4 2 2" xfId="3904" xr:uid="{00000000-0005-0000-0000-000094070000}"/>
    <cellStyle name="Millares 87 4 2 2 2" xfId="8314" xr:uid="{00000000-0005-0000-0000-00005B0F0000}"/>
    <cellStyle name="Millares 87 4 2 2 2 2" xfId="17128" xr:uid="{00000000-0005-0000-0000-00005B0F0000}"/>
    <cellStyle name="Millares 87 4 2 2 3" xfId="12721" xr:uid="{00000000-0005-0000-0000-000094070000}"/>
    <cellStyle name="Millares 87 4 2 3" xfId="6133" xr:uid="{00000000-0005-0000-0000-000094070000}"/>
    <cellStyle name="Millares 87 4 2 3 2" xfId="14947" xr:uid="{00000000-0005-0000-0000-000094070000}"/>
    <cellStyle name="Millares 87 4 2 4" xfId="10544" xr:uid="{00000000-0005-0000-0000-00003B010000}"/>
    <cellStyle name="Millares 87 4 3" xfId="2827" xr:uid="{00000000-0005-0000-0000-000093070000}"/>
    <cellStyle name="Millares 87 4 3 2" xfId="7237" xr:uid="{00000000-0005-0000-0000-00005C0F0000}"/>
    <cellStyle name="Millares 87 4 3 2 2" xfId="16051" xr:uid="{00000000-0005-0000-0000-00005C0F0000}"/>
    <cellStyle name="Millares 87 4 3 3" xfId="11644" xr:uid="{00000000-0005-0000-0000-000093070000}"/>
    <cellStyle name="Millares 87 4 4" xfId="5056" xr:uid="{00000000-0005-0000-0000-000093070000}"/>
    <cellStyle name="Millares 87 4 4 2" xfId="13870" xr:uid="{00000000-0005-0000-0000-000093070000}"/>
    <cellStyle name="Millares 87 4 5" xfId="9467" xr:uid="{00000000-0005-0000-0000-00003B010000}"/>
    <cellStyle name="Millares 87 5" xfId="1356" xr:uid="{00000000-0005-0000-0000-00003B010000}"/>
    <cellStyle name="Millares 87 5 2" xfId="3536" xr:uid="{00000000-0005-0000-0000-000095070000}"/>
    <cellStyle name="Millares 87 5 2 2" xfId="7946" xr:uid="{00000000-0005-0000-0000-00005E0F0000}"/>
    <cellStyle name="Millares 87 5 2 2 2" xfId="16760" xr:uid="{00000000-0005-0000-0000-00005E0F0000}"/>
    <cellStyle name="Millares 87 5 2 3" xfId="12353" xr:uid="{00000000-0005-0000-0000-000095070000}"/>
    <cellStyle name="Millares 87 5 3" xfId="5765" xr:uid="{00000000-0005-0000-0000-000095070000}"/>
    <cellStyle name="Millares 87 5 3 2" xfId="14579" xr:uid="{00000000-0005-0000-0000-000095070000}"/>
    <cellStyle name="Millares 87 5 4" xfId="10176" xr:uid="{00000000-0005-0000-0000-00003B010000}"/>
    <cellStyle name="Millares 87 6" xfId="2469" xr:uid="{00000000-0005-0000-0000-00003A010000}"/>
    <cellStyle name="Millares 87 6 2" xfId="6881" xr:uid="{00000000-0005-0000-0000-00005F0F0000}"/>
    <cellStyle name="Millares 87 6 2 2" xfId="15695" xr:uid="{00000000-0005-0000-0000-00005F0F0000}"/>
    <cellStyle name="Millares 87 6 3" xfId="11288" xr:uid="{00000000-0005-0000-0000-00003A010000}"/>
    <cellStyle name="Millares 87 7" xfId="4704" xr:uid="{00000000-0005-0000-0000-00008A070000}"/>
    <cellStyle name="Millares 87 7 2" xfId="13518" xr:uid="{00000000-0005-0000-0000-00008A070000}"/>
    <cellStyle name="Millares 87 8" xfId="9115" xr:uid="{00000000-0005-0000-0000-00003B010000}"/>
    <cellStyle name="Millares 88" xfId="189" xr:uid="{00000000-0005-0000-0000-00003D010000}"/>
    <cellStyle name="Millares 88 2" xfId="467" xr:uid="{00000000-0005-0000-0000-00003E010000}"/>
    <cellStyle name="Millares 88 2 2" xfId="1183" xr:uid="{00000000-0005-0000-0000-00003E010000}"/>
    <cellStyle name="Millares 88 2 2 2" xfId="2261" xr:uid="{00000000-0005-0000-0000-00003E010000}"/>
    <cellStyle name="Millares 88 2 2 2 2" xfId="4440" xr:uid="{00000000-0005-0000-0000-000099070000}"/>
    <cellStyle name="Millares 88 2 2 2 2 2" xfId="8850" xr:uid="{00000000-0005-0000-0000-0000640F0000}"/>
    <cellStyle name="Millares 88 2 2 2 2 2 2" xfId="17664" xr:uid="{00000000-0005-0000-0000-0000640F0000}"/>
    <cellStyle name="Millares 88 2 2 2 2 3" xfId="13257" xr:uid="{00000000-0005-0000-0000-000099070000}"/>
    <cellStyle name="Millares 88 2 2 2 3" xfId="6669" xr:uid="{00000000-0005-0000-0000-000099070000}"/>
    <cellStyle name="Millares 88 2 2 2 3 2" xfId="15483" xr:uid="{00000000-0005-0000-0000-000099070000}"/>
    <cellStyle name="Millares 88 2 2 2 4" xfId="11080" xr:uid="{00000000-0005-0000-0000-00003E010000}"/>
    <cellStyle name="Millares 88 2 2 3" xfId="3363" xr:uid="{00000000-0005-0000-0000-000098070000}"/>
    <cellStyle name="Millares 88 2 2 3 2" xfId="7773" xr:uid="{00000000-0005-0000-0000-0000650F0000}"/>
    <cellStyle name="Millares 88 2 2 3 2 2" xfId="16587" xr:uid="{00000000-0005-0000-0000-0000650F0000}"/>
    <cellStyle name="Millares 88 2 2 3 3" xfId="12180" xr:uid="{00000000-0005-0000-0000-000098070000}"/>
    <cellStyle name="Millares 88 2 2 4" xfId="5592" xr:uid="{00000000-0005-0000-0000-000098070000}"/>
    <cellStyle name="Millares 88 2 2 4 2" xfId="14406" xr:uid="{00000000-0005-0000-0000-000098070000}"/>
    <cellStyle name="Millares 88 2 2 5" xfId="10003" xr:uid="{00000000-0005-0000-0000-00003E010000}"/>
    <cellStyle name="Millares 88 2 3" xfId="830" xr:uid="{00000000-0005-0000-0000-00003E010000}"/>
    <cellStyle name="Millares 88 2 3 2" xfId="1909" xr:uid="{00000000-0005-0000-0000-00003E010000}"/>
    <cellStyle name="Millares 88 2 3 2 2" xfId="4088" xr:uid="{00000000-0005-0000-0000-00009B070000}"/>
    <cellStyle name="Millares 88 2 3 2 2 2" xfId="8498" xr:uid="{00000000-0005-0000-0000-0000680F0000}"/>
    <cellStyle name="Millares 88 2 3 2 2 2 2" xfId="17312" xr:uid="{00000000-0005-0000-0000-0000680F0000}"/>
    <cellStyle name="Millares 88 2 3 2 2 3" xfId="12905" xr:uid="{00000000-0005-0000-0000-00009B070000}"/>
    <cellStyle name="Millares 88 2 3 2 3" xfId="6317" xr:uid="{00000000-0005-0000-0000-00009B070000}"/>
    <cellStyle name="Millares 88 2 3 2 3 2" xfId="15131" xr:uid="{00000000-0005-0000-0000-00009B070000}"/>
    <cellStyle name="Millares 88 2 3 2 4" xfId="10728" xr:uid="{00000000-0005-0000-0000-00003E010000}"/>
    <cellStyle name="Millares 88 2 3 3" xfId="3011" xr:uid="{00000000-0005-0000-0000-00009A070000}"/>
    <cellStyle name="Millares 88 2 3 3 2" xfId="7421" xr:uid="{00000000-0005-0000-0000-0000690F0000}"/>
    <cellStyle name="Millares 88 2 3 3 2 2" xfId="16235" xr:uid="{00000000-0005-0000-0000-0000690F0000}"/>
    <cellStyle name="Millares 88 2 3 3 3" xfId="11828" xr:uid="{00000000-0005-0000-0000-00009A070000}"/>
    <cellStyle name="Millares 88 2 3 4" xfId="5240" xr:uid="{00000000-0005-0000-0000-00009A070000}"/>
    <cellStyle name="Millares 88 2 3 4 2" xfId="14054" xr:uid="{00000000-0005-0000-0000-00009A070000}"/>
    <cellStyle name="Millares 88 2 3 5" xfId="9651" xr:uid="{00000000-0005-0000-0000-00003E010000}"/>
    <cellStyle name="Millares 88 2 4" xfId="1544" xr:uid="{00000000-0005-0000-0000-00003E010000}"/>
    <cellStyle name="Millares 88 2 4 2" xfId="3723" xr:uid="{00000000-0005-0000-0000-00009C070000}"/>
    <cellStyle name="Millares 88 2 4 2 2" xfId="8133" xr:uid="{00000000-0005-0000-0000-00006B0F0000}"/>
    <cellStyle name="Millares 88 2 4 2 2 2" xfId="16947" xr:uid="{00000000-0005-0000-0000-00006B0F0000}"/>
    <cellStyle name="Millares 88 2 4 2 3" xfId="12540" xr:uid="{00000000-0005-0000-0000-00009C070000}"/>
    <cellStyle name="Millares 88 2 4 3" xfId="5952" xr:uid="{00000000-0005-0000-0000-00009C070000}"/>
    <cellStyle name="Millares 88 2 4 3 2" xfId="14766" xr:uid="{00000000-0005-0000-0000-00009C070000}"/>
    <cellStyle name="Millares 88 2 4 4" xfId="10363" xr:uid="{00000000-0005-0000-0000-00003E010000}"/>
    <cellStyle name="Millares 88 2 5" xfId="2654" xr:uid="{00000000-0005-0000-0000-00003D010000}"/>
    <cellStyle name="Millares 88 2 5 2" xfId="7065" xr:uid="{00000000-0005-0000-0000-00006C0F0000}"/>
    <cellStyle name="Millares 88 2 5 2 2" xfId="15879" xr:uid="{00000000-0005-0000-0000-00006C0F0000}"/>
    <cellStyle name="Millares 88 2 5 3" xfId="11472" xr:uid="{00000000-0005-0000-0000-00003D010000}"/>
    <cellStyle name="Millares 88 2 6" xfId="4888" xr:uid="{00000000-0005-0000-0000-000097070000}"/>
    <cellStyle name="Millares 88 2 6 2" xfId="13702" xr:uid="{00000000-0005-0000-0000-000097070000}"/>
    <cellStyle name="Millares 88 2 7" xfId="9299" xr:uid="{00000000-0005-0000-0000-00003E010000}"/>
    <cellStyle name="Millares 88 3" xfId="1000" xr:uid="{00000000-0005-0000-0000-00003D010000}"/>
    <cellStyle name="Millares 88 3 2" xfId="2078" xr:uid="{00000000-0005-0000-0000-00003D010000}"/>
    <cellStyle name="Millares 88 3 2 2" xfId="4257" xr:uid="{00000000-0005-0000-0000-00009E070000}"/>
    <cellStyle name="Millares 88 3 2 2 2" xfId="8667" xr:uid="{00000000-0005-0000-0000-00006F0F0000}"/>
    <cellStyle name="Millares 88 3 2 2 2 2" xfId="17481" xr:uid="{00000000-0005-0000-0000-00006F0F0000}"/>
    <cellStyle name="Millares 88 3 2 2 3" xfId="13074" xr:uid="{00000000-0005-0000-0000-00009E070000}"/>
    <cellStyle name="Millares 88 3 2 3" xfId="6486" xr:uid="{00000000-0005-0000-0000-00009E070000}"/>
    <cellStyle name="Millares 88 3 2 3 2" xfId="15300" xr:uid="{00000000-0005-0000-0000-00009E070000}"/>
    <cellStyle name="Millares 88 3 2 4" xfId="10897" xr:uid="{00000000-0005-0000-0000-00003D010000}"/>
    <cellStyle name="Millares 88 3 3" xfId="3180" xr:uid="{00000000-0005-0000-0000-00009D070000}"/>
    <cellStyle name="Millares 88 3 3 2" xfId="7590" xr:uid="{00000000-0005-0000-0000-0000700F0000}"/>
    <cellStyle name="Millares 88 3 3 2 2" xfId="16404" xr:uid="{00000000-0005-0000-0000-0000700F0000}"/>
    <cellStyle name="Millares 88 3 3 3" xfId="11997" xr:uid="{00000000-0005-0000-0000-00009D070000}"/>
    <cellStyle name="Millares 88 3 4" xfId="5409" xr:uid="{00000000-0005-0000-0000-00009D070000}"/>
    <cellStyle name="Millares 88 3 4 2" xfId="14223" xr:uid="{00000000-0005-0000-0000-00009D070000}"/>
    <cellStyle name="Millares 88 3 5" xfId="9820" xr:uid="{00000000-0005-0000-0000-00003D010000}"/>
    <cellStyle name="Millares 88 4" xfId="647" xr:uid="{00000000-0005-0000-0000-00003D010000}"/>
    <cellStyle name="Millares 88 4 2" xfId="1726" xr:uid="{00000000-0005-0000-0000-00003D010000}"/>
    <cellStyle name="Millares 88 4 2 2" xfId="3905" xr:uid="{00000000-0005-0000-0000-0000A0070000}"/>
    <cellStyle name="Millares 88 4 2 2 2" xfId="8315" xr:uid="{00000000-0005-0000-0000-0000730F0000}"/>
    <cellStyle name="Millares 88 4 2 2 2 2" xfId="17129" xr:uid="{00000000-0005-0000-0000-0000730F0000}"/>
    <cellStyle name="Millares 88 4 2 2 3" xfId="12722" xr:uid="{00000000-0005-0000-0000-0000A0070000}"/>
    <cellStyle name="Millares 88 4 2 3" xfId="6134" xr:uid="{00000000-0005-0000-0000-0000A0070000}"/>
    <cellStyle name="Millares 88 4 2 3 2" xfId="14948" xr:uid="{00000000-0005-0000-0000-0000A0070000}"/>
    <cellStyle name="Millares 88 4 2 4" xfId="10545" xr:uid="{00000000-0005-0000-0000-00003D010000}"/>
    <cellStyle name="Millares 88 4 3" xfId="2828" xr:uid="{00000000-0005-0000-0000-00009F070000}"/>
    <cellStyle name="Millares 88 4 3 2" xfId="7238" xr:uid="{00000000-0005-0000-0000-0000740F0000}"/>
    <cellStyle name="Millares 88 4 3 2 2" xfId="16052" xr:uid="{00000000-0005-0000-0000-0000740F0000}"/>
    <cellStyle name="Millares 88 4 3 3" xfId="11645" xr:uid="{00000000-0005-0000-0000-00009F070000}"/>
    <cellStyle name="Millares 88 4 4" xfId="5057" xr:uid="{00000000-0005-0000-0000-00009F070000}"/>
    <cellStyle name="Millares 88 4 4 2" xfId="13871" xr:uid="{00000000-0005-0000-0000-00009F070000}"/>
    <cellStyle name="Millares 88 4 5" xfId="9468" xr:uid="{00000000-0005-0000-0000-00003D010000}"/>
    <cellStyle name="Millares 88 5" xfId="1357" xr:uid="{00000000-0005-0000-0000-00003D010000}"/>
    <cellStyle name="Millares 88 5 2" xfId="3537" xr:uid="{00000000-0005-0000-0000-0000A1070000}"/>
    <cellStyle name="Millares 88 5 2 2" xfId="7947" xr:uid="{00000000-0005-0000-0000-0000760F0000}"/>
    <cellStyle name="Millares 88 5 2 2 2" xfId="16761" xr:uid="{00000000-0005-0000-0000-0000760F0000}"/>
    <cellStyle name="Millares 88 5 2 3" xfId="12354" xr:uid="{00000000-0005-0000-0000-0000A1070000}"/>
    <cellStyle name="Millares 88 5 3" xfId="5766" xr:uid="{00000000-0005-0000-0000-0000A1070000}"/>
    <cellStyle name="Millares 88 5 3 2" xfId="14580" xr:uid="{00000000-0005-0000-0000-0000A1070000}"/>
    <cellStyle name="Millares 88 5 4" xfId="10177" xr:uid="{00000000-0005-0000-0000-00003D010000}"/>
    <cellStyle name="Millares 88 6" xfId="2470" xr:uid="{00000000-0005-0000-0000-00003C010000}"/>
    <cellStyle name="Millares 88 6 2" xfId="6882" xr:uid="{00000000-0005-0000-0000-0000770F0000}"/>
    <cellStyle name="Millares 88 6 2 2" xfId="15696" xr:uid="{00000000-0005-0000-0000-0000770F0000}"/>
    <cellStyle name="Millares 88 6 3" xfId="11289" xr:uid="{00000000-0005-0000-0000-00003C010000}"/>
    <cellStyle name="Millares 88 7" xfId="4705" xr:uid="{00000000-0005-0000-0000-000096070000}"/>
    <cellStyle name="Millares 88 7 2" xfId="13519" xr:uid="{00000000-0005-0000-0000-000096070000}"/>
    <cellStyle name="Millares 88 8" xfId="9116" xr:uid="{00000000-0005-0000-0000-00003D010000}"/>
    <cellStyle name="Millares 89" xfId="191" xr:uid="{00000000-0005-0000-0000-00003F010000}"/>
    <cellStyle name="Millares 89 2" xfId="469" xr:uid="{00000000-0005-0000-0000-000040010000}"/>
    <cellStyle name="Millares 89 2 2" xfId="1185" xr:uid="{00000000-0005-0000-0000-000040010000}"/>
    <cellStyle name="Millares 89 2 2 2" xfId="2263" xr:uid="{00000000-0005-0000-0000-000040010000}"/>
    <cellStyle name="Millares 89 2 2 2 2" xfId="4442" xr:uid="{00000000-0005-0000-0000-0000A5070000}"/>
    <cellStyle name="Millares 89 2 2 2 2 2" xfId="8852" xr:uid="{00000000-0005-0000-0000-00007C0F0000}"/>
    <cellStyle name="Millares 89 2 2 2 2 2 2" xfId="17666" xr:uid="{00000000-0005-0000-0000-00007C0F0000}"/>
    <cellStyle name="Millares 89 2 2 2 2 3" xfId="13259" xr:uid="{00000000-0005-0000-0000-0000A5070000}"/>
    <cellStyle name="Millares 89 2 2 2 3" xfId="6671" xr:uid="{00000000-0005-0000-0000-0000A5070000}"/>
    <cellStyle name="Millares 89 2 2 2 3 2" xfId="15485" xr:uid="{00000000-0005-0000-0000-0000A5070000}"/>
    <cellStyle name="Millares 89 2 2 2 4" xfId="11082" xr:uid="{00000000-0005-0000-0000-000040010000}"/>
    <cellStyle name="Millares 89 2 2 3" xfId="3365" xr:uid="{00000000-0005-0000-0000-0000A4070000}"/>
    <cellStyle name="Millares 89 2 2 3 2" xfId="7775" xr:uid="{00000000-0005-0000-0000-00007D0F0000}"/>
    <cellStyle name="Millares 89 2 2 3 2 2" xfId="16589" xr:uid="{00000000-0005-0000-0000-00007D0F0000}"/>
    <cellStyle name="Millares 89 2 2 3 3" xfId="12182" xr:uid="{00000000-0005-0000-0000-0000A4070000}"/>
    <cellStyle name="Millares 89 2 2 4" xfId="5594" xr:uid="{00000000-0005-0000-0000-0000A4070000}"/>
    <cellStyle name="Millares 89 2 2 4 2" xfId="14408" xr:uid="{00000000-0005-0000-0000-0000A4070000}"/>
    <cellStyle name="Millares 89 2 2 5" xfId="10005" xr:uid="{00000000-0005-0000-0000-000040010000}"/>
    <cellStyle name="Millares 89 2 3" xfId="832" xr:uid="{00000000-0005-0000-0000-000040010000}"/>
    <cellStyle name="Millares 89 2 3 2" xfId="1911" xr:uid="{00000000-0005-0000-0000-000040010000}"/>
    <cellStyle name="Millares 89 2 3 2 2" xfId="4090" xr:uid="{00000000-0005-0000-0000-0000A7070000}"/>
    <cellStyle name="Millares 89 2 3 2 2 2" xfId="8500" xr:uid="{00000000-0005-0000-0000-0000800F0000}"/>
    <cellStyle name="Millares 89 2 3 2 2 2 2" xfId="17314" xr:uid="{00000000-0005-0000-0000-0000800F0000}"/>
    <cellStyle name="Millares 89 2 3 2 2 3" xfId="12907" xr:uid="{00000000-0005-0000-0000-0000A7070000}"/>
    <cellStyle name="Millares 89 2 3 2 3" xfId="6319" xr:uid="{00000000-0005-0000-0000-0000A7070000}"/>
    <cellStyle name="Millares 89 2 3 2 3 2" xfId="15133" xr:uid="{00000000-0005-0000-0000-0000A7070000}"/>
    <cellStyle name="Millares 89 2 3 2 4" xfId="10730" xr:uid="{00000000-0005-0000-0000-000040010000}"/>
    <cellStyle name="Millares 89 2 3 3" xfId="3013" xr:uid="{00000000-0005-0000-0000-0000A6070000}"/>
    <cellStyle name="Millares 89 2 3 3 2" xfId="7423" xr:uid="{00000000-0005-0000-0000-0000810F0000}"/>
    <cellStyle name="Millares 89 2 3 3 2 2" xfId="16237" xr:uid="{00000000-0005-0000-0000-0000810F0000}"/>
    <cellStyle name="Millares 89 2 3 3 3" xfId="11830" xr:uid="{00000000-0005-0000-0000-0000A6070000}"/>
    <cellStyle name="Millares 89 2 3 4" xfId="5242" xr:uid="{00000000-0005-0000-0000-0000A6070000}"/>
    <cellStyle name="Millares 89 2 3 4 2" xfId="14056" xr:uid="{00000000-0005-0000-0000-0000A6070000}"/>
    <cellStyle name="Millares 89 2 3 5" xfId="9653" xr:uid="{00000000-0005-0000-0000-000040010000}"/>
    <cellStyle name="Millares 89 2 4" xfId="1546" xr:uid="{00000000-0005-0000-0000-000040010000}"/>
    <cellStyle name="Millares 89 2 4 2" xfId="3725" xr:uid="{00000000-0005-0000-0000-0000A8070000}"/>
    <cellStyle name="Millares 89 2 4 2 2" xfId="8135" xr:uid="{00000000-0005-0000-0000-0000830F0000}"/>
    <cellStyle name="Millares 89 2 4 2 2 2" xfId="16949" xr:uid="{00000000-0005-0000-0000-0000830F0000}"/>
    <cellStyle name="Millares 89 2 4 2 3" xfId="12542" xr:uid="{00000000-0005-0000-0000-0000A8070000}"/>
    <cellStyle name="Millares 89 2 4 3" xfId="5954" xr:uid="{00000000-0005-0000-0000-0000A8070000}"/>
    <cellStyle name="Millares 89 2 4 3 2" xfId="14768" xr:uid="{00000000-0005-0000-0000-0000A8070000}"/>
    <cellStyle name="Millares 89 2 4 4" xfId="10365" xr:uid="{00000000-0005-0000-0000-000040010000}"/>
    <cellStyle name="Millares 89 2 5" xfId="2656" xr:uid="{00000000-0005-0000-0000-00003F010000}"/>
    <cellStyle name="Millares 89 2 5 2" xfId="7067" xr:uid="{00000000-0005-0000-0000-0000840F0000}"/>
    <cellStyle name="Millares 89 2 5 2 2" xfId="15881" xr:uid="{00000000-0005-0000-0000-0000840F0000}"/>
    <cellStyle name="Millares 89 2 5 3" xfId="11474" xr:uid="{00000000-0005-0000-0000-00003F010000}"/>
    <cellStyle name="Millares 89 2 6" xfId="4890" xr:uid="{00000000-0005-0000-0000-0000A3070000}"/>
    <cellStyle name="Millares 89 2 6 2" xfId="13704" xr:uid="{00000000-0005-0000-0000-0000A3070000}"/>
    <cellStyle name="Millares 89 2 7" xfId="9301" xr:uid="{00000000-0005-0000-0000-000040010000}"/>
    <cellStyle name="Millares 89 3" xfId="1001" xr:uid="{00000000-0005-0000-0000-00003F010000}"/>
    <cellStyle name="Millares 89 3 2" xfId="2079" xr:uid="{00000000-0005-0000-0000-00003F010000}"/>
    <cellStyle name="Millares 89 3 2 2" xfId="4258" xr:uid="{00000000-0005-0000-0000-0000AA070000}"/>
    <cellStyle name="Millares 89 3 2 2 2" xfId="8668" xr:uid="{00000000-0005-0000-0000-0000870F0000}"/>
    <cellStyle name="Millares 89 3 2 2 2 2" xfId="17482" xr:uid="{00000000-0005-0000-0000-0000870F0000}"/>
    <cellStyle name="Millares 89 3 2 2 3" xfId="13075" xr:uid="{00000000-0005-0000-0000-0000AA070000}"/>
    <cellStyle name="Millares 89 3 2 3" xfId="6487" xr:uid="{00000000-0005-0000-0000-0000AA070000}"/>
    <cellStyle name="Millares 89 3 2 3 2" xfId="15301" xr:uid="{00000000-0005-0000-0000-0000AA070000}"/>
    <cellStyle name="Millares 89 3 2 4" xfId="10898" xr:uid="{00000000-0005-0000-0000-00003F010000}"/>
    <cellStyle name="Millares 89 3 3" xfId="3181" xr:uid="{00000000-0005-0000-0000-0000A9070000}"/>
    <cellStyle name="Millares 89 3 3 2" xfId="7591" xr:uid="{00000000-0005-0000-0000-0000880F0000}"/>
    <cellStyle name="Millares 89 3 3 2 2" xfId="16405" xr:uid="{00000000-0005-0000-0000-0000880F0000}"/>
    <cellStyle name="Millares 89 3 3 3" xfId="11998" xr:uid="{00000000-0005-0000-0000-0000A9070000}"/>
    <cellStyle name="Millares 89 3 4" xfId="5410" xr:uid="{00000000-0005-0000-0000-0000A9070000}"/>
    <cellStyle name="Millares 89 3 4 2" xfId="14224" xr:uid="{00000000-0005-0000-0000-0000A9070000}"/>
    <cellStyle name="Millares 89 3 5" xfId="9821" xr:uid="{00000000-0005-0000-0000-00003F010000}"/>
    <cellStyle name="Millares 89 4" xfId="648" xr:uid="{00000000-0005-0000-0000-00003F010000}"/>
    <cellStyle name="Millares 89 4 2" xfId="1727" xr:uid="{00000000-0005-0000-0000-00003F010000}"/>
    <cellStyle name="Millares 89 4 2 2" xfId="3906" xr:uid="{00000000-0005-0000-0000-0000AC070000}"/>
    <cellStyle name="Millares 89 4 2 2 2" xfId="8316" xr:uid="{00000000-0005-0000-0000-00008B0F0000}"/>
    <cellStyle name="Millares 89 4 2 2 2 2" xfId="17130" xr:uid="{00000000-0005-0000-0000-00008B0F0000}"/>
    <cellStyle name="Millares 89 4 2 2 3" xfId="12723" xr:uid="{00000000-0005-0000-0000-0000AC070000}"/>
    <cellStyle name="Millares 89 4 2 3" xfId="6135" xr:uid="{00000000-0005-0000-0000-0000AC070000}"/>
    <cellStyle name="Millares 89 4 2 3 2" xfId="14949" xr:uid="{00000000-0005-0000-0000-0000AC070000}"/>
    <cellStyle name="Millares 89 4 2 4" xfId="10546" xr:uid="{00000000-0005-0000-0000-00003F010000}"/>
    <cellStyle name="Millares 89 4 3" xfId="2829" xr:uid="{00000000-0005-0000-0000-0000AB070000}"/>
    <cellStyle name="Millares 89 4 3 2" xfId="7239" xr:uid="{00000000-0005-0000-0000-00008C0F0000}"/>
    <cellStyle name="Millares 89 4 3 2 2" xfId="16053" xr:uid="{00000000-0005-0000-0000-00008C0F0000}"/>
    <cellStyle name="Millares 89 4 3 3" xfId="11646" xr:uid="{00000000-0005-0000-0000-0000AB070000}"/>
    <cellStyle name="Millares 89 4 4" xfId="5058" xr:uid="{00000000-0005-0000-0000-0000AB070000}"/>
    <cellStyle name="Millares 89 4 4 2" xfId="13872" xr:uid="{00000000-0005-0000-0000-0000AB070000}"/>
    <cellStyle name="Millares 89 4 5" xfId="9469" xr:uid="{00000000-0005-0000-0000-00003F010000}"/>
    <cellStyle name="Millares 89 5" xfId="1358" xr:uid="{00000000-0005-0000-0000-00003F010000}"/>
    <cellStyle name="Millares 89 5 2" xfId="3538" xr:uid="{00000000-0005-0000-0000-0000AD070000}"/>
    <cellStyle name="Millares 89 5 2 2" xfId="7948" xr:uid="{00000000-0005-0000-0000-00008E0F0000}"/>
    <cellStyle name="Millares 89 5 2 2 2" xfId="16762" xr:uid="{00000000-0005-0000-0000-00008E0F0000}"/>
    <cellStyle name="Millares 89 5 2 3" xfId="12355" xr:uid="{00000000-0005-0000-0000-0000AD070000}"/>
    <cellStyle name="Millares 89 5 3" xfId="5767" xr:uid="{00000000-0005-0000-0000-0000AD070000}"/>
    <cellStyle name="Millares 89 5 3 2" xfId="14581" xr:uid="{00000000-0005-0000-0000-0000AD070000}"/>
    <cellStyle name="Millares 89 5 4" xfId="10178" xr:uid="{00000000-0005-0000-0000-00003F010000}"/>
    <cellStyle name="Millares 89 6" xfId="2471" xr:uid="{00000000-0005-0000-0000-00003E010000}"/>
    <cellStyle name="Millares 89 6 2" xfId="6883" xr:uid="{00000000-0005-0000-0000-00008F0F0000}"/>
    <cellStyle name="Millares 89 6 2 2" xfId="15697" xr:uid="{00000000-0005-0000-0000-00008F0F0000}"/>
    <cellStyle name="Millares 89 6 3" xfId="11290" xr:uid="{00000000-0005-0000-0000-00003E010000}"/>
    <cellStyle name="Millares 89 7" xfId="4706" xr:uid="{00000000-0005-0000-0000-0000A2070000}"/>
    <cellStyle name="Millares 89 7 2" xfId="13520" xr:uid="{00000000-0005-0000-0000-0000A2070000}"/>
    <cellStyle name="Millares 89 8" xfId="9117" xr:uid="{00000000-0005-0000-0000-00003F010000}"/>
    <cellStyle name="Millares 9" xfId="29" xr:uid="{00000000-0005-0000-0000-000041010000}"/>
    <cellStyle name="Millares 9 2" xfId="380" xr:uid="{00000000-0005-0000-0000-000042010000}"/>
    <cellStyle name="Millares 9 2 2" xfId="1097" xr:uid="{00000000-0005-0000-0000-000042010000}"/>
    <cellStyle name="Millares 9 2 2 2" xfId="2175" xr:uid="{00000000-0005-0000-0000-000042010000}"/>
    <cellStyle name="Millares 9 2 2 2 2" xfId="4354" xr:uid="{00000000-0005-0000-0000-0000B1070000}"/>
    <cellStyle name="Millares 9 2 2 2 2 2" xfId="8764" xr:uid="{00000000-0005-0000-0000-0000940F0000}"/>
    <cellStyle name="Millares 9 2 2 2 2 2 2" xfId="17578" xr:uid="{00000000-0005-0000-0000-0000940F0000}"/>
    <cellStyle name="Millares 9 2 2 2 2 3" xfId="13171" xr:uid="{00000000-0005-0000-0000-0000B1070000}"/>
    <cellStyle name="Millares 9 2 2 2 3" xfId="6583" xr:uid="{00000000-0005-0000-0000-0000B1070000}"/>
    <cellStyle name="Millares 9 2 2 2 3 2" xfId="15397" xr:uid="{00000000-0005-0000-0000-0000B1070000}"/>
    <cellStyle name="Millares 9 2 2 2 4" xfId="10994" xr:uid="{00000000-0005-0000-0000-000042010000}"/>
    <cellStyle name="Millares 9 2 2 3" xfId="3277" xr:uid="{00000000-0005-0000-0000-0000B0070000}"/>
    <cellStyle name="Millares 9 2 2 3 2" xfId="7687" xr:uid="{00000000-0005-0000-0000-0000950F0000}"/>
    <cellStyle name="Millares 9 2 2 3 2 2" xfId="16501" xr:uid="{00000000-0005-0000-0000-0000950F0000}"/>
    <cellStyle name="Millares 9 2 2 3 3" xfId="12094" xr:uid="{00000000-0005-0000-0000-0000B0070000}"/>
    <cellStyle name="Millares 9 2 2 4" xfId="5506" xr:uid="{00000000-0005-0000-0000-0000B0070000}"/>
    <cellStyle name="Millares 9 2 2 4 2" xfId="14320" xr:uid="{00000000-0005-0000-0000-0000B0070000}"/>
    <cellStyle name="Millares 9 2 2 5" xfId="9917" xr:uid="{00000000-0005-0000-0000-000042010000}"/>
    <cellStyle name="Millares 9 2 3" xfId="744" xr:uid="{00000000-0005-0000-0000-000042010000}"/>
    <cellStyle name="Millares 9 2 3 2" xfId="1823" xr:uid="{00000000-0005-0000-0000-000042010000}"/>
    <cellStyle name="Millares 9 2 3 2 2" xfId="4002" xr:uid="{00000000-0005-0000-0000-0000B3070000}"/>
    <cellStyle name="Millares 9 2 3 2 2 2" xfId="8412" xr:uid="{00000000-0005-0000-0000-0000980F0000}"/>
    <cellStyle name="Millares 9 2 3 2 2 2 2" xfId="17226" xr:uid="{00000000-0005-0000-0000-0000980F0000}"/>
    <cellStyle name="Millares 9 2 3 2 2 3" xfId="12819" xr:uid="{00000000-0005-0000-0000-0000B3070000}"/>
    <cellStyle name="Millares 9 2 3 2 3" xfId="6231" xr:uid="{00000000-0005-0000-0000-0000B3070000}"/>
    <cellStyle name="Millares 9 2 3 2 3 2" xfId="15045" xr:uid="{00000000-0005-0000-0000-0000B3070000}"/>
    <cellStyle name="Millares 9 2 3 2 4" xfId="10642" xr:uid="{00000000-0005-0000-0000-000042010000}"/>
    <cellStyle name="Millares 9 2 3 3" xfId="2925" xr:uid="{00000000-0005-0000-0000-0000B2070000}"/>
    <cellStyle name="Millares 9 2 3 3 2" xfId="7335" xr:uid="{00000000-0005-0000-0000-0000990F0000}"/>
    <cellStyle name="Millares 9 2 3 3 2 2" xfId="16149" xr:uid="{00000000-0005-0000-0000-0000990F0000}"/>
    <cellStyle name="Millares 9 2 3 3 3" xfId="11742" xr:uid="{00000000-0005-0000-0000-0000B2070000}"/>
    <cellStyle name="Millares 9 2 3 4" xfId="5154" xr:uid="{00000000-0005-0000-0000-0000B2070000}"/>
    <cellStyle name="Millares 9 2 3 4 2" xfId="13968" xr:uid="{00000000-0005-0000-0000-0000B2070000}"/>
    <cellStyle name="Millares 9 2 3 5" xfId="9565" xr:uid="{00000000-0005-0000-0000-000042010000}"/>
    <cellStyle name="Millares 9 2 4" xfId="1458" xr:uid="{00000000-0005-0000-0000-000042010000}"/>
    <cellStyle name="Millares 9 2 4 2" xfId="3637" xr:uid="{00000000-0005-0000-0000-0000B4070000}"/>
    <cellStyle name="Millares 9 2 4 2 2" xfId="8047" xr:uid="{00000000-0005-0000-0000-00009B0F0000}"/>
    <cellStyle name="Millares 9 2 4 2 2 2" xfId="16861" xr:uid="{00000000-0005-0000-0000-00009B0F0000}"/>
    <cellStyle name="Millares 9 2 4 2 3" xfId="12454" xr:uid="{00000000-0005-0000-0000-0000B4070000}"/>
    <cellStyle name="Millares 9 2 4 3" xfId="5866" xr:uid="{00000000-0005-0000-0000-0000B4070000}"/>
    <cellStyle name="Millares 9 2 4 3 2" xfId="14680" xr:uid="{00000000-0005-0000-0000-0000B4070000}"/>
    <cellStyle name="Millares 9 2 4 4" xfId="10277" xr:uid="{00000000-0005-0000-0000-000042010000}"/>
    <cellStyle name="Millares 9 2 5" xfId="2568" xr:uid="{00000000-0005-0000-0000-000041010000}"/>
    <cellStyle name="Millares 9 2 5 2" xfId="6979" xr:uid="{00000000-0005-0000-0000-00009C0F0000}"/>
    <cellStyle name="Millares 9 2 5 2 2" xfId="15793" xr:uid="{00000000-0005-0000-0000-00009C0F0000}"/>
    <cellStyle name="Millares 9 2 5 3" xfId="11386" xr:uid="{00000000-0005-0000-0000-000041010000}"/>
    <cellStyle name="Millares 9 2 6" xfId="4802" xr:uid="{00000000-0005-0000-0000-0000AF070000}"/>
    <cellStyle name="Millares 9 2 6 2" xfId="13616" xr:uid="{00000000-0005-0000-0000-0000AF070000}"/>
    <cellStyle name="Millares 9 2 7" xfId="9213" xr:uid="{00000000-0005-0000-0000-000042010000}"/>
    <cellStyle name="Millares 9 3" xfId="915" xr:uid="{00000000-0005-0000-0000-000041010000}"/>
    <cellStyle name="Millares 9 3 2" xfId="1993" xr:uid="{00000000-0005-0000-0000-000041010000}"/>
    <cellStyle name="Millares 9 3 2 2" xfId="4172" xr:uid="{00000000-0005-0000-0000-0000B6070000}"/>
    <cellStyle name="Millares 9 3 2 2 2" xfId="8582" xr:uid="{00000000-0005-0000-0000-00009F0F0000}"/>
    <cellStyle name="Millares 9 3 2 2 2 2" xfId="17396" xr:uid="{00000000-0005-0000-0000-00009F0F0000}"/>
    <cellStyle name="Millares 9 3 2 2 3" xfId="12989" xr:uid="{00000000-0005-0000-0000-0000B6070000}"/>
    <cellStyle name="Millares 9 3 2 3" xfId="6401" xr:uid="{00000000-0005-0000-0000-0000B6070000}"/>
    <cellStyle name="Millares 9 3 2 3 2" xfId="15215" xr:uid="{00000000-0005-0000-0000-0000B6070000}"/>
    <cellStyle name="Millares 9 3 2 4" xfId="10812" xr:uid="{00000000-0005-0000-0000-000041010000}"/>
    <cellStyle name="Millares 9 3 3" xfId="3095" xr:uid="{00000000-0005-0000-0000-0000B5070000}"/>
    <cellStyle name="Millares 9 3 3 2" xfId="7505" xr:uid="{00000000-0005-0000-0000-0000A00F0000}"/>
    <cellStyle name="Millares 9 3 3 2 2" xfId="16319" xr:uid="{00000000-0005-0000-0000-0000A00F0000}"/>
    <cellStyle name="Millares 9 3 3 3" xfId="11912" xr:uid="{00000000-0005-0000-0000-0000B5070000}"/>
    <cellStyle name="Millares 9 3 4" xfId="5324" xr:uid="{00000000-0005-0000-0000-0000B5070000}"/>
    <cellStyle name="Millares 9 3 4 2" xfId="14138" xr:uid="{00000000-0005-0000-0000-0000B5070000}"/>
    <cellStyle name="Millares 9 3 5" xfId="9735" xr:uid="{00000000-0005-0000-0000-000041010000}"/>
    <cellStyle name="Millares 9 4" xfId="562" xr:uid="{00000000-0005-0000-0000-000041010000}"/>
    <cellStyle name="Millares 9 4 2" xfId="1641" xr:uid="{00000000-0005-0000-0000-000041010000}"/>
    <cellStyle name="Millares 9 4 2 2" xfId="3820" xr:uid="{00000000-0005-0000-0000-0000B8070000}"/>
    <cellStyle name="Millares 9 4 2 2 2" xfId="8230" xr:uid="{00000000-0005-0000-0000-0000A30F0000}"/>
    <cellStyle name="Millares 9 4 2 2 2 2" xfId="17044" xr:uid="{00000000-0005-0000-0000-0000A30F0000}"/>
    <cellStyle name="Millares 9 4 2 2 3" xfId="12637" xr:uid="{00000000-0005-0000-0000-0000B8070000}"/>
    <cellStyle name="Millares 9 4 2 3" xfId="6049" xr:uid="{00000000-0005-0000-0000-0000B8070000}"/>
    <cellStyle name="Millares 9 4 2 3 2" xfId="14863" xr:uid="{00000000-0005-0000-0000-0000B8070000}"/>
    <cellStyle name="Millares 9 4 2 4" xfId="10460" xr:uid="{00000000-0005-0000-0000-000041010000}"/>
    <cellStyle name="Millares 9 4 3" xfId="2743" xr:uid="{00000000-0005-0000-0000-0000B7070000}"/>
    <cellStyle name="Millares 9 4 3 2" xfId="7153" xr:uid="{00000000-0005-0000-0000-0000A40F0000}"/>
    <cellStyle name="Millares 9 4 3 2 2" xfId="15967" xr:uid="{00000000-0005-0000-0000-0000A40F0000}"/>
    <cellStyle name="Millares 9 4 3 3" xfId="11560" xr:uid="{00000000-0005-0000-0000-0000B7070000}"/>
    <cellStyle name="Millares 9 4 4" xfId="4972" xr:uid="{00000000-0005-0000-0000-0000B7070000}"/>
    <cellStyle name="Millares 9 4 4 2" xfId="13786" xr:uid="{00000000-0005-0000-0000-0000B7070000}"/>
    <cellStyle name="Millares 9 4 5" xfId="9383" xr:uid="{00000000-0005-0000-0000-000041010000}"/>
    <cellStyle name="Millares 9 5" xfId="1269" xr:uid="{00000000-0005-0000-0000-000041010000}"/>
    <cellStyle name="Millares 9 5 2" xfId="3449" xr:uid="{00000000-0005-0000-0000-0000B9070000}"/>
    <cellStyle name="Millares 9 5 2 2" xfId="7859" xr:uid="{00000000-0005-0000-0000-0000A60F0000}"/>
    <cellStyle name="Millares 9 5 2 2 2" xfId="16673" xr:uid="{00000000-0005-0000-0000-0000A60F0000}"/>
    <cellStyle name="Millares 9 5 2 3" xfId="12266" xr:uid="{00000000-0005-0000-0000-0000B9070000}"/>
    <cellStyle name="Millares 9 5 3" xfId="5678" xr:uid="{00000000-0005-0000-0000-0000B9070000}"/>
    <cellStyle name="Millares 9 5 3 2" xfId="14492" xr:uid="{00000000-0005-0000-0000-0000B9070000}"/>
    <cellStyle name="Millares 9 5 4" xfId="10089" xr:uid="{00000000-0005-0000-0000-000041010000}"/>
    <cellStyle name="Millares 9 6" xfId="2385" xr:uid="{00000000-0005-0000-0000-000040010000}"/>
    <cellStyle name="Millares 9 6 2" xfId="6797" xr:uid="{00000000-0005-0000-0000-0000A70F0000}"/>
    <cellStyle name="Millares 9 6 2 2" xfId="15611" xr:uid="{00000000-0005-0000-0000-0000A70F0000}"/>
    <cellStyle name="Millares 9 6 3" xfId="11204" xr:uid="{00000000-0005-0000-0000-000040010000}"/>
    <cellStyle name="Millares 9 7" xfId="4619" xr:uid="{00000000-0005-0000-0000-0000AE070000}"/>
    <cellStyle name="Millares 9 7 2" xfId="13433" xr:uid="{00000000-0005-0000-0000-0000AE070000}"/>
    <cellStyle name="Millares 9 8" xfId="9031" xr:uid="{00000000-0005-0000-0000-000041010000}"/>
    <cellStyle name="Millares 90" xfId="193" xr:uid="{00000000-0005-0000-0000-000043010000}"/>
    <cellStyle name="Millares 90 2" xfId="470" xr:uid="{00000000-0005-0000-0000-000044010000}"/>
    <cellStyle name="Millares 90 2 2" xfId="1186" xr:uid="{00000000-0005-0000-0000-000044010000}"/>
    <cellStyle name="Millares 90 2 2 2" xfId="2264" xr:uid="{00000000-0005-0000-0000-000044010000}"/>
    <cellStyle name="Millares 90 2 2 2 2" xfId="4443" xr:uid="{00000000-0005-0000-0000-0000BD070000}"/>
    <cellStyle name="Millares 90 2 2 2 2 2" xfId="8853" xr:uid="{00000000-0005-0000-0000-0000AC0F0000}"/>
    <cellStyle name="Millares 90 2 2 2 2 2 2" xfId="17667" xr:uid="{00000000-0005-0000-0000-0000AC0F0000}"/>
    <cellStyle name="Millares 90 2 2 2 2 3" xfId="13260" xr:uid="{00000000-0005-0000-0000-0000BD070000}"/>
    <cellStyle name="Millares 90 2 2 2 3" xfId="6672" xr:uid="{00000000-0005-0000-0000-0000BD070000}"/>
    <cellStyle name="Millares 90 2 2 2 3 2" xfId="15486" xr:uid="{00000000-0005-0000-0000-0000BD070000}"/>
    <cellStyle name="Millares 90 2 2 2 4" xfId="11083" xr:uid="{00000000-0005-0000-0000-000044010000}"/>
    <cellStyle name="Millares 90 2 2 3" xfId="3366" xr:uid="{00000000-0005-0000-0000-0000BC070000}"/>
    <cellStyle name="Millares 90 2 2 3 2" xfId="7776" xr:uid="{00000000-0005-0000-0000-0000AD0F0000}"/>
    <cellStyle name="Millares 90 2 2 3 2 2" xfId="16590" xr:uid="{00000000-0005-0000-0000-0000AD0F0000}"/>
    <cellStyle name="Millares 90 2 2 3 3" xfId="12183" xr:uid="{00000000-0005-0000-0000-0000BC070000}"/>
    <cellStyle name="Millares 90 2 2 4" xfId="5595" xr:uid="{00000000-0005-0000-0000-0000BC070000}"/>
    <cellStyle name="Millares 90 2 2 4 2" xfId="14409" xr:uid="{00000000-0005-0000-0000-0000BC070000}"/>
    <cellStyle name="Millares 90 2 2 5" xfId="10006" xr:uid="{00000000-0005-0000-0000-000044010000}"/>
    <cellStyle name="Millares 90 2 3" xfId="833" xr:uid="{00000000-0005-0000-0000-000044010000}"/>
    <cellStyle name="Millares 90 2 3 2" xfId="1912" xr:uid="{00000000-0005-0000-0000-000044010000}"/>
    <cellStyle name="Millares 90 2 3 2 2" xfId="4091" xr:uid="{00000000-0005-0000-0000-0000BF070000}"/>
    <cellStyle name="Millares 90 2 3 2 2 2" xfId="8501" xr:uid="{00000000-0005-0000-0000-0000B00F0000}"/>
    <cellStyle name="Millares 90 2 3 2 2 2 2" xfId="17315" xr:uid="{00000000-0005-0000-0000-0000B00F0000}"/>
    <cellStyle name="Millares 90 2 3 2 2 3" xfId="12908" xr:uid="{00000000-0005-0000-0000-0000BF070000}"/>
    <cellStyle name="Millares 90 2 3 2 3" xfId="6320" xr:uid="{00000000-0005-0000-0000-0000BF070000}"/>
    <cellStyle name="Millares 90 2 3 2 3 2" xfId="15134" xr:uid="{00000000-0005-0000-0000-0000BF070000}"/>
    <cellStyle name="Millares 90 2 3 2 4" xfId="10731" xr:uid="{00000000-0005-0000-0000-000044010000}"/>
    <cellStyle name="Millares 90 2 3 3" xfId="3014" xr:uid="{00000000-0005-0000-0000-0000BE070000}"/>
    <cellStyle name="Millares 90 2 3 3 2" xfId="7424" xr:uid="{00000000-0005-0000-0000-0000B10F0000}"/>
    <cellStyle name="Millares 90 2 3 3 2 2" xfId="16238" xr:uid="{00000000-0005-0000-0000-0000B10F0000}"/>
    <cellStyle name="Millares 90 2 3 3 3" xfId="11831" xr:uid="{00000000-0005-0000-0000-0000BE070000}"/>
    <cellStyle name="Millares 90 2 3 4" xfId="5243" xr:uid="{00000000-0005-0000-0000-0000BE070000}"/>
    <cellStyle name="Millares 90 2 3 4 2" xfId="14057" xr:uid="{00000000-0005-0000-0000-0000BE070000}"/>
    <cellStyle name="Millares 90 2 3 5" xfId="9654" xr:uid="{00000000-0005-0000-0000-000044010000}"/>
    <cellStyle name="Millares 90 2 4" xfId="1547" xr:uid="{00000000-0005-0000-0000-000044010000}"/>
    <cellStyle name="Millares 90 2 4 2" xfId="3726" xr:uid="{00000000-0005-0000-0000-0000C0070000}"/>
    <cellStyle name="Millares 90 2 4 2 2" xfId="8136" xr:uid="{00000000-0005-0000-0000-0000B30F0000}"/>
    <cellStyle name="Millares 90 2 4 2 2 2" xfId="16950" xr:uid="{00000000-0005-0000-0000-0000B30F0000}"/>
    <cellStyle name="Millares 90 2 4 2 3" xfId="12543" xr:uid="{00000000-0005-0000-0000-0000C0070000}"/>
    <cellStyle name="Millares 90 2 4 3" xfId="5955" xr:uid="{00000000-0005-0000-0000-0000C0070000}"/>
    <cellStyle name="Millares 90 2 4 3 2" xfId="14769" xr:uid="{00000000-0005-0000-0000-0000C0070000}"/>
    <cellStyle name="Millares 90 2 4 4" xfId="10366" xr:uid="{00000000-0005-0000-0000-000044010000}"/>
    <cellStyle name="Millares 90 2 5" xfId="2657" xr:uid="{00000000-0005-0000-0000-000043010000}"/>
    <cellStyle name="Millares 90 2 5 2" xfId="7068" xr:uid="{00000000-0005-0000-0000-0000B40F0000}"/>
    <cellStyle name="Millares 90 2 5 2 2" xfId="15882" xr:uid="{00000000-0005-0000-0000-0000B40F0000}"/>
    <cellStyle name="Millares 90 2 5 3" xfId="11475" xr:uid="{00000000-0005-0000-0000-000043010000}"/>
    <cellStyle name="Millares 90 2 6" xfId="4891" xr:uid="{00000000-0005-0000-0000-0000BB070000}"/>
    <cellStyle name="Millares 90 2 6 2" xfId="13705" xr:uid="{00000000-0005-0000-0000-0000BB070000}"/>
    <cellStyle name="Millares 90 2 7" xfId="9302" xr:uid="{00000000-0005-0000-0000-000044010000}"/>
    <cellStyle name="Millares 90 3" xfId="1002" xr:uid="{00000000-0005-0000-0000-000043010000}"/>
    <cellStyle name="Millares 90 3 2" xfId="2080" xr:uid="{00000000-0005-0000-0000-000043010000}"/>
    <cellStyle name="Millares 90 3 2 2" xfId="4259" xr:uid="{00000000-0005-0000-0000-0000C2070000}"/>
    <cellStyle name="Millares 90 3 2 2 2" xfId="8669" xr:uid="{00000000-0005-0000-0000-0000B70F0000}"/>
    <cellStyle name="Millares 90 3 2 2 2 2" xfId="17483" xr:uid="{00000000-0005-0000-0000-0000B70F0000}"/>
    <cellStyle name="Millares 90 3 2 2 3" xfId="13076" xr:uid="{00000000-0005-0000-0000-0000C2070000}"/>
    <cellStyle name="Millares 90 3 2 3" xfId="6488" xr:uid="{00000000-0005-0000-0000-0000C2070000}"/>
    <cellStyle name="Millares 90 3 2 3 2" xfId="15302" xr:uid="{00000000-0005-0000-0000-0000C2070000}"/>
    <cellStyle name="Millares 90 3 2 4" xfId="10899" xr:uid="{00000000-0005-0000-0000-000043010000}"/>
    <cellStyle name="Millares 90 3 3" xfId="3182" xr:uid="{00000000-0005-0000-0000-0000C1070000}"/>
    <cellStyle name="Millares 90 3 3 2" xfId="7592" xr:uid="{00000000-0005-0000-0000-0000B80F0000}"/>
    <cellStyle name="Millares 90 3 3 2 2" xfId="16406" xr:uid="{00000000-0005-0000-0000-0000B80F0000}"/>
    <cellStyle name="Millares 90 3 3 3" xfId="11999" xr:uid="{00000000-0005-0000-0000-0000C1070000}"/>
    <cellStyle name="Millares 90 3 4" xfId="5411" xr:uid="{00000000-0005-0000-0000-0000C1070000}"/>
    <cellStyle name="Millares 90 3 4 2" xfId="14225" xr:uid="{00000000-0005-0000-0000-0000C1070000}"/>
    <cellStyle name="Millares 90 3 5" xfId="9822" xr:uid="{00000000-0005-0000-0000-000043010000}"/>
    <cellStyle name="Millares 90 4" xfId="649" xr:uid="{00000000-0005-0000-0000-000043010000}"/>
    <cellStyle name="Millares 90 4 2" xfId="1728" xr:uid="{00000000-0005-0000-0000-000043010000}"/>
    <cellStyle name="Millares 90 4 2 2" xfId="3907" xr:uid="{00000000-0005-0000-0000-0000C4070000}"/>
    <cellStyle name="Millares 90 4 2 2 2" xfId="8317" xr:uid="{00000000-0005-0000-0000-0000BB0F0000}"/>
    <cellStyle name="Millares 90 4 2 2 2 2" xfId="17131" xr:uid="{00000000-0005-0000-0000-0000BB0F0000}"/>
    <cellStyle name="Millares 90 4 2 2 3" xfId="12724" xr:uid="{00000000-0005-0000-0000-0000C4070000}"/>
    <cellStyle name="Millares 90 4 2 3" xfId="6136" xr:uid="{00000000-0005-0000-0000-0000C4070000}"/>
    <cellStyle name="Millares 90 4 2 3 2" xfId="14950" xr:uid="{00000000-0005-0000-0000-0000C4070000}"/>
    <cellStyle name="Millares 90 4 2 4" xfId="10547" xr:uid="{00000000-0005-0000-0000-000043010000}"/>
    <cellStyle name="Millares 90 4 3" xfId="2830" xr:uid="{00000000-0005-0000-0000-0000C3070000}"/>
    <cellStyle name="Millares 90 4 3 2" xfId="7240" xr:uid="{00000000-0005-0000-0000-0000BC0F0000}"/>
    <cellStyle name="Millares 90 4 3 2 2" xfId="16054" xr:uid="{00000000-0005-0000-0000-0000BC0F0000}"/>
    <cellStyle name="Millares 90 4 3 3" xfId="11647" xr:uid="{00000000-0005-0000-0000-0000C3070000}"/>
    <cellStyle name="Millares 90 4 4" xfId="5059" xr:uid="{00000000-0005-0000-0000-0000C3070000}"/>
    <cellStyle name="Millares 90 4 4 2" xfId="13873" xr:uid="{00000000-0005-0000-0000-0000C3070000}"/>
    <cellStyle name="Millares 90 4 5" xfId="9470" xr:uid="{00000000-0005-0000-0000-000043010000}"/>
    <cellStyle name="Millares 90 5" xfId="1359" xr:uid="{00000000-0005-0000-0000-000043010000}"/>
    <cellStyle name="Millares 90 5 2" xfId="3539" xr:uid="{00000000-0005-0000-0000-0000C5070000}"/>
    <cellStyle name="Millares 90 5 2 2" xfId="7949" xr:uid="{00000000-0005-0000-0000-0000BE0F0000}"/>
    <cellStyle name="Millares 90 5 2 2 2" xfId="16763" xr:uid="{00000000-0005-0000-0000-0000BE0F0000}"/>
    <cellStyle name="Millares 90 5 2 3" xfId="12356" xr:uid="{00000000-0005-0000-0000-0000C5070000}"/>
    <cellStyle name="Millares 90 5 3" xfId="5768" xr:uid="{00000000-0005-0000-0000-0000C5070000}"/>
    <cellStyle name="Millares 90 5 3 2" xfId="14582" xr:uid="{00000000-0005-0000-0000-0000C5070000}"/>
    <cellStyle name="Millares 90 5 4" xfId="10179" xr:uid="{00000000-0005-0000-0000-000043010000}"/>
    <cellStyle name="Millares 90 6" xfId="2472" xr:uid="{00000000-0005-0000-0000-000042010000}"/>
    <cellStyle name="Millares 90 6 2" xfId="6884" xr:uid="{00000000-0005-0000-0000-0000BF0F0000}"/>
    <cellStyle name="Millares 90 6 2 2" xfId="15698" xr:uid="{00000000-0005-0000-0000-0000BF0F0000}"/>
    <cellStyle name="Millares 90 6 3" xfId="11291" xr:uid="{00000000-0005-0000-0000-000042010000}"/>
    <cellStyle name="Millares 90 7" xfId="4707" xr:uid="{00000000-0005-0000-0000-0000BA070000}"/>
    <cellStyle name="Millares 90 7 2" xfId="13521" xr:uid="{00000000-0005-0000-0000-0000BA070000}"/>
    <cellStyle name="Millares 90 8" xfId="9118" xr:uid="{00000000-0005-0000-0000-000043010000}"/>
    <cellStyle name="Millares 91" xfId="195" xr:uid="{00000000-0005-0000-0000-000045010000}"/>
    <cellStyle name="Millares 91 2" xfId="471" xr:uid="{00000000-0005-0000-0000-000046010000}"/>
    <cellStyle name="Millares 91 2 2" xfId="1187" xr:uid="{00000000-0005-0000-0000-000046010000}"/>
    <cellStyle name="Millares 91 2 2 2" xfId="2265" xr:uid="{00000000-0005-0000-0000-000046010000}"/>
    <cellStyle name="Millares 91 2 2 2 2" xfId="4444" xr:uid="{00000000-0005-0000-0000-0000C9070000}"/>
    <cellStyle name="Millares 91 2 2 2 2 2" xfId="8854" xr:uid="{00000000-0005-0000-0000-0000C40F0000}"/>
    <cellStyle name="Millares 91 2 2 2 2 2 2" xfId="17668" xr:uid="{00000000-0005-0000-0000-0000C40F0000}"/>
    <cellStyle name="Millares 91 2 2 2 2 3" xfId="13261" xr:uid="{00000000-0005-0000-0000-0000C9070000}"/>
    <cellStyle name="Millares 91 2 2 2 3" xfId="6673" xr:uid="{00000000-0005-0000-0000-0000C9070000}"/>
    <cellStyle name="Millares 91 2 2 2 3 2" xfId="15487" xr:uid="{00000000-0005-0000-0000-0000C9070000}"/>
    <cellStyle name="Millares 91 2 2 2 4" xfId="11084" xr:uid="{00000000-0005-0000-0000-000046010000}"/>
    <cellStyle name="Millares 91 2 2 3" xfId="3367" xr:uid="{00000000-0005-0000-0000-0000C8070000}"/>
    <cellStyle name="Millares 91 2 2 3 2" xfId="7777" xr:uid="{00000000-0005-0000-0000-0000C50F0000}"/>
    <cellStyle name="Millares 91 2 2 3 2 2" xfId="16591" xr:uid="{00000000-0005-0000-0000-0000C50F0000}"/>
    <cellStyle name="Millares 91 2 2 3 3" xfId="12184" xr:uid="{00000000-0005-0000-0000-0000C8070000}"/>
    <cellStyle name="Millares 91 2 2 4" xfId="5596" xr:uid="{00000000-0005-0000-0000-0000C8070000}"/>
    <cellStyle name="Millares 91 2 2 4 2" xfId="14410" xr:uid="{00000000-0005-0000-0000-0000C8070000}"/>
    <cellStyle name="Millares 91 2 2 5" xfId="10007" xr:uid="{00000000-0005-0000-0000-000046010000}"/>
    <cellStyle name="Millares 91 2 3" xfId="834" xr:uid="{00000000-0005-0000-0000-000046010000}"/>
    <cellStyle name="Millares 91 2 3 2" xfId="1913" xr:uid="{00000000-0005-0000-0000-000046010000}"/>
    <cellStyle name="Millares 91 2 3 2 2" xfId="4092" xr:uid="{00000000-0005-0000-0000-0000CB070000}"/>
    <cellStyle name="Millares 91 2 3 2 2 2" xfId="8502" xr:uid="{00000000-0005-0000-0000-0000C80F0000}"/>
    <cellStyle name="Millares 91 2 3 2 2 2 2" xfId="17316" xr:uid="{00000000-0005-0000-0000-0000C80F0000}"/>
    <cellStyle name="Millares 91 2 3 2 2 3" xfId="12909" xr:uid="{00000000-0005-0000-0000-0000CB070000}"/>
    <cellStyle name="Millares 91 2 3 2 3" xfId="6321" xr:uid="{00000000-0005-0000-0000-0000CB070000}"/>
    <cellStyle name="Millares 91 2 3 2 3 2" xfId="15135" xr:uid="{00000000-0005-0000-0000-0000CB070000}"/>
    <cellStyle name="Millares 91 2 3 2 4" xfId="10732" xr:uid="{00000000-0005-0000-0000-000046010000}"/>
    <cellStyle name="Millares 91 2 3 3" xfId="3015" xr:uid="{00000000-0005-0000-0000-0000CA070000}"/>
    <cellStyle name="Millares 91 2 3 3 2" xfId="7425" xr:uid="{00000000-0005-0000-0000-0000C90F0000}"/>
    <cellStyle name="Millares 91 2 3 3 2 2" xfId="16239" xr:uid="{00000000-0005-0000-0000-0000C90F0000}"/>
    <cellStyle name="Millares 91 2 3 3 3" xfId="11832" xr:uid="{00000000-0005-0000-0000-0000CA070000}"/>
    <cellStyle name="Millares 91 2 3 4" xfId="5244" xr:uid="{00000000-0005-0000-0000-0000CA070000}"/>
    <cellStyle name="Millares 91 2 3 4 2" xfId="14058" xr:uid="{00000000-0005-0000-0000-0000CA070000}"/>
    <cellStyle name="Millares 91 2 3 5" xfId="9655" xr:uid="{00000000-0005-0000-0000-000046010000}"/>
    <cellStyle name="Millares 91 2 4" xfId="1548" xr:uid="{00000000-0005-0000-0000-000046010000}"/>
    <cellStyle name="Millares 91 2 4 2" xfId="3727" xr:uid="{00000000-0005-0000-0000-0000CC070000}"/>
    <cellStyle name="Millares 91 2 4 2 2" xfId="8137" xr:uid="{00000000-0005-0000-0000-0000CB0F0000}"/>
    <cellStyle name="Millares 91 2 4 2 2 2" xfId="16951" xr:uid="{00000000-0005-0000-0000-0000CB0F0000}"/>
    <cellStyle name="Millares 91 2 4 2 3" xfId="12544" xr:uid="{00000000-0005-0000-0000-0000CC070000}"/>
    <cellStyle name="Millares 91 2 4 3" xfId="5956" xr:uid="{00000000-0005-0000-0000-0000CC070000}"/>
    <cellStyle name="Millares 91 2 4 3 2" xfId="14770" xr:uid="{00000000-0005-0000-0000-0000CC070000}"/>
    <cellStyle name="Millares 91 2 4 4" xfId="10367" xr:uid="{00000000-0005-0000-0000-000046010000}"/>
    <cellStyle name="Millares 91 2 5" xfId="2658" xr:uid="{00000000-0005-0000-0000-000045010000}"/>
    <cellStyle name="Millares 91 2 5 2" xfId="7069" xr:uid="{00000000-0005-0000-0000-0000CC0F0000}"/>
    <cellStyle name="Millares 91 2 5 2 2" xfId="15883" xr:uid="{00000000-0005-0000-0000-0000CC0F0000}"/>
    <cellStyle name="Millares 91 2 5 3" xfId="11476" xr:uid="{00000000-0005-0000-0000-000045010000}"/>
    <cellStyle name="Millares 91 2 6" xfId="4892" xr:uid="{00000000-0005-0000-0000-0000C7070000}"/>
    <cellStyle name="Millares 91 2 6 2" xfId="13706" xr:uid="{00000000-0005-0000-0000-0000C7070000}"/>
    <cellStyle name="Millares 91 2 7" xfId="9303" xr:uid="{00000000-0005-0000-0000-000046010000}"/>
    <cellStyle name="Millares 91 3" xfId="1003" xr:uid="{00000000-0005-0000-0000-000045010000}"/>
    <cellStyle name="Millares 91 3 2" xfId="2081" xr:uid="{00000000-0005-0000-0000-000045010000}"/>
    <cellStyle name="Millares 91 3 2 2" xfId="4260" xr:uid="{00000000-0005-0000-0000-0000CE070000}"/>
    <cellStyle name="Millares 91 3 2 2 2" xfId="8670" xr:uid="{00000000-0005-0000-0000-0000CF0F0000}"/>
    <cellStyle name="Millares 91 3 2 2 2 2" xfId="17484" xr:uid="{00000000-0005-0000-0000-0000CF0F0000}"/>
    <cellStyle name="Millares 91 3 2 2 3" xfId="13077" xr:uid="{00000000-0005-0000-0000-0000CE070000}"/>
    <cellStyle name="Millares 91 3 2 3" xfId="6489" xr:uid="{00000000-0005-0000-0000-0000CE070000}"/>
    <cellStyle name="Millares 91 3 2 3 2" xfId="15303" xr:uid="{00000000-0005-0000-0000-0000CE070000}"/>
    <cellStyle name="Millares 91 3 2 4" xfId="10900" xr:uid="{00000000-0005-0000-0000-000045010000}"/>
    <cellStyle name="Millares 91 3 3" xfId="3183" xr:uid="{00000000-0005-0000-0000-0000CD070000}"/>
    <cellStyle name="Millares 91 3 3 2" xfId="7593" xr:uid="{00000000-0005-0000-0000-0000D00F0000}"/>
    <cellStyle name="Millares 91 3 3 2 2" xfId="16407" xr:uid="{00000000-0005-0000-0000-0000D00F0000}"/>
    <cellStyle name="Millares 91 3 3 3" xfId="12000" xr:uid="{00000000-0005-0000-0000-0000CD070000}"/>
    <cellStyle name="Millares 91 3 4" xfId="5412" xr:uid="{00000000-0005-0000-0000-0000CD070000}"/>
    <cellStyle name="Millares 91 3 4 2" xfId="14226" xr:uid="{00000000-0005-0000-0000-0000CD070000}"/>
    <cellStyle name="Millares 91 3 5" xfId="9823" xr:uid="{00000000-0005-0000-0000-000045010000}"/>
    <cellStyle name="Millares 91 4" xfId="650" xr:uid="{00000000-0005-0000-0000-000045010000}"/>
    <cellStyle name="Millares 91 4 2" xfId="1729" xr:uid="{00000000-0005-0000-0000-000045010000}"/>
    <cellStyle name="Millares 91 4 2 2" xfId="3908" xr:uid="{00000000-0005-0000-0000-0000D0070000}"/>
    <cellStyle name="Millares 91 4 2 2 2" xfId="8318" xr:uid="{00000000-0005-0000-0000-0000D30F0000}"/>
    <cellStyle name="Millares 91 4 2 2 2 2" xfId="17132" xr:uid="{00000000-0005-0000-0000-0000D30F0000}"/>
    <cellStyle name="Millares 91 4 2 2 3" xfId="12725" xr:uid="{00000000-0005-0000-0000-0000D0070000}"/>
    <cellStyle name="Millares 91 4 2 3" xfId="6137" xr:uid="{00000000-0005-0000-0000-0000D0070000}"/>
    <cellStyle name="Millares 91 4 2 3 2" xfId="14951" xr:uid="{00000000-0005-0000-0000-0000D0070000}"/>
    <cellStyle name="Millares 91 4 2 4" xfId="10548" xr:uid="{00000000-0005-0000-0000-000045010000}"/>
    <cellStyle name="Millares 91 4 3" xfId="2831" xr:uid="{00000000-0005-0000-0000-0000CF070000}"/>
    <cellStyle name="Millares 91 4 3 2" xfId="7241" xr:uid="{00000000-0005-0000-0000-0000D40F0000}"/>
    <cellStyle name="Millares 91 4 3 2 2" xfId="16055" xr:uid="{00000000-0005-0000-0000-0000D40F0000}"/>
    <cellStyle name="Millares 91 4 3 3" xfId="11648" xr:uid="{00000000-0005-0000-0000-0000CF070000}"/>
    <cellStyle name="Millares 91 4 4" xfId="5060" xr:uid="{00000000-0005-0000-0000-0000CF070000}"/>
    <cellStyle name="Millares 91 4 4 2" xfId="13874" xr:uid="{00000000-0005-0000-0000-0000CF070000}"/>
    <cellStyle name="Millares 91 4 5" xfId="9471" xr:uid="{00000000-0005-0000-0000-000045010000}"/>
    <cellStyle name="Millares 91 5" xfId="1360" xr:uid="{00000000-0005-0000-0000-000045010000}"/>
    <cellStyle name="Millares 91 5 2" xfId="3540" xr:uid="{00000000-0005-0000-0000-0000D1070000}"/>
    <cellStyle name="Millares 91 5 2 2" xfId="7950" xr:uid="{00000000-0005-0000-0000-0000D60F0000}"/>
    <cellStyle name="Millares 91 5 2 2 2" xfId="16764" xr:uid="{00000000-0005-0000-0000-0000D60F0000}"/>
    <cellStyle name="Millares 91 5 2 3" xfId="12357" xr:uid="{00000000-0005-0000-0000-0000D1070000}"/>
    <cellStyle name="Millares 91 5 3" xfId="5769" xr:uid="{00000000-0005-0000-0000-0000D1070000}"/>
    <cellStyle name="Millares 91 5 3 2" xfId="14583" xr:uid="{00000000-0005-0000-0000-0000D1070000}"/>
    <cellStyle name="Millares 91 5 4" xfId="10180" xr:uid="{00000000-0005-0000-0000-000045010000}"/>
    <cellStyle name="Millares 91 6" xfId="2473" xr:uid="{00000000-0005-0000-0000-000044010000}"/>
    <cellStyle name="Millares 91 6 2" xfId="6885" xr:uid="{00000000-0005-0000-0000-0000D70F0000}"/>
    <cellStyle name="Millares 91 6 2 2" xfId="15699" xr:uid="{00000000-0005-0000-0000-0000D70F0000}"/>
    <cellStyle name="Millares 91 6 3" xfId="11292" xr:uid="{00000000-0005-0000-0000-000044010000}"/>
    <cellStyle name="Millares 91 7" xfId="4708" xr:uid="{00000000-0005-0000-0000-0000C6070000}"/>
    <cellStyle name="Millares 91 7 2" xfId="13522" xr:uid="{00000000-0005-0000-0000-0000C6070000}"/>
    <cellStyle name="Millares 91 8" xfId="9119" xr:uid="{00000000-0005-0000-0000-000045010000}"/>
    <cellStyle name="Millares 92" xfId="197" xr:uid="{00000000-0005-0000-0000-000047010000}"/>
    <cellStyle name="Millares 92 2" xfId="472" xr:uid="{00000000-0005-0000-0000-000048010000}"/>
    <cellStyle name="Millares 92 2 2" xfId="1188" xr:uid="{00000000-0005-0000-0000-000048010000}"/>
    <cellStyle name="Millares 92 2 2 2" xfId="2266" xr:uid="{00000000-0005-0000-0000-000048010000}"/>
    <cellStyle name="Millares 92 2 2 2 2" xfId="4445" xr:uid="{00000000-0005-0000-0000-0000D5070000}"/>
    <cellStyle name="Millares 92 2 2 2 2 2" xfId="8855" xr:uid="{00000000-0005-0000-0000-0000DC0F0000}"/>
    <cellStyle name="Millares 92 2 2 2 2 2 2" xfId="17669" xr:uid="{00000000-0005-0000-0000-0000DC0F0000}"/>
    <cellStyle name="Millares 92 2 2 2 2 3" xfId="13262" xr:uid="{00000000-0005-0000-0000-0000D5070000}"/>
    <cellStyle name="Millares 92 2 2 2 3" xfId="6674" xr:uid="{00000000-0005-0000-0000-0000D5070000}"/>
    <cellStyle name="Millares 92 2 2 2 3 2" xfId="15488" xr:uid="{00000000-0005-0000-0000-0000D5070000}"/>
    <cellStyle name="Millares 92 2 2 2 4" xfId="11085" xr:uid="{00000000-0005-0000-0000-000048010000}"/>
    <cellStyle name="Millares 92 2 2 3" xfId="3368" xr:uid="{00000000-0005-0000-0000-0000D4070000}"/>
    <cellStyle name="Millares 92 2 2 3 2" xfId="7778" xr:uid="{00000000-0005-0000-0000-0000DD0F0000}"/>
    <cellStyle name="Millares 92 2 2 3 2 2" xfId="16592" xr:uid="{00000000-0005-0000-0000-0000DD0F0000}"/>
    <cellStyle name="Millares 92 2 2 3 3" xfId="12185" xr:uid="{00000000-0005-0000-0000-0000D4070000}"/>
    <cellStyle name="Millares 92 2 2 4" xfId="5597" xr:uid="{00000000-0005-0000-0000-0000D4070000}"/>
    <cellStyle name="Millares 92 2 2 4 2" xfId="14411" xr:uid="{00000000-0005-0000-0000-0000D4070000}"/>
    <cellStyle name="Millares 92 2 2 5" xfId="10008" xr:uid="{00000000-0005-0000-0000-000048010000}"/>
    <cellStyle name="Millares 92 2 3" xfId="835" xr:uid="{00000000-0005-0000-0000-000048010000}"/>
    <cellStyle name="Millares 92 2 3 2" xfId="1914" xr:uid="{00000000-0005-0000-0000-000048010000}"/>
    <cellStyle name="Millares 92 2 3 2 2" xfId="4093" xr:uid="{00000000-0005-0000-0000-0000D7070000}"/>
    <cellStyle name="Millares 92 2 3 2 2 2" xfId="8503" xr:uid="{00000000-0005-0000-0000-0000E00F0000}"/>
    <cellStyle name="Millares 92 2 3 2 2 2 2" xfId="17317" xr:uid="{00000000-0005-0000-0000-0000E00F0000}"/>
    <cellStyle name="Millares 92 2 3 2 2 3" xfId="12910" xr:uid="{00000000-0005-0000-0000-0000D7070000}"/>
    <cellStyle name="Millares 92 2 3 2 3" xfId="6322" xr:uid="{00000000-0005-0000-0000-0000D7070000}"/>
    <cellStyle name="Millares 92 2 3 2 3 2" xfId="15136" xr:uid="{00000000-0005-0000-0000-0000D7070000}"/>
    <cellStyle name="Millares 92 2 3 2 4" xfId="10733" xr:uid="{00000000-0005-0000-0000-000048010000}"/>
    <cellStyle name="Millares 92 2 3 3" xfId="3016" xr:uid="{00000000-0005-0000-0000-0000D6070000}"/>
    <cellStyle name="Millares 92 2 3 3 2" xfId="7426" xr:uid="{00000000-0005-0000-0000-0000E10F0000}"/>
    <cellStyle name="Millares 92 2 3 3 2 2" xfId="16240" xr:uid="{00000000-0005-0000-0000-0000E10F0000}"/>
    <cellStyle name="Millares 92 2 3 3 3" xfId="11833" xr:uid="{00000000-0005-0000-0000-0000D6070000}"/>
    <cellStyle name="Millares 92 2 3 4" xfId="5245" xr:uid="{00000000-0005-0000-0000-0000D6070000}"/>
    <cellStyle name="Millares 92 2 3 4 2" xfId="14059" xr:uid="{00000000-0005-0000-0000-0000D6070000}"/>
    <cellStyle name="Millares 92 2 3 5" xfId="9656" xr:uid="{00000000-0005-0000-0000-000048010000}"/>
    <cellStyle name="Millares 92 2 4" xfId="1549" xr:uid="{00000000-0005-0000-0000-000048010000}"/>
    <cellStyle name="Millares 92 2 4 2" xfId="3728" xr:uid="{00000000-0005-0000-0000-0000D8070000}"/>
    <cellStyle name="Millares 92 2 4 2 2" xfId="8138" xr:uid="{00000000-0005-0000-0000-0000E30F0000}"/>
    <cellStyle name="Millares 92 2 4 2 2 2" xfId="16952" xr:uid="{00000000-0005-0000-0000-0000E30F0000}"/>
    <cellStyle name="Millares 92 2 4 2 3" xfId="12545" xr:uid="{00000000-0005-0000-0000-0000D8070000}"/>
    <cellStyle name="Millares 92 2 4 3" xfId="5957" xr:uid="{00000000-0005-0000-0000-0000D8070000}"/>
    <cellStyle name="Millares 92 2 4 3 2" xfId="14771" xr:uid="{00000000-0005-0000-0000-0000D8070000}"/>
    <cellStyle name="Millares 92 2 4 4" xfId="10368" xr:uid="{00000000-0005-0000-0000-000048010000}"/>
    <cellStyle name="Millares 92 2 5" xfId="2659" xr:uid="{00000000-0005-0000-0000-000047010000}"/>
    <cellStyle name="Millares 92 2 5 2" xfId="7070" xr:uid="{00000000-0005-0000-0000-0000E40F0000}"/>
    <cellStyle name="Millares 92 2 5 2 2" xfId="15884" xr:uid="{00000000-0005-0000-0000-0000E40F0000}"/>
    <cellStyle name="Millares 92 2 5 3" xfId="11477" xr:uid="{00000000-0005-0000-0000-000047010000}"/>
    <cellStyle name="Millares 92 2 6" xfId="4893" xr:uid="{00000000-0005-0000-0000-0000D3070000}"/>
    <cellStyle name="Millares 92 2 6 2" xfId="13707" xr:uid="{00000000-0005-0000-0000-0000D3070000}"/>
    <cellStyle name="Millares 92 2 7" xfId="9304" xr:uid="{00000000-0005-0000-0000-000048010000}"/>
    <cellStyle name="Millares 92 3" xfId="1004" xr:uid="{00000000-0005-0000-0000-000047010000}"/>
    <cellStyle name="Millares 92 3 2" xfId="2082" xr:uid="{00000000-0005-0000-0000-000047010000}"/>
    <cellStyle name="Millares 92 3 2 2" xfId="4261" xr:uid="{00000000-0005-0000-0000-0000DA070000}"/>
    <cellStyle name="Millares 92 3 2 2 2" xfId="8671" xr:uid="{00000000-0005-0000-0000-0000E70F0000}"/>
    <cellStyle name="Millares 92 3 2 2 2 2" xfId="17485" xr:uid="{00000000-0005-0000-0000-0000E70F0000}"/>
    <cellStyle name="Millares 92 3 2 2 3" xfId="13078" xr:uid="{00000000-0005-0000-0000-0000DA070000}"/>
    <cellStyle name="Millares 92 3 2 3" xfId="6490" xr:uid="{00000000-0005-0000-0000-0000DA070000}"/>
    <cellStyle name="Millares 92 3 2 3 2" xfId="15304" xr:uid="{00000000-0005-0000-0000-0000DA070000}"/>
    <cellStyle name="Millares 92 3 2 4" xfId="10901" xr:uid="{00000000-0005-0000-0000-000047010000}"/>
    <cellStyle name="Millares 92 3 3" xfId="3184" xr:uid="{00000000-0005-0000-0000-0000D9070000}"/>
    <cellStyle name="Millares 92 3 3 2" xfId="7594" xr:uid="{00000000-0005-0000-0000-0000E80F0000}"/>
    <cellStyle name="Millares 92 3 3 2 2" xfId="16408" xr:uid="{00000000-0005-0000-0000-0000E80F0000}"/>
    <cellStyle name="Millares 92 3 3 3" xfId="12001" xr:uid="{00000000-0005-0000-0000-0000D9070000}"/>
    <cellStyle name="Millares 92 3 4" xfId="5413" xr:uid="{00000000-0005-0000-0000-0000D9070000}"/>
    <cellStyle name="Millares 92 3 4 2" xfId="14227" xr:uid="{00000000-0005-0000-0000-0000D9070000}"/>
    <cellStyle name="Millares 92 3 5" xfId="9824" xr:uid="{00000000-0005-0000-0000-000047010000}"/>
    <cellStyle name="Millares 92 4" xfId="651" xr:uid="{00000000-0005-0000-0000-000047010000}"/>
    <cellStyle name="Millares 92 4 2" xfId="1730" xr:uid="{00000000-0005-0000-0000-000047010000}"/>
    <cellStyle name="Millares 92 4 2 2" xfId="3909" xr:uid="{00000000-0005-0000-0000-0000DC070000}"/>
    <cellStyle name="Millares 92 4 2 2 2" xfId="8319" xr:uid="{00000000-0005-0000-0000-0000EB0F0000}"/>
    <cellStyle name="Millares 92 4 2 2 2 2" xfId="17133" xr:uid="{00000000-0005-0000-0000-0000EB0F0000}"/>
    <cellStyle name="Millares 92 4 2 2 3" xfId="12726" xr:uid="{00000000-0005-0000-0000-0000DC070000}"/>
    <cellStyle name="Millares 92 4 2 3" xfId="6138" xr:uid="{00000000-0005-0000-0000-0000DC070000}"/>
    <cellStyle name="Millares 92 4 2 3 2" xfId="14952" xr:uid="{00000000-0005-0000-0000-0000DC070000}"/>
    <cellStyle name="Millares 92 4 2 4" xfId="10549" xr:uid="{00000000-0005-0000-0000-000047010000}"/>
    <cellStyle name="Millares 92 4 3" xfId="2832" xr:uid="{00000000-0005-0000-0000-0000DB070000}"/>
    <cellStyle name="Millares 92 4 3 2" xfId="7242" xr:uid="{00000000-0005-0000-0000-0000EC0F0000}"/>
    <cellStyle name="Millares 92 4 3 2 2" xfId="16056" xr:uid="{00000000-0005-0000-0000-0000EC0F0000}"/>
    <cellStyle name="Millares 92 4 3 3" xfId="11649" xr:uid="{00000000-0005-0000-0000-0000DB070000}"/>
    <cellStyle name="Millares 92 4 4" xfId="5061" xr:uid="{00000000-0005-0000-0000-0000DB070000}"/>
    <cellStyle name="Millares 92 4 4 2" xfId="13875" xr:uid="{00000000-0005-0000-0000-0000DB070000}"/>
    <cellStyle name="Millares 92 4 5" xfId="9472" xr:uid="{00000000-0005-0000-0000-000047010000}"/>
    <cellStyle name="Millares 92 5" xfId="1361" xr:uid="{00000000-0005-0000-0000-000047010000}"/>
    <cellStyle name="Millares 92 5 2" xfId="3541" xr:uid="{00000000-0005-0000-0000-0000DD070000}"/>
    <cellStyle name="Millares 92 5 2 2" xfId="7951" xr:uid="{00000000-0005-0000-0000-0000EE0F0000}"/>
    <cellStyle name="Millares 92 5 2 2 2" xfId="16765" xr:uid="{00000000-0005-0000-0000-0000EE0F0000}"/>
    <cellStyle name="Millares 92 5 2 3" xfId="12358" xr:uid="{00000000-0005-0000-0000-0000DD070000}"/>
    <cellStyle name="Millares 92 5 3" xfId="5770" xr:uid="{00000000-0005-0000-0000-0000DD070000}"/>
    <cellStyle name="Millares 92 5 3 2" xfId="14584" xr:uid="{00000000-0005-0000-0000-0000DD070000}"/>
    <cellStyle name="Millares 92 5 4" xfId="10181" xr:uid="{00000000-0005-0000-0000-000047010000}"/>
    <cellStyle name="Millares 92 6" xfId="2474" xr:uid="{00000000-0005-0000-0000-000046010000}"/>
    <cellStyle name="Millares 92 6 2" xfId="6886" xr:uid="{00000000-0005-0000-0000-0000EF0F0000}"/>
    <cellStyle name="Millares 92 6 2 2" xfId="15700" xr:uid="{00000000-0005-0000-0000-0000EF0F0000}"/>
    <cellStyle name="Millares 92 6 3" xfId="11293" xr:uid="{00000000-0005-0000-0000-000046010000}"/>
    <cellStyle name="Millares 92 7" xfId="4709" xr:uid="{00000000-0005-0000-0000-0000D2070000}"/>
    <cellStyle name="Millares 92 7 2" xfId="13523" xr:uid="{00000000-0005-0000-0000-0000D2070000}"/>
    <cellStyle name="Millares 92 8" xfId="9120" xr:uid="{00000000-0005-0000-0000-000047010000}"/>
    <cellStyle name="Millares 93" xfId="199" xr:uid="{00000000-0005-0000-0000-000049010000}"/>
    <cellStyle name="Millares 93 2" xfId="473" xr:uid="{00000000-0005-0000-0000-00004A010000}"/>
    <cellStyle name="Millares 93 2 2" xfId="1189" xr:uid="{00000000-0005-0000-0000-00004A010000}"/>
    <cellStyle name="Millares 93 2 2 2" xfId="2267" xr:uid="{00000000-0005-0000-0000-00004A010000}"/>
    <cellStyle name="Millares 93 2 2 2 2" xfId="4446" xr:uid="{00000000-0005-0000-0000-0000E1070000}"/>
    <cellStyle name="Millares 93 2 2 2 2 2" xfId="8856" xr:uid="{00000000-0005-0000-0000-0000F40F0000}"/>
    <cellStyle name="Millares 93 2 2 2 2 2 2" xfId="17670" xr:uid="{00000000-0005-0000-0000-0000F40F0000}"/>
    <cellStyle name="Millares 93 2 2 2 2 3" xfId="13263" xr:uid="{00000000-0005-0000-0000-0000E1070000}"/>
    <cellStyle name="Millares 93 2 2 2 3" xfId="6675" xr:uid="{00000000-0005-0000-0000-0000E1070000}"/>
    <cellStyle name="Millares 93 2 2 2 3 2" xfId="15489" xr:uid="{00000000-0005-0000-0000-0000E1070000}"/>
    <cellStyle name="Millares 93 2 2 2 4" xfId="11086" xr:uid="{00000000-0005-0000-0000-00004A010000}"/>
    <cellStyle name="Millares 93 2 2 3" xfId="3369" xr:uid="{00000000-0005-0000-0000-0000E0070000}"/>
    <cellStyle name="Millares 93 2 2 3 2" xfId="7779" xr:uid="{00000000-0005-0000-0000-0000F50F0000}"/>
    <cellStyle name="Millares 93 2 2 3 2 2" xfId="16593" xr:uid="{00000000-0005-0000-0000-0000F50F0000}"/>
    <cellStyle name="Millares 93 2 2 3 3" xfId="12186" xr:uid="{00000000-0005-0000-0000-0000E0070000}"/>
    <cellStyle name="Millares 93 2 2 4" xfId="5598" xr:uid="{00000000-0005-0000-0000-0000E0070000}"/>
    <cellStyle name="Millares 93 2 2 4 2" xfId="14412" xr:uid="{00000000-0005-0000-0000-0000E0070000}"/>
    <cellStyle name="Millares 93 2 2 5" xfId="10009" xr:uid="{00000000-0005-0000-0000-00004A010000}"/>
    <cellStyle name="Millares 93 2 3" xfId="836" xr:uid="{00000000-0005-0000-0000-00004A010000}"/>
    <cellStyle name="Millares 93 2 3 2" xfId="1915" xr:uid="{00000000-0005-0000-0000-00004A010000}"/>
    <cellStyle name="Millares 93 2 3 2 2" xfId="4094" xr:uid="{00000000-0005-0000-0000-0000E3070000}"/>
    <cellStyle name="Millares 93 2 3 2 2 2" xfId="8504" xr:uid="{00000000-0005-0000-0000-0000F80F0000}"/>
    <cellStyle name="Millares 93 2 3 2 2 2 2" xfId="17318" xr:uid="{00000000-0005-0000-0000-0000F80F0000}"/>
    <cellStyle name="Millares 93 2 3 2 2 3" xfId="12911" xr:uid="{00000000-0005-0000-0000-0000E3070000}"/>
    <cellStyle name="Millares 93 2 3 2 3" xfId="6323" xr:uid="{00000000-0005-0000-0000-0000E3070000}"/>
    <cellStyle name="Millares 93 2 3 2 3 2" xfId="15137" xr:uid="{00000000-0005-0000-0000-0000E3070000}"/>
    <cellStyle name="Millares 93 2 3 2 4" xfId="10734" xr:uid="{00000000-0005-0000-0000-00004A010000}"/>
    <cellStyle name="Millares 93 2 3 3" xfId="3017" xr:uid="{00000000-0005-0000-0000-0000E2070000}"/>
    <cellStyle name="Millares 93 2 3 3 2" xfId="7427" xr:uid="{00000000-0005-0000-0000-0000F90F0000}"/>
    <cellStyle name="Millares 93 2 3 3 2 2" xfId="16241" xr:uid="{00000000-0005-0000-0000-0000F90F0000}"/>
    <cellStyle name="Millares 93 2 3 3 3" xfId="11834" xr:uid="{00000000-0005-0000-0000-0000E2070000}"/>
    <cellStyle name="Millares 93 2 3 4" xfId="5246" xr:uid="{00000000-0005-0000-0000-0000E2070000}"/>
    <cellStyle name="Millares 93 2 3 4 2" xfId="14060" xr:uid="{00000000-0005-0000-0000-0000E2070000}"/>
    <cellStyle name="Millares 93 2 3 5" xfId="9657" xr:uid="{00000000-0005-0000-0000-00004A010000}"/>
    <cellStyle name="Millares 93 2 4" xfId="1550" xr:uid="{00000000-0005-0000-0000-00004A010000}"/>
    <cellStyle name="Millares 93 2 4 2" xfId="3729" xr:uid="{00000000-0005-0000-0000-0000E4070000}"/>
    <cellStyle name="Millares 93 2 4 2 2" xfId="8139" xr:uid="{00000000-0005-0000-0000-0000FB0F0000}"/>
    <cellStyle name="Millares 93 2 4 2 2 2" xfId="16953" xr:uid="{00000000-0005-0000-0000-0000FB0F0000}"/>
    <cellStyle name="Millares 93 2 4 2 3" xfId="12546" xr:uid="{00000000-0005-0000-0000-0000E4070000}"/>
    <cellStyle name="Millares 93 2 4 3" xfId="5958" xr:uid="{00000000-0005-0000-0000-0000E4070000}"/>
    <cellStyle name="Millares 93 2 4 3 2" xfId="14772" xr:uid="{00000000-0005-0000-0000-0000E4070000}"/>
    <cellStyle name="Millares 93 2 4 4" xfId="10369" xr:uid="{00000000-0005-0000-0000-00004A010000}"/>
    <cellStyle name="Millares 93 2 5" xfId="2660" xr:uid="{00000000-0005-0000-0000-000049010000}"/>
    <cellStyle name="Millares 93 2 5 2" xfId="7071" xr:uid="{00000000-0005-0000-0000-0000FC0F0000}"/>
    <cellStyle name="Millares 93 2 5 2 2" xfId="15885" xr:uid="{00000000-0005-0000-0000-0000FC0F0000}"/>
    <cellStyle name="Millares 93 2 5 3" xfId="11478" xr:uid="{00000000-0005-0000-0000-000049010000}"/>
    <cellStyle name="Millares 93 2 6" xfId="4894" xr:uid="{00000000-0005-0000-0000-0000DF070000}"/>
    <cellStyle name="Millares 93 2 6 2" xfId="13708" xr:uid="{00000000-0005-0000-0000-0000DF070000}"/>
    <cellStyle name="Millares 93 2 7" xfId="9305" xr:uid="{00000000-0005-0000-0000-00004A010000}"/>
    <cellStyle name="Millares 93 3" xfId="1005" xr:uid="{00000000-0005-0000-0000-000049010000}"/>
    <cellStyle name="Millares 93 3 2" xfId="2083" xr:uid="{00000000-0005-0000-0000-000049010000}"/>
    <cellStyle name="Millares 93 3 2 2" xfId="4262" xr:uid="{00000000-0005-0000-0000-0000E6070000}"/>
    <cellStyle name="Millares 93 3 2 2 2" xfId="8672" xr:uid="{00000000-0005-0000-0000-0000FF0F0000}"/>
    <cellStyle name="Millares 93 3 2 2 2 2" xfId="17486" xr:uid="{00000000-0005-0000-0000-0000FF0F0000}"/>
    <cellStyle name="Millares 93 3 2 2 3" xfId="13079" xr:uid="{00000000-0005-0000-0000-0000E6070000}"/>
    <cellStyle name="Millares 93 3 2 3" xfId="6491" xr:uid="{00000000-0005-0000-0000-0000E6070000}"/>
    <cellStyle name="Millares 93 3 2 3 2" xfId="15305" xr:uid="{00000000-0005-0000-0000-0000E6070000}"/>
    <cellStyle name="Millares 93 3 2 4" xfId="10902" xr:uid="{00000000-0005-0000-0000-000049010000}"/>
    <cellStyle name="Millares 93 3 3" xfId="3185" xr:uid="{00000000-0005-0000-0000-0000E5070000}"/>
    <cellStyle name="Millares 93 3 3 2" xfId="7595" xr:uid="{00000000-0005-0000-0000-000000100000}"/>
    <cellStyle name="Millares 93 3 3 2 2" xfId="16409" xr:uid="{00000000-0005-0000-0000-000000100000}"/>
    <cellStyle name="Millares 93 3 3 3" xfId="12002" xr:uid="{00000000-0005-0000-0000-0000E5070000}"/>
    <cellStyle name="Millares 93 3 4" xfId="5414" xr:uid="{00000000-0005-0000-0000-0000E5070000}"/>
    <cellStyle name="Millares 93 3 4 2" xfId="14228" xr:uid="{00000000-0005-0000-0000-0000E5070000}"/>
    <cellStyle name="Millares 93 3 5" xfId="9825" xr:uid="{00000000-0005-0000-0000-000049010000}"/>
    <cellStyle name="Millares 93 4" xfId="652" xr:uid="{00000000-0005-0000-0000-000049010000}"/>
    <cellStyle name="Millares 93 4 2" xfId="1731" xr:uid="{00000000-0005-0000-0000-000049010000}"/>
    <cellStyle name="Millares 93 4 2 2" xfId="3910" xr:uid="{00000000-0005-0000-0000-0000E8070000}"/>
    <cellStyle name="Millares 93 4 2 2 2" xfId="8320" xr:uid="{00000000-0005-0000-0000-000003100000}"/>
    <cellStyle name="Millares 93 4 2 2 2 2" xfId="17134" xr:uid="{00000000-0005-0000-0000-000003100000}"/>
    <cellStyle name="Millares 93 4 2 2 3" xfId="12727" xr:uid="{00000000-0005-0000-0000-0000E8070000}"/>
    <cellStyle name="Millares 93 4 2 3" xfId="6139" xr:uid="{00000000-0005-0000-0000-0000E8070000}"/>
    <cellStyle name="Millares 93 4 2 3 2" xfId="14953" xr:uid="{00000000-0005-0000-0000-0000E8070000}"/>
    <cellStyle name="Millares 93 4 2 4" xfId="10550" xr:uid="{00000000-0005-0000-0000-000049010000}"/>
    <cellStyle name="Millares 93 4 3" xfId="2833" xr:uid="{00000000-0005-0000-0000-0000E7070000}"/>
    <cellStyle name="Millares 93 4 3 2" xfId="7243" xr:uid="{00000000-0005-0000-0000-000004100000}"/>
    <cellStyle name="Millares 93 4 3 2 2" xfId="16057" xr:uid="{00000000-0005-0000-0000-000004100000}"/>
    <cellStyle name="Millares 93 4 3 3" xfId="11650" xr:uid="{00000000-0005-0000-0000-0000E7070000}"/>
    <cellStyle name="Millares 93 4 4" xfId="5062" xr:uid="{00000000-0005-0000-0000-0000E7070000}"/>
    <cellStyle name="Millares 93 4 4 2" xfId="13876" xr:uid="{00000000-0005-0000-0000-0000E7070000}"/>
    <cellStyle name="Millares 93 4 5" xfId="9473" xr:uid="{00000000-0005-0000-0000-000049010000}"/>
    <cellStyle name="Millares 93 5" xfId="1362" xr:uid="{00000000-0005-0000-0000-000049010000}"/>
    <cellStyle name="Millares 93 5 2" xfId="3542" xr:uid="{00000000-0005-0000-0000-0000E9070000}"/>
    <cellStyle name="Millares 93 5 2 2" xfId="7952" xr:uid="{00000000-0005-0000-0000-000006100000}"/>
    <cellStyle name="Millares 93 5 2 2 2" xfId="16766" xr:uid="{00000000-0005-0000-0000-000006100000}"/>
    <cellStyle name="Millares 93 5 2 3" xfId="12359" xr:uid="{00000000-0005-0000-0000-0000E9070000}"/>
    <cellStyle name="Millares 93 5 3" xfId="5771" xr:uid="{00000000-0005-0000-0000-0000E9070000}"/>
    <cellStyle name="Millares 93 5 3 2" xfId="14585" xr:uid="{00000000-0005-0000-0000-0000E9070000}"/>
    <cellStyle name="Millares 93 5 4" xfId="10182" xr:uid="{00000000-0005-0000-0000-000049010000}"/>
    <cellStyle name="Millares 93 6" xfId="2475" xr:uid="{00000000-0005-0000-0000-000048010000}"/>
    <cellStyle name="Millares 93 6 2" xfId="6887" xr:uid="{00000000-0005-0000-0000-000007100000}"/>
    <cellStyle name="Millares 93 6 2 2" xfId="15701" xr:uid="{00000000-0005-0000-0000-000007100000}"/>
    <cellStyle name="Millares 93 6 3" xfId="11294" xr:uid="{00000000-0005-0000-0000-000048010000}"/>
    <cellStyle name="Millares 93 7" xfId="4710" xr:uid="{00000000-0005-0000-0000-0000DE070000}"/>
    <cellStyle name="Millares 93 7 2" xfId="13524" xr:uid="{00000000-0005-0000-0000-0000DE070000}"/>
    <cellStyle name="Millares 93 8" xfId="9121" xr:uid="{00000000-0005-0000-0000-000049010000}"/>
    <cellStyle name="Millares 94" xfId="201" xr:uid="{00000000-0005-0000-0000-00004B010000}"/>
    <cellStyle name="Millares 94 2" xfId="474" xr:uid="{00000000-0005-0000-0000-00004C010000}"/>
    <cellStyle name="Millares 94 2 2" xfId="1190" xr:uid="{00000000-0005-0000-0000-00004C010000}"/>
    <cellStyle name="Millares 94 2 2 2" xfId="2268" xr:uid="{00000000-0005-0000-0000-00004C010000}"/>
    <cellStyle name="Millares 94 2 2 2 2" xfId="4447" xr:uid="{00000000-0005-0000-0000-0000ED070000}"/>
    <cellStyle name="Millares 94 2 2 2 2 2" xfId="8857" xr:uid="{00000000-0005-0000-0000-00000C100000}"/>
    <cellStyle name="Millares 94 2 2 2 2 2 2" xfId="17671" xr:uid="{00000000-0005-0000-0000-00000C100000}"/>
    <cellStyle name="Millares 94 2 2 2 2 3" xfId="13264" xr:uid="{00000000-0005-0000-0000-0000ED070000}"/>
    <cellStyle name="Millares 94 2 2 2 3" xfId="6676" xr:uid="{00000000-0005-0000-0000-0000ED070000}"/>
    <cellStyle name="Millares 94 2 2 2 3 2" xfId="15490" xr:uid="{00000000-0005-0000-0000-0000ED070000}"/>
    <cellStyle name="Millares 94 2 2 2 4" xfId="11087" xr:uid="{00000000-0005-0000-0000-00004C010000}"/>
    <cellStyle name="Millares 94 2 2 3" xfId="3370" xr:uid="{00000000-0005-0000-0000-0000EC070000}"/>
    <cellStyle name="Millares 94 2 2 3 2" xfId="7780" xr:uid="{00000000-0005-0000-0000-00000D100000}"/>
    <cellStyle name="Millares 94 2 2 3 2 2" xfId="16594" xr:uid="{00000000-0005-0000-0000-00000D100000}"/>
    <cellStyle name="Millares 94 2 2 3 3" xfId="12187" xr:uid="{00000000-0005-0000-0000-0000EC070000}"/>
    <cellStyle name="Millares 94 2 2 4" xfId="5599" xr:uid="{00000000-0005-0000-0000-0000EC070000}"/>
    <cellStyle name="Millares 94 2 2 4 2" xfId="14413" xr:uid="{00000000-0005-0000-0000-0000EC070000}"/>
    <cellStyle name="Millares 94 2 2 5" xfId="10010" xr:uid="{00000000-0005-0000-0000-00004C010000}"/>
    <cellStyle name="Millares 94 2 3" xfId="837" xr:uid="{00000000-0005-0000-0000-00004C010000}"/>
    <cellStyle name="Millares 94 2 3 2" xfId="1916" xr:uid="{00000000-0005-0000-0000-00004C010000}"/>
    <cellStyle name="Millares 94 2 3 2 2" xfId="4095" xr:uid="{00000000-0005-0000-0000-0000EF070000}"/>
    <cellStyle name="Millares 94 2 3 2 2 2" xfId="8505" xr:uid="{00000000-0005-0000-0000-000010100000}"/>
    <cellStyle name="Millares 94 2 3 2 2 2 2" xfId="17319" xr:uid="{00000000-0005-0000-0000-000010100000}"/>
    <cellStyle name="Millares 94 2 3 2 2 3" xfId="12912" xr:uid="{00000000-0005-0000-0000-0000EF070000}"/>
    <cellStyle name="Millares 94 2 3 2 3" xfId="6324" xr:uid="{00000000-0005-0000-0000-0000EF070000}"/>
    <cellStyle name="Millares 94 2 3 2 3 2" xfId="15138" xr:uid="{00000000-0005-0000-0000-0000EF070000}"/>
    <cellStyle name="Millares 94 2 3 2 4" xfId="10735" xr:uid="{00000000-0005-0000-0000-00004C010000}"/>
    <cellStyle name="Millares 94 2 3 3" xfId="3018" xr:uid="{00000000-0005-0000-0000-0000EE070000}"/>
    <cellStyle name="Millares 94 2 3 3 2" xfId="7428" xr:uid="{00000000-0005-0000-0000-000011100000}"/>
    <cellStyle name="Millares 94 2 3 3 2 2" xfId="16242" xr:uid="{00000000-0005-0000-0000-000011100000}"/>
    <cellStyle name="Millares 94 2 3 3 3" xfId="11835" xr:uid="{00000000-0005-0000-0000-0000EE070000}"/>
    <cellStyle name="Millares 94 2 3 4" xfId="5247" xr:uid="{00000000-0005-0000-0000-0000EE070000}"/>
    <cellStyle name="Millares 94 2 3 4 2" xfId="14061" xr:uid="{00000000-0005-0000-0000-0000EE070000}"/>
    <cellStyle name="Millares 94 2 3 5" xfId="9658" xr:uid="{00000000-0005-0000-0000-00004C010000}"/>
    <cellStyle name="Millares 94 2 4" xfId="1551" xr:uid="{00000000-0005-0000-0000-00004C010000}"/>
    <cellStyle name="Millares 94 2 4 2" xfId="3730" xr:uid="{00000000-0005-0000-0000-0000F0070000}"/>
    <cellStyle name="Millares 94 2 4 2 2" xfId="8140" xr:uid="{00000000-0005-0000-0000-000013100000}"/>
    <cellStyle name="Millares 94 2 4 2 2 2" xfId="16954" xr:uid="{00000000-0005-0000-0000-000013100000}"/>
    <cellStyle name="Millares 94 2 4 2 3" xfId="12547" xr:uid="{00000000-0005-0000-0000-0000F0070000}"/>
    <cellStyle name="Millares 94 2 4 3" xfId="5959" xr:uid="{00000000-0005-0000-0000-0000F0070000}"/>
    <cellStyle name="Millares 94 2 4 3 2" xfId="14773" xr:uid="{00000000-0005-0000-0000-0000F0070000}"/>
    <cellStyle name="Millares 94 2 4 4" xfId="10370" xr:uid="{00000000-0005-0000-0000-00004C010000}"/>
    <cellStyle name="Millares 94 2 5" xfId="2661" xr:uid="{00000000-0005-0000-0000-00004B010000}"/>
    <cellStyle name="Millares 94 2 5 2" xfId="7072" xr:uid="{00000000-0005-0000-0000-000014100000}"/>
    <cellStyle name="Millares 94 2 5 2 2" xfId="15886" xr:uid="{00000000-0005-0000-0000-000014100000}"/>
    <cellStyle name="Millares 94 2 5 3" xfId="11479" xr:uid="{00000000-0005-0000-0000-00004B010000}"/>
    <cellStyle name="Millares 94 2 6" xfId="4895" xr:uid="{00000000-0005-0000-0000-0000EB070000}"/>
    <cellStyle name="Millares 94 2 6 2" xfId="13709" xr:uid="{00000000-0005-0000-0000-0000EB070000}"/>
    <cellStyle name="Millares 94 2 7" xfId="9306" xr:uid="{00000000-0005-0000-0000-00004C010000}"/>
    <cellStyle name="Millares 94 3" xfId="1006" xr:uid="{00000000-0005-0000-0000-00004B010000}"/>
    <cellStyle name="Millares 94 3 2" xfId="2084" xr:uid="{00000000-0005-0000-0000-00004B010000}"/>
    <cellStyle name="Millares 94 3 2 2" xfId="4263" xr:uid="{00000000-0005-0000-0000-0000F2070000}"/>
    <cellStyle name="Millares 94 3 2 2 2" xfId="8673" xr:uid="{00000000-0005-0000-0000-000017100000}"/>
    <cellStyle name="Millares 94 3 2 2 2 2" xfId="17487" xr:uid="{00000000-0005-0000-0000-000017100000}"/>
    <cellStyle name="Millares 94 3 2 2 3" xfId="13080" xr:uid="{00000000-0005-0000-0000-0000F2070000}"/>
    <cellStyle name="Millares 94 3 2 3" xfId="6492" xr:uid="{00000000-0005-0000-0000-0000F2070000}"/>
    <cellStyle name="Millares 94 3 2 3 2" xfId="15306" xr:uid="{00000000-0005-0000-0000-0000F2070000}"/>
    <cellStyle name="Millares 94 3 2 4" xfId="10903" xr:uid="{00000000-0005-0000-0000-00004B010000}"/>
    <cellStyle name="Millares 94 3 3" xfId="3186" xr:uid="{00000000-0005-0000-0000-0000F1070000}"/>
    <cellStyle name="Millares 94 3 3 2" xfId="7596" xr:uid="{00000000-0005-0000-0000-000018100000}"/>
    <cellStyle name="Millares 94 3 3 2 2" xfId="16410" xr:uid="{00000000-0005-0000-0000-000018100000}"/>
    <cellStyle name="Millares 94 3 3 3" xfId="12003" xr:uid="{00000000-0005-0000-0000-0000F1070000}"/>
    <cellStyle name="Millares 94 3 4" xfId="5415" xr:uid="{00000000-0005-0000-0000-0000F1070000}"/>
    <cellStyle name="Millares 94 3 4 2" xfId="14229" xr:uid="{00000000-0005-0000-0000-0000F1070000}"/>
    <cellStyle name="Millares 94 3 5" xfId="9826" xr:uid="{00000000-0005-0000-0000-00004B010000}"/>
    <cellStyle name="Millares 94 4" xfId="653" xr:uid="{00000000-0005-0000-0000-00004B010000}"/>
    <cellStyle name="Millares 94 4 2" xfId="1732" xr:uid="{00000000-0005-0000-0000-00004B010000}"/>
    <cellStyle name="Millares 94 4 2 2" xfId="3911" xr:uid="{00000000-0005-0000-0000-0000F4070000}"/>
    <cellStyle name="Millares 94 4 2 2 2" xfId="8321" xr:uid="{00000000-0005-0000-0000-00001B100000}"/>
    <cellStyle name="Millares 94 4 2 2 2 2" xfId="17135" xr:uid="{00000000-0005-0000-0000-00001B100000}"/>
    <cellStyle name="Millares 94 4 2 2 3" xfId="12728" xr:uid="{00000000-0005-0000-0000-0000F4070000}"/>
    <cellStyle name="Millares 94 4 2 3" xfId="6140" xr:uid="{00000000-0005-0000-0000-0000F4070000}"/>
    <cellStyle name="Millares 94 4 2 3 2" xfId="14954" xr:uid="{00000000-0005-0000-0000-0000F4070000}"/>
    <cellStyle name="Millares 94 4 2 4" xfId="10551" xr:uid="{00000000-0005-0000-0000-00004B010000}"/>
    <cellStyle name="Millares 94 4 3" xfId="2834" xr:uid="{00000000-0005-0000-0000-0000F3070000}"/>
    <cellStyle name="Millares 94 4 3 2" xfId="7244" xr:uid="{00000000-0005-0000-0000-00001C100000}"/>
    <cellStyle name="Millares 94 4 3 2 2" xfId="16058" xr:uid="{00000000-0005-0000-0000-00001C100000}"/>
    <cellStyle name="Millares 94 4 3 3" xfId="11651" xr:uid="{00000000-0005-0000-0000-0000F3070000}"/>
    <cellStyle name="Millares 94 4 4" xfId="5063" xr:uid="{00000000-0005-0000-0000-0000F3070000}"/>
    <cellStyle name="Millares 94 4 4 2" xfId="13877" xr:uid="{00000000-0005-0000-0000-0000F3070000}"/>
    <cellStyle name="Millares 94 4 5" xfId="9474" xr:uid="{00000000-0005-0000-0000-00004B010000}"/>
    <cellStyle name="Millares 94 5" xfId="1363" xr:uid="{00000000-0005-0000-0000-00004B010000}"/>
    <cellStyle name="Millares 94 5 2" xfId="3543" xr:uid="{00000000-0005-0000-0000-0000F5070000}"/>
    <cellStyle name="Millares 94 5 2 2" xfId="7953" xr:uid="{00000000-0005-0000-0000-00001E100000}"/>
    <cellStyle name="Millares 94 5 2 2 2" xfId="16767" xr:uid="{00000000-0005-0000-0000-00001E100000}"/>
    <cellStyle name="Millares 94 5 2 3" xfId="12360" xr:uid="{00000000-0005-0000-0000-0000F5070000}"/>
    <cellStyle name="Millares 94 5 3" xfId="5772" xr:uid="{00000000-0005-0000-0000-0000F5070000}"/>
    <cellStyle name="Millares 94 5 3 2" xfId="14586" xr:uid="{00000000-0005-0000-0000-0000F5070000}"/>
    <cellStyle name="Millares 94 5 4" xfId="10183" xr:uid="{00000000-0005-0000-0000-00004B010000}"/>
    <cellStyle name="Millares 94 6" xfId="2476" xr:uid="{00000000-0005-0000-0000-00004A010000}"/>
    <cellStyle name="Millares 94 6 2" xfId="6888" xr:uid="{00000000-0005-0000-0000-00001F100000}"/>
    <cellStyle name="Millares 94 6 2 2" xfId="15702" xr:uid="{00000000-0005-0000-0000-00001F100000}"/>
    <cellStyle name="Millares 94 6 3" xfId="11295" xr:uid="{00000000-0005-0000-0000-00004A010000}"/>
    <cellStyle name="Millares 94 7" xfId="4711" xr:uid="{00000000-0005-0000-0000-0000EA070000}"/>
    <cellStyle name="Millares 94 7 2" xfId="13525" xr:uid="{00000000-0005-0000-0000-0000EA070000}"/>
    <cellStyle name="Millares 94 8" xfId="9122" xr:uid="{00000000-0005-0000-0000-00004B010000}"/>
    <cellStyle name="Millares 95" xfId="203" xr:uid="{00000000-0005-0000-0000-00004D010000}"/>
    <cellStyle name="Millares 95 2" xfId="475" xr:uid="{00000000-0005-0000-0000-00004E010000}"/>
    <cellStyle name="Millares 95 2 2" xfId="1191" xr:uid="{00000000-0005-0000-0000-00004E010000}"/>
    <cellStyle name="Millares 95 2 2 2" xfId="2269" xr:uid="{00000000-0005-0000-0000-00004E010000}"/>
    <cellStyle name="Millares 95 2 2 2 2" xfId="4448" xr:uid="{00000000-0005-0000-0000-0000F9070000}"/>
    <cellStyle name="Millares 95 2 2 2 2 2" xfId="8858" xr:uid="{00000000-0005-0000-0000-000024100000}"/>
    <cellStyle name="Millares 95 2 2 2 2 2 2" xfId="17672" xr:uid="{00000000-0005-0000-0000-000024100000}"/>
    <cellStyle name="Millares 95 2 2 2 2 3" xfId="13265" xr:uid="{00000000-0005-0000-0000-0000F9070000}"/>
    <cellStyle name="Millares 95 2 2 2 3" xfId="6677" xr:uid="{00000000-0005-0000-0000-0000F9070000}"/>
    <cellStyle name="Millares 95 2 2 2 3 2" xfId="15491" xr:uid="{00000000-0005-0000-0000-0000F9070000}"/>
    <cellStyle name="Millares 95 2 2 2 4" xfId="11088" xr:uid="{00000000-0005-0000-0000-00004E010000}"/>
    <cellStyle name="Millares 95 2 2 3" xfId="3371" xr:uid="{00000000-0005-0000-0000-0000F8070000}"/>
    <cellStyle name="Millares 95 2 2 3 2" xfId="7781" xr:uid="{00000000-0005-0000-0000-000025100000}"/>
    <cellStyle name="Millares 95 2 2 3 2 2" xfId="16595" xr:uid="{00000000-0005-0000-0000-000025100000}"/>
    <cellStyle name="Millares 95 2 2 3 3" xfId="12188" xr:uid="{00000000-0005-0000-0000-0000F8070000}"/>
    <cellStyle name="Millares 95 2 2 4" xfId="5600" xr:uid="{00000000-0005-0000-0000-0000F8070000}"/>
    <cellStyle name="Millares 95 2 2 4 2" xfId="14414" xr:uid="{00000000-0005-0000-0000-0000F8070000}"/>
    <cellStyle name="Millares 95 2 2 5" xfId="10011" xr:uid="{00000000-0005-0000-0000-00004E010000}"/>
    <cellStyle name="Millares 95 2 3" xfId="838" xr:uid="{00000000-0005-0000-0000-00004E010000}"/>
    <cellStyle name="Millares 95 2 3 2" xfId="1917" xr:uid="{00000000-0005-0000-0000-00004E010000}"/>
    <cellStyle name="Millares 95 2 3 2 2" xfId="4096" xr:uid="{00000000-0005-0000-0000-0000FB070000}"/>
    <cellStyle name="Millares 95 2 3 2 2 2" xfId="8506" xr:uid="{00000000-0005-0000-0000-000028100000}"/>
    <cellStyle name="Millares 95 2 3 2 2 2 2" xfId="17320" xr:uid="{00000000-0005-0000-0000-000028100000}"/>
    <cellStyle name="Millares 95 2 3 2 2 3" xfId="12913" xr:uid="{00000000-0005-0000-0000-0000FB070000}"/>
    <cellStyle name="Millares 95 2 3 2 3" xfId="6325" xr:uid="{00000000-0005-0000-0000-0000FB070000}"/>
    <cellStyle name="Millares 95 2 3 2 3 2" xfId="15139" xr:uid="{00000000-0005-0000-0000-0000FB070000}"/>
    <cellStyle name="Millares 95 2 3 2 4" xfId="10736" xr:uid="{00000000-0005-0000-0000-00004E010000}"/>
    <cellStyle name="Millares 95 2 3 3" xfId="3019" xr:uid="{00000000-0005-0000-0000-0000FA070000}"/>
    <cellStyle name="Millares 95 2 3 3 2" xfId="7429" xr:uid="{00000000-0005-0000-0000-000029100000}"/>
    <cellStyle name="Millares 95 2 3 3 2 2" xfId="16243" xr:uid="{00000000-0005-0000-0000-000029100000}"/>
    <cellStyle name="Millares 95 2 3 3 3" xfId="11836" xr:uid="{00000000-0005-0000-0000-0000FA070000}"/>
    <cellStyle name="Millares 95 2 3 4" xfId="5248" xr:uid="{00000000-0005-0000-0000-0000FA070000}"/>
    <cellStyle name="Millares 95 2 3 4 2" xfId="14062" xr:uid="{00000000-0005-0000-0000-0000FA070000}"/>
    <cellStyle name="Millares 95 2 3 5" xfId="9659" xr:uid="{00000000-0005-0000-0000-00004E010000}"/>
    <cellStyle name="Millares 95 2 4" xfId="1552" xr:uid="{00000000-0005-0000-0000-00004E010000}"/>
    <cellStyle name="Millares 95 2 4 2" xfId="3731" xr:uid="{00000000-0005-0000-0000-0000FC070000}"/>
    <cellStyle name="Millares 95 2 4 2 2" xfId="8141" xr:uid="{00000000-0005-0000-0000-00002B100000}"/>
    <cellStyle name="Millares 95 2 4 2 2 2" xfId="16955" xr:uid="{00000000-0005-0000-0000-00002B100000}"/>
    <cellStyle name="Millares 95 2 4 2 3" xfId="12548" xr:uid="{00000000-0005-0000-0000-0000FC070000}"/>
    <cellStyle name="Millares 95 2 4 3" xfId="5960" xr:uid="{00000000-0005-0000-0000-0000FC070000}"/>
    <cellStyle name="Millares 95 2 4 3 2" xfId="14774" xr:uid="{00000000-0005-0000-0000-0000FC070000}"/>
    <cellStyle name="Millares 95 2 4 4" xfId="10371" xr:uid="{00000000-0005-0000-0000-00004E010000}"/>
    <cellStyle name="Millares 95 2 5" xfId="2662" xr:uid="{00000000-0005-0000-0000-00004D010000}"/>
    <cellStyle name="Millares 95 2 5 2" xfId="7073" xr:uid="{00000000-0005-0000-0000-00002C100000}"/>
    <cellStyle name="Millares 95 2 5 2 2" xfId="15887" xr:uid="{00000000-0005-0000-0000-00002C100000}"/>
    <cellStyle name="Millares 95 2 5 3" xfId="11480" xr:uid="{00000000-0005-0000-0000-00004D010000}"/>
    <cellStyle name="Millares 95 2 6" xfId="4896" xr:uid="{00000000-0005-0000-0000-0000F7070000}"/>
    <cellStyle name="Millares 95 2 6 2" xfId="13710" xr:uid="{00000000-0005-0000-0000-0000F7070000}"/>
    <cellStyle name="Millares 95 2 7" xfId="9307" xr:uid="{00000000-0005-0000-0000-00004E010000}"/>
    <cellStyle name="Millares 95 3" xfId="1007" xr:uid="{00000000-0005-0000-0000-00004D010000}"/>
    <cellStyle name="Millares 95 3 2" xfId="2085" xr:uid="{00000000-0005-0000-0000-00004D010000}"/>
    <cellStyle name="Millares 95 3 2 2" xfId="4264" xr:uid="{00000000-0005-0000-0000-0000FE070000}"/>
    <cellStyle name="Millares 95 3 2 2 2" xfId="8674" xr:uid="{00000000-0005-0000-0000-00002F100000}"/>
    <cellStyle name="Millares 95 3 2 2 2 2" xfId="17488" xr:uid="{00000000-0005-0000-0000-00002F100000}"/>
    <cellStyle name="Millares 95 3 2 2 3" xfId="13081" xr:uid="{00000000-0005-0000-0000-0000FE070000}"/>
    <cellStyle name="Millares 95 3 2 3" xfId="6493" xr:uid="{00000000-0005-0000-0000-0000FE070000}"/>
    <cellStyle name="Millares 95 3 2 3 2" xfId="15307" xr:uid="{00000000-0005-0000-0000-0000FE070000}"/>
    <cellStyle name="Millares 95 3 2 4" xfId="10904" xr:uid="{00000000-0005-0000-0000-00004D010000}"/>
    <cellStyle name="Millares 95 3 3" xfId="3187" xr:uid="{00000000-0005-0000-0000-0000FD070000}"/>
    <cellStyle name="Millares 95 3 3 2" xfId="7597" xr:uid="{00000000-0005-0000-0000-000030100000}"/>
    <cellStyle name="Millares 95 3 3 2 2" xfId="16411" xr:uid="{00000000-0005-0000-0000-000030100000}"/>
    <cellStyle name="Millares 95 3 3 3" xfId="12004" xr:uid="{00000000-0005-0000-0000-0000FD070000}"/>
    <cellStyle name="Millares 95 3 4" xfId="5416" xr:uid="{00000000-0005-0000-0000-0000FD070000}"/>
    <cellStyle name="Millares 95 3 4 2" xfId="14230" xr:uid="{00000000-0005-0000-0000-0000FD070000}"/>
    <cellStyle name="Millares 95 3 5" xfId="9827" xr:uid="{00000000-0005-0000-0000-00004D010000}"/>
    <cellStyle name="Millares 95 4" xfId="654" xr:uid="{00000000-0005-0000-0000-00004D010000}"/>
    <cellStyle name="Millares 95 4 2" xfId="1733" xr:uid="{00000000-0005-0000-0000-00004D010000}"/>
    <cellStyle name="Millares 95 4 2 2" xfId="3912" xr:uid="{00000000-0005-0000-0000-000000080000}"/>
    <cellStyle name="Millares 95 4 2 2 2" xfId="8322" xr:uid="{00000000-0005-0000-0000-000033100000}"/>
    <cellStyle name="Millares 95 4 2 2 2 2" xfId="17136" xr:uid="{00000000-0005-0000-0000-000033100000}"/>
    <cellStyle name="Millares 95 4 2 2 3" xfId="12729" xr:uid="{00000000-0005-0000-0000-000000080000}"/>
    <cellStyle name="Millares 95 4 2 3" xfId="6141" xr:uid="{00000000-0005-0000-0000-000000080000}"/>
    <cellStyle name="Millares 95 4 2 3 2" xfId="14955" xr:uid="{00000000-0005-0000-0000-000000080000}"/>
    <cellStyle name="Millares 95 4 2 4" xfId="10552" xr:uid="{00000000-0005-0000-0000-00004D010000}"/>
    <cellStyle name="Millares 95 4 3" xfId="2835" xr:uid="{00000000-0005-0000-0000-0000FF070000}"/>
    <cellStyle name="Millares 95 4 3 2" xfId="7245" xr:uid="{00000000-0005-0000-0000-000034100000}"/>
    <cellStyle name="Millares 95 4 3 2 2" xfId="16059" xr:uid="{00000000-0005-0000-0000-000034100000}"/>
    <cellStyle name="Millares 95 4 3 3" xfId="11652" xr:uid="{00000000-0005-0000-0000-0000FF070000}"/>
    <cellStyle name="Millares 95 4 4" xfId="5064" xr:uid="{00000000-0005-0000-0000-0000FF070000}"/>
    <cellStyle name="Millares 95 4 4 2" xfId="13878" xr:uid="{00000000-0005-0000-0000-0000FF070000}"/>
    <cellStyle name="Millares 95 4 5" xfId="9475" xr:uid="{00000000-0005-0000-0000-00004D010000}"/>
    <cellStyle name="Millares 95 5" xfId="1364" xr:uid="{00000000-0005-0000-0000-00004D010000}"/>
    <cellStyle name="Millares 95 5 2" xfId="3544" xr:uid="{00000000-0005-0000-0000-000001080000}"/>
    <cellStyle name="Millares 95 5 2 2" xfId="7954" xr:uid="{00000000-0005-0000-0000-000036100000}"/>
    <cellStyle name="Millares 95 5 2 2 2" xfId="16768" xr:uid="{00000000-0005-0000-0000-000036100000}"/>
    <cellStyle name="Millares 95 5 2 3" xfId="12361" xr:uid="{00000000-0005-0000-0000-000001080000}"/>
    <cellStyle name="Millares 95 5 3" xfId="5773" xr:uid="{00000000-0005-0000-0000-000001080000}"/>
    <cellStyle name="Millares 95 5 3 2" xfId="14587" xr:uid="{00000000-0005-0000-0000-000001080000}"/>
    <cellStyle name="Millares 95 5 4" xfId="10184" xr:uid="{00000000-0005-0000-0000-00004D010000}"/>
    <cellStyle name="Millares 95 6" xfId="2477" xr:uid="{00000000-0005-0000-0000-00004C010000}"/>
    <cellStyle name="Millares 95 6 2" xfId="6889" xr:uid="{00000000-0005-0000-0000-000037100000}"/>
    <cellStyle name="Millares 95 6 2 2" xfId="15703" xr:uid="{00000000-0005-0000-0000-000037100000}"/>
    <cellStyle name="Millares 95 6 3" xfId="11296" xr:uid="{00000000-0005-0000-0000-00004C010000}"/>
    <cellStyle name="Millares 95 7" xfId="4712" xr:uid="{00000000-0005-0000-0000-0000F6070000}"/>
    <cellStyle name="Millares 95 7 2" xfId="13526" xr:uid="{00000000-0005-0000-0000-0000F6070000}"/>
    <cellStyle name="Millares 95 8" xfId="9123" xr:uid="{00000000-0005-0000-0000-00004D010000}"/>
    <cellStyle name="Millares 96" xfId="215" xr:uid="{00000000-0005-0000-0000-00004F010000}"/>
    <cellStyle name="Millares 96 2" xfId="478" xr:uid="{00000000-0005-0000-0000-000050010000}"/>
    <cellStyle name="Millares 96 2 2" xfId="1193" xr:uid="{00000000-0005-0000-0000-000050010000}"/>
    <cellStyle name="Millares 96 2 2 2" xfId="2271" xr:uid="{00000000-0005-0000-0000-000050010000}"/>
    <cellStyle name="Millares 96 2 2 2 2" xfId="4450" xr:uid="{00000000-0005-0000-0000-000005080000}"/>
    <cellStyle name="Millares 96 2 2 2 2 2" xfId="8860" xr:uid="{00000000-0005-0000-0000-00003C100000}"/>
    <cellStyle name="Millares 96 2 2 2 2 2 2" xfId="17674" xr:uid="{00000000-0005-0000-0000-00003C100000}"/>
    <cellStyle name="Millares 96 2 2 2 2 3" xfId="13267" xr:uid="{00000000-0005-0000-0000-000005080000}"/>
    <cellStyle name="Millares 96 2 2 2 3" xfId="6679" xr:uid="{00000000-0005-0000-0000-000005080000}"/>
    <cellStyle name="Millares 96 2 2 2 3 2" xfId="15493" xr:uid="{00000000-0005-0000-0000-000005080000}"/>
    <cellStyle name="Millares 96 2 2 2 4" xfId="11090" xr:uid="{00000000-0005-0000-0000-000050010000}"/>
    <cellStyle name="Millares 96 2 2 3" xfId="3373" xr:uid="{00000000-0005-0000-0000-000004080000}"/>
    <cellStyle name="Millares 96 2 2 3 2" xfId="7783" xr:uid="{00000000-0005-0000-0000-00003D100000}"/>
    <cellStyle name="Millares 96 2 2 3 2 2" xfId="16597" xr:uid="{00000000-0005-0000-0000-00003D100000}"/>
    <cellStyle name="Millares 96 2 2 3 3" xfId="12190" xr:uid="{00000000-0005-0000-0000-000004080000}"/>
    <cellStyle name="Millares 96 2 2 4" xfId="5602" xr:uid="{00000000-0005-0000-0000-000004080000}"/>
    <cellStyle name="Millares 96 2 2 4 2" xfId="14416" xr:uid="{00000000-0005-0000-0000-000004080000}"/>
    <cellStyle name="Millares 96 2 2 5" xfId="10013" xr:uid="{00000000-0005-0000-0000-000050010000}"/>
    <cellStyle name="Millares 96 2 3" xfId="840" xr:uid="{00000000-0005-0000-0000-000050010000}"/>
    <cellStyle name="Millares 96 2 3 2" xfId="1919" xr:uid="{00000000-0005-0000-0000-000050010000}"/>
    <cellStyle name="Millares 96 2 3 2 2" xfId="4098" xr:uid="{00000000-0005-0000-0000-000007080000}"/>
    <cellStyle name="Millares 96 2 3 2 2 2" xfId="8508" xr:uid="{00000000-0005-0000-0000-000040100000}"/>
    <cellStyle name="Millares 96 2 3 2 2 2 2" xfId="17322" xr:uid="{00000000-0005-0000-0000-000040100000}"/>
    <cellStyle name="Millares 96 2 3 2 2 3" xfId="12915" xr:uid="{00000000-0005-0000-0000-000007080000}"/>
    <cellStyle name="Millares 96 2 3 2 3" xfId="6327" xr:uid="{00000000-0005-0000-0000-000007080000}"/>
    <cellStyle name="Millares 96 2 3 2 3 2" xfId="15141" xr:uid="{00000000-0005-0000-0000-000007080000}"/>
    <cellStyle name="Millares 96 2 3 2 4" xfId="10738" xr:uid="{00000000-0005-0000-0000-000050010000}"/>
    <cellStyle name="Millares 96 2 3 3" xfId="3021" xr:uid="{00000000-0005-0000-0000-000006080000}"/>
    <cellStyle name="Millares 96 2 3 3 2" xfId="7431" xr:uid="{00000000-0005-0000-0000-000041100000}"/>
    <cellStyle name="Millares 96 2 3 3 2 2" xfId="16245" xr:uid="{00000000-0005-0000-0000-000041100000}"/>
    <cellStyle name="Millares 96 2 3 3 3" xfId="11838" xr:uid="{00000000-0005-0000-0000-000006080000}"/>
    <cellStyle name="Millares 96 2 3 4" xfId="5250" xr:uid="{00000000-0005-0000-0000-000006080000}"/>
    <cellStyle name="Millares 96 2 3 4 2" xfId="14064" xr:uid="{00000000-0005-0000-0000-000006080000}"/>
    <cellStyle name="Millares 96 2 3 5" xfId="9661" xr:uid="{00000000-0005-0000-0000-000050010000}"/>
    <cellStyle name="Millares 96 2 4" xfId="1554" xr:uid="{00000000-0005-0000-0000-000050010000}"/>
    <cellStyle name="Millares 96 2 4 2" xfId="3733" xr:uid="{00000000-0005-0000-0000-000008080000}"/>
    <cellStyle name="Millares 96 2 4 2 2" xfId="8143" xr:uid="{00000000-0005-0000-0000-000043100000}"/>
    <cellStyle name="Millares 96 2 4 2 2 2" xfId="16957" xr:uid="{00000000-0005-0000-0000-000043100000}"/>
    <cellStyle name="Millares 96 2 4 2 3" xfId="12550" xr:uid="{00000000-0005-0000-0000-000008080000}"/>
    <cellStyle name="Millares 96 2 4 3" xfId="5962" xr:uid="{00000000-0005-0000-0000-000008080000}"/>
    <cellStyle name="Millares 96 2 4 3 2" xfId="14776" xr:uid="{00000000-0005-0000-0000-000008080000}"/>
    <cellStyle name="Millares 96 2 4 4" xfId="10373" xr:uid="{00000000-0005-0000-0000-000050010000}"/>
    <cellStyle name="Millares 96 2 5" xfId="2664" xr:uid="{00000000-0005-0000-0000-00004F010000}"/>
    <cellStyle name="Millares 96 2 5 2" xfId="7075" xr:uid="{00000000-0005-0000-0000-000044100000}"/>
    <cellStyle name="Millares 96 2 5 2 2" xfId="15889" xr:uid="{00000000-0005-0000-0000-000044100000}"/>
    <cellStyle name="Millares 96 2 5 3" xfId="11482" xr:uid="{00000000-0005-0000-0000-00004F010000}"/>
    <cellStyle name="Millares 96 2 6" xfId="4898" xr:uid="{00000000-0005-0000-0000-000003080000}"/>
    <cellStyle name="Millares 96 2 6 2" xfId="13712" xr:uid="{00000000-0005-0000-0000-000003080000}"/>
    <cellStyle name="Millares 96 2 7" xfId="9309" xr:uid="{00000000-0005-0000-0000-000050010000}"/>
    <cellStyle name="Millares 96 3" xfId="1009" xr:uid="{00000000-0005-0000-0000-00004F010000}"/>
    <cellStyle name="Millares 96 3 2" xfId="2087" xr:uid="{00000000-0005-0000-0000-00004F010000}"/>
    <cellStyle name="Millares 96 3 2 2" xfId="4266" xr:uid="{00000000-0005-0000-0000-00000A080000}"/>
    <cellStyle name="Millares 96 3 2 2 2" xfId="8676" xr:uid="{00000000-0005-0000-0000-000047100000}"/>
    <cellStyle name="Millares 96 3 2 2 2 2" xfId="17490" xr:uid="{00000000-0005-0000-0000-000047100000}"/>
    <cellStyle name="Millares 96 3 2 2 3" xfId="13083" xr:uid="{00000000-0005-0000-0000-00000A080000}"/>
    <cellStyle name="Millares 96 3 2 3" xfId="6495" xr:uid="{00000000-0005-0000-0000-00000A080000}"/>
    <cellStyle name="Millares 96 3 2 3 2" xfId="15309" xr:uid="{00000000-0005-0000-0000-00000A080000}"/>
    <cellStyle name="Millares 96 3 2 4" xfId="10906" xr:uid="{00000000-0005-0000-0000-00004F010000}"/>
    <cellStyle name="Millares 96 3 3" xfId="3189" xr:uid="{00000000-0005-0000-0000-000009080000}"/>
    <cellStyle name="Millares 96 3 3 2" xfId="7599" xr:uid="{00000000-0005-0000-0000-000048100000}"/>
    <cellStyle name="Millares 96 3 3 2 2" xfId="16413" xr:uid="{00000000-0005-0000-0000-000048100000}"/>
    <cellStyle name="Millares 96 3 3 3" xfId="12006" xr:uid="{00000000-0005-0000-0000-000009080000}"/>
    <cellStyle name="Millares 96 3 4" xfId="5418" xr:uid="{00000000-0005-0000-0000-000009080000}"/>
    <cellStyle name="Millares 96 3 4 2" xfId="14232" xr:uid="{00000000-0005-0000-0000-000009080000}"/>
    <cellStyle name="Millares 96 3 5" xfId="9829" xr:uid="{00000000-0005-0000-0000-00004F010000}"/>
    <cellStyle name="Millares 96 4" xfId="656" xr:uid="{00000000-0005-0000-0000-00004F010000}"/>
    <cellStyle name="Millares 96 4 2" xfId="1735" xr:uid="{00000000-0005-0000-0000-00004F010000}"/>
    <cellStyle name="Millares 96 4 2 2" xfId="3914" xr:uid="{00000000-0005-0000-0000-00000C080000}"/>
    <cellStyle name="Millares 96 4 2 2 2" xfId="8324" xr:uid="{00000000-0005-0000-0000-00004B100000}"/>
    <cellStyle name="Millares 96 4 2 2 2 2" xfId="17138" xr:uid="{00000000-0005-0000-0000-00004B100000}"/>
    <cellStyle name="Millares 96 4 2 2 3" xfId="12731" xr:uid="{00000000-0005-0000-0000-00000C080000}"/>
    <cellStyle name="Millares 96 4 2 3" xfId="6143" xr:uid="{00000000-0005-0000-0000-00000C080000}"/>
    <cellStyle name="Millares 96 4 2 3 2" xfId="14957" xr:uid="{00000000-0005-0000-0000-00000C080000}"/>
    <cellStyle name="Millares 96 4 2 4" xfId="10554" xr:uid="{00000000-0005-0000-0000-00004F010000}"/>
    <cellStyle name="Millares 96 4 3" xfId="2837" xr:uid="{00000000-0005-0000-0000-00000B080000}"/>
    <cellStyle name="Millares 96 4 3 2" xfId="7247" xr:uid="{00000000-0005-0000-0000-00004C100000}"/>
    <cellStyle name="Millares 96 4 3 2 2" xfId="16061" xr:uid="{00000000-0005-0000-0000-00004C100000}"/>
    <cellStyle name="Millares 96 4 3 3" xfId="11654" xr:uid="{00000000-0005-0000-0000-00000B080000}"/>
    <cellStyle name="Millares 96 4 4" xfId="5066" xr:uid="{00000000-0005-0000-0000-00000B080000}"/>
    <cellStyle name="Millares 96 4 4 2" xfId="13880" xr:uid="{00000000-0005-0000-0000-00000B080000}"/>
    <cellStyle name="Millares 96 4 5" xfId="9477" xr:uid="{00000000-0005-0000-0000-00004F010000}"/>
    <cellStyle name="Millares 96 5" xfId="1366" xr:uid="{00000000-0005-0000-0000-00004F010000}"/>
    <cellStyle name="Millares 96 5 2" xfId="3546" xr:uid="{00000000-0005-0000-0000-00000D080000}"/>
    <cellStyle name="Millares 96 5 2 2" xfId="7956" xr:uid="{00000000-0005-0000-0000-00004E100000}"/>
    <cellStyle name="Millares 96 5 2 2 2" xfId="16770" xr:uid="{00000000-0005-0000-0000-00004E100000}"/>
    <cellStyle name="Millares 96 5 2 3" xfId="12363" xr:uid="{00000000-0005-0000-0000-00000D080000}"/>
    <cellStyle name="Millares 96 5 3" xfId="5775" xr:uid="{00000000-0005-0000-0000-00000D080000}"/>
    <cellStyle name="Millares 96 5 3 2" xfId="14589" xr:uid="{00000000-0005-0000-0000-00000D080000}"/>
    <cellStyle name="Millares 96 5 4" xfId="10186" xr:uid="{00000000-0005-0000-0000-00004F010000}"/>
    <cellStyle name="Millares 96 6" xfId="2480" xr:uid="{00000000-0005-0000-0000-00004E010000}"/>
    <cellStyle name="Millares 96 6 2" xfId="6891" xr:uid="{00000000-0005-0000-0000-00004F100000}"/>
    <cellStyle name="Millares 96 6 2 2" xfId="15705" xr:uid="{00000000-0005-0000-0000-00004F100000}"/>
    <cellStyle name="Millares 96 6 3" xfId="11298" xr:uid="{00000000-0005-0000-0000-00004E010000}"/>
    <cellStyle name="Millares 96 7" xfId="4714" xr:uid="{00000000-0005-0000-0000-000002080000}"/>
    <cellStyle name="Millares 96 7 2" xfId="13528" xr:uid="{00000000-0005-0000-0000-000002080000}"/>
    <cellStyle name="Millares 96 8" xfId="9125" xr:uid="{00000000-0005-0000-0000-00004F010000}"/>
    <cellStyle name="Millares 97" xfId="220" xr:uid="{00000000-0005-0000-0000-000051010000}"/>
    <cellStyle name="Millares 97 2" xfId="482" xr:uid="{00000000-0005-0000-0000-000052010000}"/>
    <cellStyle name="Millares 97 2 2" xfId="1197" xr:uid="{00000000-0005-0000-0000-000052010000}"/>
    <cellStyle name="Millares 97 2 2 2" xfId="2275" xr:uid="{00000000-0005-0000-0000-000052010000}"/>
    <cellStyle name="Millares 97 2 2 2 2" xfId="4454" xr:uid="{00000000-0005-0000-0000-000011080000}"/>
    <cellStyle name="Millares 97 2 2 2 2 2" xfId="8864" xr:uid="{00000000-0005-0000-0000-000054100000}"/>
    <cellStyle name="Millares 97 2 2 2 2 2 2" xfId="17678" xr:uid="{00000000-0005-0000-0000-000054100000}"/>
    <cellStyle name="Millares 97 2 2 2 2 3" xfId="13271" xr:uid="{00000000-0005-0000-0000-000011080000}"/>
    <cellStyle name="Millares 97 2 2 2 3" xfId="6683" xr:uid="{00000000-0005-0000-0000-000011080000}"/>
    <cellStyle name="Millares 97 2 2 2 3 2" xfId="15497" xr:uid="{00000000-0005-0000-0000-000011080000}"/>
    <cellStyle name="Millares 97 2 2 2 4" xfId="11094" xr:uid="{00000000-0005-0000-0000-000052010000}"/>
    <cellStyle name="Millares 97 2 2 3" xfId="3377" xr:uid="{00000000-0005-0000-0000-000010080000}"/>
    <cellStyle name="Millares 97 2 2 3 2" xfId="7787" xr:uid="{00000000-0005-0000-0000-000055100000}"/>
    <cellStyle name="Millares 97 2 2 3 2 2" xfId="16601" xr:uid="{00000000-0005-0000-0000-000055100000}"/>
    <cellStyle name="Millares 97 2 2 3 3" xfId="12194" xr:uid="{00000000-0005-0000-0000-000010080000}"/>
    <cellStyle name="Millares 97 2 2 4" xfId="5606" xr:uid="{00000000-0005-0000-0000-000010080000}"/>
    <cellStyle name="Millares 97 2 2 4 2" xfId="14420" xr:uid="{00000000-0005-0000-0000-000010080000}"/>
    <cellStyle name="Millares 97 2 2 5" xfId="10017" xr:uid="{00000000-0005-0000-0000-000052010000}"/>
    <cellStyle name="Millares 97 2 3" xfId="844" xr:uid="{00000000-0005-0000-0000-000052010000}"/>
    <cellStyle name="Millares 97 2 3 2" xfId="1923" xr:uid="{00000000-0005-0000-0000-000052010000}"/>
    <cellStyle name="Millares 97 2 3 2 2" xfId="4102" xr:uid="{00000000-0005-0000-0000-000013080000}"/>
    <cellStyle name="Millares 97 2 3 2 2 2" xfId="8512" xr:uid="{00000000-0005-0000-0000-000058100000}"/>
    <cellStyle name="Millares 97 2 3 2 2 2 2" xfId="17326" xr:uid="{00000000-0005-0000-0000-000058100000}"/>
    <cellStyle name="Millares 97 2 3 2 2 3" xfId="12919" xr:uid="{00000000-0005-0000-0000-000013080000}"/>
    <cellStyle name="Millares 97 2 3 2 3" xfId="6331" xr:uid="{00000000-0005-0000-0000-000013080000}"/>
    <cellStyle name="Millares 97 2 3 2 3 2" xfId="15145" xr:uid="{00000000-0005-0000-0000-000013080000}"/>
    <cellStyle name="Millares 97 2 3 2 4" xfId="10742" xr:uid="{00000000-0005-0000-0000-000052010000}"/>
    <cellStyle name="Millares 97 2 3 3" xfId="3025" xr:uid="{00000000-0005-0000-0000-000012080000}"/>
    <cellStyle name="Millares 97 2 3 3 2" xfId="7435" xr:uid="{00000000-0005-0000-0000-000059100000}"/>
    <cellStyle name="Millares 97 2 3 3 2 2" xfId="16249" xr:uid="{00000000-0005-0000-0000-000059100000}"/>
    <cellStyle name="Millares 97 2 3 3 3" xfId="11842" xr:uid="{00000000-0005-0000-0000-000012080000}"/>
    <cellStyle name="Millares 97 2 3 4" xfId="5254" xr:uid="{00000000-0005-0000-0000-000012080000}"/>
    <cellStyle name="Millares 97 2 3 4 2" xfId="14068" xr:uid="{00000000-0005-0000-0000-000012080000}"/>
    <cellStyle name="Millares 97 2 3 5" xfId="9665" xr:uid="{00000000-0005-0000-0000-000052010000}"/>
    <cellStyle name="Millares 97 2 4" xfId="1558" xr:uid="{00000000-0005-0000-0000-000052010000}"/>
    <cellStyle name="Millares 97 2 4 2" xfId="3737" xr:uid="{00000000-0005-0000-0000-000014080000}"/>
    <cellStyle name="Millares 97 2 4 2 2" xfId="8147" xr:uid="{00000000-0005-0000-0000-00005B100000}"/>
    <cellStyle name="Millares 97 2 4 2 2 2" xfId="16961" xr:uid="{00000000-0005-0000-0000-00005B100000}"/>
    <cellStyle name="Millares 97 2 4 2 3" xfId="12554" xr:uid="{00000000-0005-0000-0000-000014080000}"/>
    <cellStyle name="Millares 97 2 4 3" xfId="5966" xr:uid="{00000000-0005-0000-0000-000014080000}"/>
    <cellStyle name="Millares 97 2 4 3 2" xfId="14780" xr:uid="{00000000-0005-0000-0000-000014080000}"/>
    <cellStyle name="Millares 97 2 4 4" xfId="10377" xr:uid="{00000000-0005-0000-0000-000052010000}"/>
    <cellStyle name="Millares 97 2 5" xfId="2668" xr:uid="{00000000-0005-0000-0000-000051010000}"/>
    <cellStyle name="Millares 97 2 5 2" xfId="7079" xr:uid="{00000000-0005-0000-0000-00005C100000}"/>
    <cellStyle name="Millares 97 2 5 2 2" xfId="15893" xr:uid="{00000000-0005-0000-0000-00005C100000}"/>
    <cellStyle name="Millares 97 2 5 3" xfId="11486" xr:uid="{00000000-0005-0000-0000-000051010000}"/>
    <cellStyle name="Millares 97 2 6" xfId="4902" xr:uid="{00000000-0005-0000-0000-00000F080000}"/>
    <cellStyle name="Millares 97 2 6 2" xfId="13716" xr:uid="{00000000-0005-0000-0000-00000F080000}"/>
    <cellStyle name="Millares 97 2 7" xfId="9313" xr:uid="{00000000-0005-0000-0000-000052010000}"/>
    <cellStyle name="Millares 97 3" xfId="1013" xr:uid="{00000000-0005-0000-0000-000051010000}"/>
    <cellStyle name="Millares 97 3 2" xfId="2091" xr:uid="{00000000-0005-0000-0000-000051010000}"/>
    <cellStyle name="Millares 97 3 2 2" xfId="4270" xr:uid="{00000000-0005-0000-0000-000016080000}"/>
    <cellStyle name="Millares 97 3 2 2 2" xfId="8680" xr:uid="{00000000-0005-0000-0000-00005F100000}"/>
    <cellStyle name="Millares 97 3 2 2 2 2" xfId="17494" xr:uid="{00000000-0005-0000-0000-00005F100000}"/>
    <cellStyle name="Millares 97 3 2 2 3" xfId="13087" xr:uid="{00000000-0005-0000-0000-000016080000}"/>
    <cellStyle name="Millares 97 3 2 3" xfId="6499" xr:uid="{00000000-0005-0000-0000-000016080000}"/>
    <cellStyle name="Millares 97 3 2 3 2" xfId="15313" xr:uid="{00000000-0005-0000-0000-000016080000}"/>
    <cellStyle name="Millares 97 3 2 4" xfId="10910" xr:uid="{00000000-0005-0000-0000-000051010000}"/>
    <cellStyle name="Millares 97 3 3" xfId="3193" xr:uid="{00000000-0005-0000-0000-000015080000}"/>
    <cellStyle name="Millares 97 3 3 2" xfId="7603" xr:uid="{00000000-0005-0000-0000-000060100000}"/>
    <cellStyle name="Millares 97 3 3 2 2" xfId="16417" xr:uid="{00000000-0005-0000-0000-000060100000}"/>
    <cellStyle name="Millares 97 3 3 3" xfId="12010" xr:uid="{00000000-0005-0000-0000-000015080000}"/>
    <cellStyle name="Millares 97 3 4" xfId="5422" xr:uid="{00000000-0005-0000-0000-000015080000}"/>
    <cellStyle name="Millares 97 3 4 2" xfId="14236" xr:uid="{00000000-0005-0000-0000-000015080000}"/>
    <cellStyle name="Millares 97 3 5" xfId="9833" xr:uid="{00000000-0005-0000-0000-000051010000}"/>
    <cellStyle name="Millares 97 4" xfId="660" xr:uid="{00000000-0005-0000-0000-000051010000}"/>
    <cellStyle name="Millares 97 4 2" xfId="1739" xr:uid="{00000000-0005-0000-0000-000051010000}"/>
    <cellStyle name="Millares 97 4 2 2" xfId="3918" xr:uid="{00000000-0005-0000-0000-000018080000}"/>
    <cellStyle name="Millares 97 4 2 2 2" xfId="8328" xr:uid="{00000000-0005-0000-0000-000063100000}"/>
    <cellStyle name="Millares 97 4 2 2 2 2" xfId="17142" xr:uid="{00000000-0005-0000-0000-000063100000}"/>
    <cellStyle name="Millares 97 4 2 2 3" xfId="12735" xr:uid="{00000000-0005-0000-0000-000018080000}"/>
    <cellStyle name="Millares 97 4 2 3" xfId="6147" xr:uid="{00000000-0005-0000-0000-000018080000}"/>
    <cellStyle name="Millares 97 4 2 3 2" xfId="14961" xr:uid="{00000000-0005-0000-0000-000018080000}"/>
    <cellStyle name="Millares 97 4 2 4" xfId="10558" xr:uid="{00000000-0005-0000-0000-000051010000}"/>
    <cellStyle name="Millares 97 4 3" xfId="2841" xr:uid="{00000000-0005-0000-0000-000017080000}"/>
    <cellStyle name="Millares 97 4 3 2" xfId="7251" xr:uid="{00000000-0005-0000-0000-000064100000}"/>
    <cellStyle name="Millares 97 4 3 2 2" xfId="16065" xr:uid="{00000000-0005-0000-0000-000064100000}"/>
    <cellStyle name="Millares 97 4 3 3" xfId="11658" xr:uid="{00000000-0005-0000-0000-000017080000}"/>
    <cellStyle name="Millares 97 4 4" xfId="5070" xr:uid="{00000000-0005-0000-0000-000017080000}"/>
    <cellStyle name="Millares 97 4 4 2" xfId="13884" xr:uid="{00000000-0005-0000-0000-000017080000}"/>
    <cellStyle name="Millares 97 4 5" xfId="9481" xr:uid="{00000000-0005-0000-0000-000051010000}"/>
    <cellStyle name="Millares 97 5" xfId="1370" xr:uid="{00000000-0005-0000-0000-000051010000}"/>
    <cellStyle name="Millares 97 5 2" xfId="3550" xr:uid="{00000000-0005-0000-0000-000019080000}"/>
    <cellStyle name="Millares 97 5 2 2" xfId="7960" xr:uid="{00000000-0005-0000-0000-000066100000}"/>
    <cellStyle name="Millares 97 5 2 2 2" xfId="16774" xr:uid="{00000000-0005-0000-0000-000066100000}"/>
    <cellStyle name="Millares 97 5 2 3" xfId="12367" xr:uid="{00000000-0005-0000-0000-000019080000}"/>
    <cellStyle name="Millares 97 5 3" xfId="5779" xr:uid="{00000000-0005-0000-0000-000019080000}"/>
    <cellStyle name="Millares 97 5 3 2" xfId="14593" xr:uid="{00000000-0005-0000-0000-000019080000}"/>
    <cellStyle name="Millares 97 5 4" xfId="10190" xr:uid="{00000000-0005-0000-0000-000051010000}"/>
    <cellStyle name="Millares 97 6" xfId="2484" xr:uid="{00000000-0005-0000-0000-000050010000}"/>
    <cellStyle name="Millares 97 6 2" xfId="6895" xr:uid="{00000000-0005-0000-0000-000067100000}"/>
    <cellStyle name="Millares 97 6 2 2" xfId="15709" xr:uid="{00000000-0005-0000-0000-000067100000}"/>
    <cellStyle name="Millares 97 6 3" xfId="11302" xr:uid="{00000000-0005-0000-0000-000050010000}"/>
    <cellStyle name="Millares 97 7" xfId="4718" xr:uid="{00000000-0005-0000-0000-00000E080000}"/>
    <cellStyle name="Millares 97 7 2" xfId="13532" xr:uid="{00000000-0005-0000-0000-00000E080000}"/>
    <cellStyle name="Millares 97 8" xfId="9129" xr:uid="{00000000-0005-0000-0000-000051010000}"/>
    <cellStyle name="Millares 98" xfId="217" xr:uid="{00000000-0005-0000-0000-000053010000}"/>
    <cellStyle name="Millares 98 2" xfId="479" xr:uid="{00000000-0005-0000-0000-000054010000}"/>
    <cellStyle name="Millares 98 2 2" xfId="1194" xr:uid="{00000000-0005-0000-0000-000054010000}"/>
    <cellStyle name="Millares 98 2 2 2" xfId="2272" xr:uid="{00000000-0005-0000-0000-000054010000}"/>
    <cellStyle name="Millares 98 2 2 2 2" xfId="4451" xr:uid="{00000000-0005-0000-0000-00001D080000}"/>
    <cellStyle name="Millares 98 2 2 2 2 2" xfId="8861" xr:uid="{00000000-0005-0000-0000-00006C100000}"/>
    <cellStyle name="Millares 98 2 2 2 2 2 2" xfId="17675" xr:uid="{00000000-0005-0000-0000-00006C100000}"/>
    <cellStyle name="Millares 98 2 2 2 2 3" xfId="13268" xr:uid="{00000000-0005-0000-0000-00001D080000}"/>
    <cellStyle name="Millares 98 2 2 2 3" xfId="6680" xr:uid="{00000000-0005-0000-0000-00001D080000}"/>
    <cellStyle name="Millares 98 2 2 2 3 2" xfId="15494" xr:uid="{00000000-0005-0000-0000-00001D080000}"/>
    <cellStyle name="Millares 98 2 2 2 4" xfId="11091" xr:uid="{00000000-0005-0000-0000-000054010000}"/>
    <cellStyle name="Millares 98 2 2 3" xfId="3374" xr:uid="{00000000-0005-0000-0000-00001C080000}"/>
    <cellStyle name="Millares 98 2 2 3 2" xfId="7784" xr:uid="{00000000-0005-0000-0000-00006D100000}"/>
    <cellStyle name="Millares 98 2 2 3 2 2" xfId="16598" xr:uid="{00000000-0005-0000-0000-00006D100000}"/>
    <cellStyle name="Millares 98 2 2 3 3" xfId="12191" xr:uid="{00000000-0005-0000-0000-00001C080000}"/>
    <cellStyle name="Millares 98 2 2 4" xfId="5603" xr:uid="{00000000-0005-0000-0000-00001C080000}"/>
    <cellStyle name="Millares 98 2 2 4 2" xfId="14417" xr:uid="{00000000-0005-0000-0000-00001C080000}"/>
    <cellStyle name="Millares 98 2 2 5" xfId="10014" xr:uid="{00000000-0005-0000-0000-000054010000}"/>
    <cellStyle name="Millares 98 2 3" xfId="841" xr:uid="{00000000-0005-0000-0000-000054010000}"/>
    <cellStyle name="Millares 98 2 3 2" xfId="1920" xr:uid="{00000000-0005-0000-0000-000054010000}"/>
    <cellStyle name="Millares 98 2 3 2 2" xfId="4099" xr:uid="{00000000-0005-0000-0000-00001F080000}"/>
    <cellStyle name="Millares 98 2 3 2 2 2" xfId="8509" xr:uid="{00000000-0005-0000-0000-000070100000}"/>
    <cellStyle name="Millares 98 2 3 2 2 2 2" xfId="17323" xr:uid="{00000000-0005-0000-0000-000070100000}"/>
    <cellStyle name="Millares 98 2 3 2 2 3" xfId="12916" xr:uid="{00000000-0005-0000-0000-00001F080000}"/>
    <cellStyle name="Millares 98 2 3 2 3" xfId="6328" xr:uid="{00000000-0005-0000-0000-00001F080000}"/>
    <cellStyle name="Millares 98 2 3 2 3 2" xfId="15142" xr:uid="{00000000-0005-0000-0000-00001F080000}"/>
    <cellStyle name="Millares 98 2 3 2 4" xfId="10739" xr:uid="{00000000-0005-0000-0000-000054010000}"/>
    <cellStyle name="Millares 98 2 3 3" xfId="3022" xr:uid="{00000000-0005-0000-0000-00001E080000}"/>
    <cellStyle name="Millares 98 2 3 3 2" xfId="7432" xr:uid="{00000000-0005-0000-0000-000071100000}"/>
    <cellStyle name="Millares 98 2 3 3 2 2" xfId="16246" xr:uid="{00000000-0005-0000-0000-000071100000}"/>
    <cellStyle name="Millares 98 2 3 3 3" xfId="11839" xr:uid="{00000000-0005-0000-0000-00001E080000}"/>
    <cellStyle name="Millares 98 2 3 4" xfId="5251" xr:uid="{00000000-0005-0000-0000-00001E080000}"/>
    <cellStyle name="Millares 98 2 3 4 2" xfId="14065" xr:uid="{00000000-0005-0000-0000-00001E080000}"/>
    <cellStyle name="Millares 98 2 3 5" xfId="9662" xr:uid="{00000000-0005-0000-0000-000054010000}"/>
    <cellStyle name="Millares 98 2 4" xfId="1555" xr:uid="{00000000-0005-0000-0000-000054010000}"/>
    <cellStyle name="Millares 98 2 4 2" xfId="3734" xr:uid="{00000000-0005-0000-0000-000020080000}"/>
    <cellStyle name="Millares 98 2 4 2 2" xfId="8144" xr:uid="{00000000-0005-0000-0000-000073100000}"/>
    <cellStyle name="Millares 98 2 4 2 2 2" xfId="16958" xr:uid="{00000000-0005-0000-0000-000073100000}"/>
    <cellStyle name="Millares 98 2 4 2 3" xfId="12551" xr:uid="{00000000-0005-0000-0000-000020080000}"/>
    <cellStyle name="Millares 98 2 4 3" xfId="5963" xr:uid="{00000000-0005-0000-0000-000020080000}"/>
    <cellStyle name="Millares 98 2 4 3 2" xfId="14777" xr:uid="{00000000-0005-0000-0000-000020080000}"/>
    <cellStyle name="Millares 98 2 4 4" xfId="10374" xr:uid="{00000000-0005-0000-0000-000054010000}"/>
    <cellStyle name="Millares 98 2 5" xfId="2665" xr:uid="{00000000-0005-0000-0000-000053010000}"/>
    <cellStyle name="Millares 98 2 5 2" xfId="7076" xr:uid="{00000000-0005-0000-0000-000074100000}"/>
    <cellStyle name="Millares 98 2 5 2 2" xfId="15890" xr:uid="{00000000-0005-0000-0000-000074100000}"/>
    <cellStyle name="Millares 98 2 5 3" xfId="11483" xr:uid="{00000000-0005-0000-0000-000053010000}"/>
    <cellStyle name="Millares 98 2 6" xfId="4899" xr:uid="{00000000-0005-0000-0000-00001B080000}"/>
    <cellStyle name="Millares 98 2 6 2" xfId="13713" xr:uid="{00000000-0005-0000-0000-00001B080000}"/>
    <cellStyle name="Millares 98 2 7" xfId="9310" xr:uid="{00000000-0005-0000-0000-000054010000}"/>
    <cellStyle name="Millares 98 3" xfId="1010" xr:uid="{00000000-0005-0000-0000-000053010000}"/>
    <cellStyle name="Millares 98 3 2" xfId="2088" xr:uid="{00000000-0005-0000-0000-000053010000}"/>
    <cellStyle name="Millares 98 3 2 2" xfId="4267" xr:uid="{00000000-0005-0000-0000-000022080000}"/>
    <cellStyle name="Millares 98 3 2 2 2" xfId="8677" xr:uid="{00000000-0005-0000-0000-000077100000}"/>
    <cellStyle name="Millares 98 3 2 2 2 2" xfId="17491" xr:uid="{00000000-0005-0000-0000-000077100000}"/>
    <cellStyle name="Millares 98 3 2 2 3" xfId="13084" xr:uid="{00000000-0005-0000-0000-000022080000}"/>
    <cellStyle name="Millares 98 3 2 3" xfId="6496" xr:uid="{00000000-0005-0000-0000-000022080000}"/>
    <cellStyle name="Millares 98 3 2 3 2" xfId="15310" xr:uid="{00000000-0005-0000-0000-000022080000}"/>
    <cellStyle name="Millares 98 3 2 4" xfId="10907" xr:uid="{00000000-0005-0000-0000-000053010000}"/>
    <cellStyle name="Millares 98 3 3" xfId="3190" xr:uid="{00000000-0005-0000-0000-000021080000}"/>
    <cellStyle name="Millares 98 3 3 2" xfId="7600" xr:uid="{00000000-0005-0000-0000-000078100000}"/>
    <cellStyle name="Millares 98 3 3 2 2" xfId="16414" xr:uid="{00000000-0005-0000-0000-000078100000}"/>
    <cellStyle name="Millares 98 3 3 3" xfId="12007" xr:uid="{00000000-0005-0000-0000-000021080000}"/>
    <cellStyle name="Millares 98 3 4" xfId="5419" xr:uid="{00000000-0005-0000-0000-000021080000}"/>
    <cellStyle name="Millares 98 3 4 2" xfId="14233" xr:uid="{00000000-0005-0000-0000-000021080000}"/>
    <cellStyle name="Millares 98 3 5" xfId="9830" xr:uid="{00000000-0005-0000-0000-000053010000}"/>
    <cellStyle name="Millares 98 4" xfId="657" xr:uid="{00000000-0005-0000-0000-000053010000}"/>
    <cellStyle name="Millares 98 4 2" xfId="1736" xr:uid="{00000000-0005-0000-0000-000053010000}"/>
    <cellStyle name="Millares 98 4 2 2" xfId="3915" xr:uid="{00000000-0005-0000-0000-000024080000}"/>
    <cellStyle name="Millares 98 4 2 2 2" xfId="8325" xr:uid="{00000000-0005-0000-0000-00007B100000}"/>
    <cellStyle name="Millares 98 4 2 2 2 2" xfId="17139" xr:uid="{00000000-0005-0000-0000-00007B100000}"/>
    <cellStyle name="Millares 98 4 2 2 3" xfId="12732" xr:uid="{00000000-0005-0000-0000-000024080000}"/>
    <cellStyle name="Millares 98 4 2 3" xfId="6144" xr:uid="{00000000-0005-0000-0000-000024080000}"/>
    <cellStyle name="Millares 98 4 2 3 2" xfId="14958" xr:uid="{00000000-0005-0000-0000-000024080000}"/>
    <cellStyle name="Millares 98 4 2 4" xfId="10555" xr:uid="{00000000-0005-0000-0000-000053010000}"/>
    <cellStyle name="Millares 98 4 3" xfId="2838" xr:uid="{00000000-0005-0000-0000-000023080000}"/>
    <cellStyle name="Millares 98 4 3 2" xfId="7248" xr:uid="{00000000-0005-0000-0000-00007C100000}"/>
    <cellStyle name="Millares 98 4 3 2 2" xfId="16062" xr:uid="{00000000-0005-0000-0000-00007C100000}"/>
    <cellStyle name="Millares 98 4 3 3" xfId="11655" xr:uid="{00000000-0005-0000-0000-000023080000}"/>
    <cellStyle name="Millares 98 4 4" xfId="5067" xr:uid="{00000000-0005-0000-0000-000023080000}"/>
    <cellStyle name="Millares 98 4 4 2" xfId="13881" xr:uid="{00000000-0005-0000-0000-000023080000}"/>
    <cellStyle name="Millares 98 4 5" xfId="9478" xr:uid="{00000000-0005-0000-0000-000053010000}"/>
    <cellStyle name="Millares 98 5" xfId="1367" xr:uid="{00000000-0005-0000-0000-000053010000}"/>
    <cellStyle name="Millares 98 5 2" xfId="3547" xr:uid="{00000000-0005-0000-0000-000025080000}"/>
    <cellStyle name="Millares 98 5 2 2" xfId="7957" xr:uid="{00000000-0005-0000-0000-00007E100000}"/>
    <cellStyle name="Millares 98 5 2 2 2" xfId="16771" xr:uid="{00000000-0005-0000-0000-00007E100000}"/>
    <cellStyle name="Millares 98 5 2 3" xfId="12364" xr:uid="{00000000-0005-0000-0000-000025080000}"/>
    <cellStyle name="Millares 98 5 3" xfId="5776" xr:uid="{00000000-0005-0000-0000-000025080000}"/>
    <cellStyle name="Millares 98 5 3 2" xfId="14590" xr:uid="{00000000-0005-0000-0000-000025080000}"/>
    <cellStyle name="Millares 98 5 4" xfId="10187" xr:uid="{00000000-0005-0000-0000-000053010000}"/>
    <cellStyle name="Millares 98 6" xfId="2481" xr:uid="{00000000-0005-0000-0000-000052010000}"/>
    <cellStyle name="Millares 98 6 2" xfId="6892" xr:uid="{00000000-0005-0000-0000-00007F100000}"/>
    <cellStyle name="Millares 98 6 2 2" xfId="15706" xr:uid="{00000000-0005-0000-0000-00007F100000}"/>
    <cellStyle name="Millares 98 6 3" xfId="11299" xr:uid="{00000000-0005-0000-0000-000052010000}"/>
    <cellStyle name="Millares 98 7" xfId="4715" xr:uid="{00000000-0005-0000-0000-00001A080000}"/>
    <cellStyle name="Millares 98 7 2" xfId="13529" xr:uid="{00000000-0005-0000-0000-00001A080000}"/>
    <cellStyle name="Millares 98 8" xfId="9126" xr:uid="{00000000-0005-0000-0000-000053010000}"/>
    <cellStyle name="Millares 99" xfId="31" xr:uid="{00000000-0005-0000-0000-000055010000}"/>
    <cellStyle name="Millares 99 2" xfId="381" xr:uid="{00000000-0005-0000-0000-000056010000}"/>
    <cellStyle name="Millares 99 2 2" xfId="1098" xr:uid="{00000000-0005-0000-0000-000056010000}"/>
    <cellStyle name="Millares 99 2 2 2" xfId="2176" xr:uid="{00000000-0005-0000-0000-000056010000}"/>
    <cellStyle name="Millares 99 2 2 2 2" xfId="4355" xr:uid="{00000000-0005-0000-0000-000029080000}"/>
    <cellStyle name="Millares 99 2 2 2 2 2" xfId="8765" xr:uid="{00000000-0005-0000-0000-000084100000}"/>
    <cellStyle name="Millares 99 2 2 2 2 2 2" xfId="17579" xr:uid="{00000000-0005-0000-0000-000084100000}"/>
    <cellStyle name="Millares 99 2 2 2 2 3" xfId="13172" xr:uid="{00000000-0005-0000-0000-000029080000}"/>
    <cellStyle name="Millares 99 2 2 2 3" xfId="6584" xr:uid="{00000000-0005-0000-0000-000029080000}"/>
    <cellStyle name="Millares 99 2 2 2 3 2" xfId="15398" xr:uid="{00000000-0005-0000-0000-000029080000}"/>
    <cellStyle name="Millares 99 2 2 2 4" xfId="10995" xr:uid="{00000000-0005-0000-0000-000056010000}"/>
    <cellStyle name="Millares 99 2 2 3" xfId="3278" xr:uid="{00000000-0005-0000-0000-000028080000}"/>
    <cellStyle name="Millares 99 2 2 3 2" xfId="7688" xr:uid="{00000000-0005-0000-0000-000085100000}"/>
    <cellStyle name="Millares 99 2 2 3 2 2" xfId="16502" xr:uid="{00000000-0005-0000-0000-000085100000}"/>
    <cellStyle name="Millares 99 2 2 3 3" xfId="12095" xr:uid="{00000000-0005-0000-0000-000028080000}"/>
    <cellStyle name="Millares 99 2 2 4" xfId="5507" xr:uid="{00000000-0005-0000-0000-000028080000}"/>
    <cellStyle name="Millares 99 2 2 4 2" xfId="14321" xr:uid="{00000000-0005-0000-0000-000028080000}"/>
    <cellStyle name="Millares 99 2 2 5" xfId="9918" xr:uid="{00000000-0005-0000-0000-000056010000}"/>
    <cellStyle name="Millares 99 2 3" xfId="745" xr:uid="{00000000-0005-0000-0000-000056010000}"/>
    <cellStyle name="Millares 99 2 3 2" xfId="1824" xr:uid="{00000000-0005-0000-0000-000056010000}"/>
    <cellStyle name="Millares 99 2 3 2 2" xfId="4003" xr:uid="{00000000-0005-0000-0000-00002B080000}"/>
    <cellStyle name="Millares 99 2 3 2 2 2" xfId="8413" xr:uid="{00000000-0005-0000-0000-000088100000}"/>
    <cellStyle name="Millares 99 2 3 2 2 2 2" xfId="17227" xr:uid="{00000000-0005-0000-0000-000088100000}"/>
    <cellStyle name="Millares 99 2 3 2 2 3" xfId="12820" xr:uid="{00000000-0005-0000-0000-00002B080000}"/>
    <cellStyle name="Millares 99 2 3 2 3" xfId="6232" xr:uid="{00000000-0005-0000-0000-00002B080000}"/>
    <cellStyle name="Millares 99 2 3 2 3 2" xfId="15046" xr:uid="{00000000-0005-0000-0000-00002B080000}"/>
    <cellStyle name="Millares 99 2 3 2 4" xfId="10643" xr:uid="{00000000-0005-0000-0000-000056010000}"/>
    <cellStyle name="Millares 99 2 3 3" xfId="2926" xr:uid="{00000000-0005-0000-0000-00002A080000}"/>
    <cellStyle name="Millares 99 2 3 3 2" xfId="7336" xr:uid="{00000000-0005-0000-0000-000089100000}"/>
    <cellStyle name="Millares 99 2 3 3 2 2" xfId="16150" xr:uid="{00000000-0005-0000-0000-000089100000}"/>
    <cellStyle name="Millares 99 2 3 3 3" xfId="11743" xr:uid="{00000000-0005-0000-0000-00002A080000}"/>
    <cellStyle name="Millares 99 2 3 4" xfId="5155" xr:uid="{00000000-0005-0000-0000-00002A080000}"/>
    <cellStyle name="Millares 99 2 3 4 2" xfId="13969" xr:uid="{00000000-0005-0000-0000-00002A080000}"/>
    <cellStyle name="Millares 99 2 3 5" xfId="9566" xr:uid="{00000000-0005-0000-0000-000056010000}"/>
    <cellStyle name="Millares 99 2 4" xfId="1459" xr:uid="{00000000-0005-0000-0000-000056010000}"/>
    <cellStyle name="Millares 99 2 4 2" xfId="3638" xr:uid="{00000000-0005-0000-0000-00002C080000}"/>
    <cellStyle name="Millares 99 2 4 2 2" xfId="8048" xr:uid="{00000000-0005-0000-0000-00008B100000}"/>
    <cellStyle name="Millares 99 2 4 2 2 2" xfId="16862" xr:uid="{00000000-0005-0000-0000-00008B100000}"/>
    <cellStyle name="Millares 99 2 4 2 3" xfId="12455" xr:uid="{00000000-0005-0000-0000-00002C080000}"/>
    <cellStyle name="Millares 99 2 4 3" xfId="5867" xr:uid="{00000000-0005-0000-0000-00002C080000}"/>
    <cellStyle name="Millares 99 2 4 3 2" xfId="14681" xr:uid="{00000000-0005-0000-0000-00002C080000}"/>
    <cellStyle name="Millares 99 2 4 4" xfId="10278" xr:uid="{00000000-0005-0000-0000-000056010000}"/>
    <cellStyle name="Millares 99 2 5" xfId="2569" xr:uid="{00000000-0005-0000-0000-000055010000}"/>
    <cellStyle name="Millares 99 2 5 2" xfId="6980" xr:uid="{00000000-0005-0000-0000-00008C100000}"/>
    <cellStyle name="Millares 99 2 5 2 2" xfId="15794" xr:uid="{00000000-0005-0000-0000-00008C100000}"/>
    <cellStyle name="Millares 99 2 5 3" xfId="11387" xr:uid="{00000000-0005-0000-0000-000055010000}"/>
    <cellStyle name="Millares 99 2 6" xfId="4803" xr:uid="{00000000-0005-0000-0000-000027080000}"/>
    <cellStyle name="Millares 99 2 6 2" xfId="13617" xr:uid="{00000000-0005-0000-0000-000027080000}"/>
    <cellStyle name="Millares 99 2 7" xfId="9214" xr:uid="{00000000-0005-0000-0000-000056010000}"/>
    <cellStyle name="Millares 99 3" xfId="916" xr:uid="{00000000-0005-0000-0000-000055010000}"/>
    <cellStyle name="Millares 99 3 2" xfId="1994" xr:uid="{00000000-0005-0000-0000-000055010000}"/>
    <cellStyle name="Millares 99 3 2 2" xfId="4173" xr:uid="{00000000-0005-0000-0000-00002E080000}"/>
    <cellStyle name="Millares 99 3 2 2 2" xfId="8583" xr:uid="{00000000-0005-0000-0000-00008F100000}"/>
    <cellStyle name="Millares 99 3 2 2 2 2" xfId="17397" xr:uid="{00000000-0005-0000-0000-00008F100000}"/>
    <cellStyle name="Millares 99 3 2 2 3" xfId="12990" xr:uid="{00000000-0005-0000-0000-00002E080000}"/>
    <cellStyle name="Millares 99 3 2 3" xfId="6402" xr:uid="{00000000-0005-0000-0000-00002E080000}"/>
    <cellStyle name="Millares 99 3 2 3 2" xfId="15216" xr:uid="{00000000-0005-0000-0000-00002E080000}"/>
    <cellStyle name="Millares 99 3 2 4" xfId="10813" xr:uid="{00000000-0005-0000-0000-000055010000}"/>
    <cellStyle name="Millares 99 3 3" xfId="3096" xr:uid="{00000000-0005-0000-0000-00002D080000}"/>
    <cellStyle name="Millares 99 3 3 2" xfId="7506" xr:uid="{00000000-0005-0000-0000-000090100000}"/>
    <cellStyle name="Millares 99 3 3 2 2" xfId="16320" xr:uid="{00000000-0005-0000-0000-000090100000}"/>
    <cellStyle name="Millares 99 3 3 3" xfId="11913" xr:uid="{00000000-0005-0000-0000-00002D080000}"/>
    <cellStyle name="Millares 99 3 4" xfId="5325" xr:uid="{00000000-0005-0000-0000-00002D080000}"/>
    <cellStyle name="Millares 99 3 4 2" xfId="14139" xr:uid="{00000000-0005-0000-0000-00002D080000}"/>
    <cellStyle name="Millares 99 3 5" xfId="9736" xr:uid="{00000000-0005-0000-0000-000055010000}"/>
    <cellStyle name="Millares 99 4" xfId="563" xr:uid="{00000000-0005-0000-0000-000055010000}"/>
    <cellStyle name="Millares 99 4 2" xfId="1642" xr:uid="{00000000-0005-0000-0000-000055010000}"/>
    <cellStyle name="Millares 99 4 2 2" xfId="3821" xr:uid="{00000000-0005-0000-0000-000030080000}"/>
    <cellStyle name="Millares 99 4 2 2 2" xfId="8231" xr:uid="{00000000-0005-0000-0000-000093100000}"/>
    <cellStyle name="Millares 99 4 2 2 2 2" xfId="17045" xr:uid="{00000000-0005-0000-0000-000093100000}"/>
    <cellStyle name="Millares 99 4 2 2 3" xfId="12638" xr:uid="{00000000-0005-0000-0000-000030080000}"/>
    <cellStyle name="Millares 99 4 2 3" xfId="6050" xr:uid="{00000000-0005-0000-0000-000030080000}"/>
    <cellStyle name="Millares 99 4 2 3 2" xfId="14864" xr:uid="{00000000-0005-0000-0000-000030080000}"/>
    <cellStyle name="Millares 99 4 2 4" xfId="10461" xr:uid="{00000000-0005-0000-0000-000055010000}"/>
    <cellStyle name="Millares 99 4 3" xfId="2744" xr:uid="{00000000-0005-0000-0000-00002F080000}"/>
    <cellStyle name="Millares 99 4 3 2" xfId="7154" xr:uid="{00000000-0005-0000-0000-000094100000}"/>
    <cellStyle name="Millares 99 4 3 2 2" xfId="15968" xr:uid="{00000000-0005-0000-0000-000094100000}"/>
    <cellStyle name="Millares 99 4 3 3" xfId="11561" xr:uid="{00000000-0005-0000-0000-00002F080000}"/>
    <cellStyle name="Millares 99 4 4" xfId="4973" xr:uid="{00000000-0005-0000-0000-00002F080000}"/>
    <cellStyle name="Millares 99 4 4 2" xfId="13787" xr:uid="{00000000-0005-0000-0000-00002F080000}"/>
    <cellStyle name="Millares 99 4 5" xfId="9384" xr:uid="{00000000-0005-0000-0000-000055010000}"/>
    <cellStyle name="Millares 99 5" xfId="1270" xr:uid="{00000000-0005-0000-0000-000055010000}"/>
    <cellStyle name="Millares 99 5 2" xfId="3450" xr:uid="{00000000-0005-0000-0000-000031080000}"/>
    <cellStyle name="Millares 99 5 2 2" xfId="7860" xr:uid="{00000000-0005-0000-0000-000096100000}"/>
    <cellStyle name="Millares 99 5 2 2 2" xfId="16674" xr:uid="{00000000-0005-0000-0000-000096100000}"/>
    <cellStyle name="Millares 99 5 2 3" xfId="12267" xr:uid="{00000000-0005-0000-0000-000031080000}"/>
    <cellStyle name="Millares 99 5 3" xfId="5679" xr:uid="{00000000-0005-0000-0000-000031080000}"/>
    <cellStyle name="Millares 99 5 3 2" xfId="14493" xr:uid="{00000000-0005-0000-0000-000031080000}"/>
    <cellStyle name="Millares 99 5 4" xfId="10090" xr:uid="{00000000-0005-0000-0000-000055010000}"/>
    <cellStyle name="Millares 99 6" xfId="2386" xr:uid="{00000000-0005-0000-0000-000054010000}"/>
    <cellStyle name="Millares 99 6 2" xfId="6798" xr:uid="{00000000-0005-0000-0000-000097100000}"/>
    <cellStyle name="Millares 99 6 2 2" xfId="15612" xr:uid="{00000000-0005-0000-0000-000097100000}"/>
    <cellStyle name="Millares 99 6 3" xfId="11205" xr:uid="{00000000-0005-0000-0000-000054010000}"/>
    <cellStyle name="Millares 99 7" xfId="4620" xr:uid="{00000000-0005-0000-0000-000026080000}"/>
    <cellStyle name="Millares 99 7 2" xfId="13434" xr:uid="{00000000-0005-0000-0000-000026080000}"/>
    <cellStyle name="Millares 99 8" xfId="9032" xr:uid="{00000000-0005-0000-0000-000055010000}"/>
    <cellStyle name="Moneda [0] 2" xfId="20" xr:uid="{00000000-0005-0000-0000-000058010000}"/>
    <cellStyle name="Moneda [0] 2 10" xfId="2380" xr:uid="{00000000-0005-0000-0000-000056010000}"/>
    <cellStyle name="Moneda [0] 2 10 2" xfId="6792" xr:uid="{00000000-0005-0000-0000-000099100000}"/>
    <cellStyle name="Moneda [0] 2 10 2 2" xfId="15606" xr:uid="{00000000-0005-0000-0000-000099100000}"/>
    <cellStyle name="Moneda [0] 2 10 3" xfId="11199" xr:uid="{00000000-0005-0000-0000-000056010000}"/>
    <cellStyle name="Moneda [0] 2 11" xfId="4614" xr:uid="{00000000-0005-0000-0000-000032080000}"/>
    <cellStyle name="Moneda [0] 2 11 2" xfId="13428" xr:uid="{00000000-0005-0000-0000-000032080000}"/>
    <cellStyle name="Moneda [0] 2 12" xfId="9026" xr:uid="{00000000-0005-0000-0000-000058010000}"/>
    <cellStyle name="Moneda [0] 2 2" xfId="15" xr:uid="{00000000-0005-0000-0000-000059010000}"/>
    <cellStyle name="Moneda [0] 2 3" xfId="44" xr:uid="{00000000-0005-0000-0000-00005A010000}"/>
    <cellStyle name="Moneda [0] 2 3 2" xfId="391" xr:uid="{00000000-0005-0000-0000-00005B010000}"/>
    <cellStyle name="Moneda [0] 2 3 2 2" xfId="1108" xr:uid="{00000000-0005-0000-0000-00005B010000}"/>
    <cellStyle name="Moneda [0] 2 3 2 2 2" xfId="2186" xr:uid="{00000000-0005-0000-0000-00005B010000}"/>
    <cellStyle name="Moneda [0] 2 3 2 2 2 2" xfId="4365" xr:uid="{00000000-0005-0000-0000-000037080000}"/>
    <cellStyle name="Moneda [0] 2 3 2 2 2 2 2" xfId="8775" xr:uid="{00000000-0005-0000-0000-00009F100000}"/>
    <cellStyle name="Moneda [0] 2 3 2 2 2 2 2 2" xfId="17589" xr:uid="{00000000-0005-0000-0000-00009F100000}"/>
    <cellStyle name="Moneda [0] 2 3 2 2 2 2 3" xfId="13182" xr:uid="{00000000-0005-0000-0000-000037080000}"/>
    <cellStyle name="Moneda [0] 2 3 2 2 2 3" xfId="6594" xr:uid="{00000000-0005-0000-0000-000037080000}"/>
    <cellStyle name="Moneda [0] 2 3 2 2 2 3 2" xfId="15408" xr:uid="{00000000-0005-0000-0000-000037080000}"/>
    <cellStyle name="Moneda [0] 2 3 2 2 2 4" xfId="11005" xr:uid="{00000000-0005-0000-0000-00005B010000}"/>
    <cellStyle name="Moneda [0] 2 3 2 2 3" xfId="3288" xr:uid="{00000000-0005-0000-0000-000036080000}"/>
    <cellStyle name="Moneda [0] 2 3 2 2 3 2" xfId="7698" xr:uid="{00000000-0005-0000-0000-0000A0100000}"/>
    <cellStyle name="Moneda [0] 2 3 2 2 3 2 2" xfId="16512" xr:uid="{00000000-0005-0000-0000-0000A0100000}"/>
    <cellStyle name="Moneda [0] 2 3 2 2 3 3" xfId="12105" xr:uid="{00000000-0005-0000-0000-000036080000}"/>
    <cellStyle name="Moneda [0] 2 3 2 2 4" xfId="5517" xr:uid="{00000000-0005-0000-0000-000036080000}"/>
    <cellStyle name="Moneda [0] 2 3 2 2 4 2" xfId="14331" xr:uid="{00000000-0005-0000-0000-000036080000}"/>
    <cellStyle name="Moneda [0] 2 3 2 2 5" xfId="9928" xr:uid="{00000000-0005-0000-0000-00005B010000}"/>
    <cellStyle name="Moneda [0] 2 3 2 3" xfId="755" xr:uid="{00000000-0005-0000-0000-00005B010000}"/>
    <cellStyle name="Moneda [0] 2 3 2 3 2" xfId="1834" xr:uid="{00000000-0005-0000-0000-00005B010000}"/>
    <cellStyle name="Moneda [0] 2 3 2 3 2 2" xfId="4013" xr:uid="{00000000-0005-0000-0000-000039080000}"/>
    <cellStyle name="Moneda [0] 2 3 2 3 2 2 2" xfId="8423" xr:uid="{00000000-0005-0000-0000-0000A3100000}"/>
    <cellStyle name="Moneda [0] 2 3 2 3 2 2 2 2" xfId="17237" xr:uid="{00000000-0005-0000-0000-0000A3100000}"/>
    <cellStyle name="Moneda [0] 2 3 2 3 2 2 3" xfId="12830" xr:uid="{00000000-0005-0000-0000-000039080000}"/>
    <cellStyle name="Moneda [0] 2 3 2 3 2 3" xfId="6242" xr:uid="{00000000-0005-0000-0000-000039080000}"/>
    <cellStyle name="Moneda [0] 2 3 2 3 2 3 2" xfId="15056" xr:uid="{00000000-0005-0000-0000-000039080000}"/>
    <cellStyle name="Moneda [0] 2 3 2 3 2 4" xfId="10653" xr:uid="{00000000-0005-0000-0000-00005B010000}"/>
    <cellStyle name="Moneda [0] 2 3 2 3 3" xfId="2936" xr:uid="{00000000-0005-0000-0000-000038080000}"/>
    <cellStyle name="Moneda [0] 2 3 2 3 3 2" xfId="7346" xr:uid="{00000000-0005-0000-0000-0000A4100000}"/>
    <cellStyle name="Moneda [0] 2 3 2 3 3 2 2" xfId="16160" xr:uid="{00000000-0005-0000-0000-0000A4100000}"/>
    <cellStyle name="Moneda [0] 2 3 2 3 3 3" xfId="11753" xr:uid="{00000000-0005-0000-0000-000038080000}"/>
    <cellStyle name="Moneda [0] 2 3 2 3 4" xfId="5165" xr:uid="{00000000-0005-0000-0000-000038080000}"/>
    <cellStyle name="Moneda [0] 2 3 2 3 4 2" xfId="13979" xr:uid="{00000000-0005-0000-0000-000038080000}"/>
    <cellStyle name="Moneda [0] 2 3 2 3 5" xfId="9576" xr:uid="{00000000-0005-0000-0000-00005B010000}"/>
    <cellStyle name="Moneda [0] 2 3 2 4" xfId="1469" xr:uid="{00000000-0005-0000-0000-00005A010000}"/>
    <cellStyle name="Moneda [0] 2 3 2 4 2" xfId="3648" xr:uid="{00000000-0005-0000-0000-00003A080000}"/>
    <cellStyle name="Moneda [0] 2 3 2 4 2 2" xfId="8058" xr:uid="{00000000-0005-0000-0000-0000A6100000}"/>
    <cellStyle name="Moneda [0] 2 3 2 4 2 2 2" xfId="16872" xr:uid="{00000000-0005-0000-0000-0000A6100000}"/>
    <cellStyle name="Moneda [0] 2 3 2 4 2 3" xfId="12465" xr:uid="{00000000-0005-0000-0000-00003A080000}"/>
    <cellStyle name="Moneda [0] 2 3 2 4 3" xfId="5877" xr:uid="{00000000-0005-0000-0000-00003A080000}"/>
    <cellStyle name="Moneda [0] 2 3 2 4 3 2" xfId="14691" xr:uid="{00000000-0005-0000-0000-00003A080000}"/>
    <cellStyle name="Moneda [0] 2 3 2 4 4" xfId="10288" xr:uid="{00000000-0005-0000-0000-00005A010000}"/>
    <cellStyle name="Moneda [0] 2 3 2 5" xfId="2579" xr:uid="{00000000-0005-0000-0000-000059010000}"/>
    <cellStyle name="Moneda [0] 2 3 2 5 2" xfId="6990" xr:uid="{00000000-0005-0000-0000-0000A7100000}"/>
    <cellStyle name="Moneda [0] 2 3 2 5 2 2" xfId="15804" xr:uid="{00000000-0005-0000-0000-0000A7100000}"/>
    <cellStyle name="Moneda [0] 2 3 2 5 3" xfId="11397" xr:uid="{00000000-0005-0000-0000-000059010000}"/>
    <cellStyle name="Moneda [0] 2 3 2 6" xfId="4813" xr:uid="{00000000-0005-0000-0000-000035080000}"/>
    <cellStyle name="Moneda [0] 2 3 2 6 2" xfId="13627" xr:uid="{00000000-0005-0000-0000-000035080000}"/>
    <cellStyle name="Moneda [0] 2 3 2 7" xfId="9224" xr:uid="{00000000-0005-0000-0000-00005B010000}"/>
    <cellStyle name="Moneda [0] 2 3 3" xfId="926" xr:uid="{00000000-0005-0000-0000-00005A010000}"/>
    <cellStyle name="Moneda [0] 2 3 3 2" xfId="2004" xr:uid="{00000000-0005-0000-0000-00005A010000}"/>
    <cellStyle name="Moneda [0] 2 3 3 2 2" xfId="4183" xr:uid="{00000000-0005-0000-0000-00003C080000}"/>
    <cellStyle name="Moneda [0] 2 3 3 2 2 2" xfId="8593" xr:uid="{00000000-0005-0000-0000-0000AA100000}"/>
    <cellStyle name="Moneda [0] 2 3 3 2 2 2 2" xfId="17407" xr:uid="{00000000-0005-0000-0000-0000AA100000}"/>
    <cellStyle name="Moneda [0] 2 3 3 2 2 3" xfId="13000" xr:uid="{00000000-0005-0000-0000-00003C080000}"/>
    <cellStyle name="Moneda [0] 2 3 3 2 3" xfId="6412" xr:uid="{00000000-0005-0000-0000-00003C080000}"/>
    <cellStyle name="Moneda [0] 2 3 3 2 3 2" xfId="15226" xr:uid="{00000000-0005-0000-0000-00003C080000}"/>
    <cellStyle name="Moneda [0] 2 3 3 2 4" xfId="10823" xr:uid="{00000000-0005-0000-0000-00005A010000}"/>
    <cellStyle name="Moneda [0] 2 3 3 3" xfId="3106" xr:uid="{00000000-0005-0000-0000-00003B080000}"/>
    <cellStyle name="Moneda [0] 2 3 3 3 2" xfId="7516" xr:uid="{00000000-0005-0000-0000-0000AB100000}"/>
    <cellStyle name="Moneda [0] 2 3 3 3 2 2" xfId="16330" xr:uid="{00000000-0005-0000-0000-0000AB100000}"/>
    <cellStyle name="Moneda [0] 2 3 3 3 3" xfId="11923" xr:uid="{00000000-0005-0000-0000-00003B080000}"/>
    <cellStyle name="Moneda [0] 2 3 3 4" xfId="5335" xr:uid="{00000000-0005-0000-0000-00003B080000}"/>
    <cellStyle name="Moneda [0] 2 3 3 4 2" xfId="14149" xr:uid="{00000000-0005-0000-0000-00003B080000}"/>
    <cellStyle name="Moneda [0] 2 3 3 5" xfId="9746" xr:uid="{00000000-0005-0000-0000-00005A010000}"/>
    <cellStyle name="Moneda [0] 2 3 4" xfId="573" xr:uid="{00000000-0005-0000-0000-00005A010000}"/>
    <cellStyle name="Moneda [0] 2 3 4 2" xfId="1652" xr:uid="{00000000-0005-0000-0000-00005A010000}"/>
    <cellStyle name="Moneda [0] 2 3 4 2 2" xfId="3831" xr:uid="{00000000-0005-0000-0000-00003E080000}"/>
    <cellStyle name="Moneda [0] 2 3 4 2 2 2" xfId="8241" xr:uid="{00000000-0005-0000-0000-0000AE100000}"/>
    <cellStyle name="Moneda [0] 2 3 4 2 2 2 2" xfId="17055" xr:uid="{00000000-0005-0000-0000-0000AE100000}"/>
    <cellStyle name="Moneda [0] 2 3 4 2 2 3" xfId="12648" xr:uid="{00000000-0005-0000-0000-00003E080000}"/>
    <cellStyle name="Moneda [0] 2 3 4 2 3" xfId="6060" xr:uid="{00000000-0005-0000-0000-00003E080000}"/>
    <cellStyle name="Moneda [0] 2 3 4 2 3 2" xfId="14874" xr:uid="{00000000-0005-0000-0000-00003E080000}"/>
    <cellStyle name="Moneda [0] 2 3 4 2 4" xfId="10471" xr:uid="{00000000-0005-0000-0000-00005A010000}"/>
    <cellStyle name="Moneda [0] 2 3 4 3" xfId="2754" xr:uid="{00000000-0005-0000-0000-00003D080000}"/>
    <cellStyle name="Moneda [0] 2 3 4 3 2" xfId="7164" xr:uid="{00000000-0005-0000-0000-0000AF100000}"/>
    <cellStyle name="Moneda [0] 2 3 4 3 2 2" xfId="15978" xr:uid="{00000000-0005-0000-0000-0000AF100000}"/>
    <cellStyle name="Moneda [0] 2 3 4 3 3" xfId="11571" xr:uid="{00000000-0005-0000-0000-00003D080000}"/>
    <cellStyle name="Moneda [0] 2 3 4 4" xfId="4983" xr:uid="{00000000-0005-0000-0000-00003D080000}"/>
    <cellStyle name="Moneda [0] 2 3 4 4 2" xfId="13797" xr:uid="{00000000-0005-0000-0000-00003D080000}"/>
    <cellStyle name="Moneda [0] 2 3 4 5" xfId="9394" xr:uid="{00000000-0005-0000-0000-00005A010000}"/>
    <cellStyle name="Moneda [0] 2 3 5" xfId="1280" xr:uid="{00000000-0005-0000-0000-000059010000}"/>
    <cellStyle name="Moneda [0] 2 3 5 2" xfId="3460" xr:uid="{00000000-0005-0000-0000-00003F080000}"/>
    <cellStyle name="Moneda [0] 2 3 5 2 2" xfId="7870" xr:uid="{00000000-0005-0000-0000-0000B1100000}"/>
    <cellStyle name="Moneda [0] 2 3 5 2 2 2" xfId="16684" xr:uid="{00000000-0005-0000-0000-0000B1100000}"/>
    <cellStyle name="Moneda [0] 2 3 5 2 3" xfId="12277" xr:uid="{00000000-0005-0000-0000-00003F080000}"/>
    <cellStyle name="Moneda [0] 2 3 5 3" xfId="5689" xr:uid="{00000000-0005-0000-0000-00003F080000}"/>
    <cellStyle name="Moneda [0] 2 3 5 3 2" xfId="14503" xr:uid="{00000000-0005-0000-0000-00003F080000}"/>
    <cellStyle name="Moneda [0] 2 3 5 4" xfId="10100" xr:uid="{00000000-0005-0000-0000-000059010000}"/>
    <cellStyle name="Moneda [0] 2 3 6" xfId="2396" xr:uid="{00000000-0005-0000-0000-000058010000}"/>
    <cellStyle name="Moneda [0] 2 3 6 2" xfId="6808" xr:uid="{00000000-0005-0000-0000-0000B2100000}"/>
    <cellStyle name="Moneda [0] 2 3 6 2 2" xfId="15622" xr:uid="{00000000-0005-0000-0000-0000B2100000}"/>
    <cellStyle name="Moneda [0] 2 3 6 3" xfId="11215" xr:uid="{00000000-0005-0000-0000-000058010000}"/>
    <cellStyle name="Moneda [0] 2 3 7" xfId="4630" xr:uid="{00000000-0005-0000-0000-000034080000}"/>
    <cellStyle name="Moneda [0] 2 3 7 2" xfId="13444" xr:uid="{00000000-0005-0000-0000-000034080000}"/>
    <cellStyle name="Moneda [0] 2 3 8" xfId="9042" xr:uid="{00000000-0005-0000-0000-00005A010000}"/>
    <cellStyle name="Moneda [0] 2 4" xfId="322" xr:uid="{00000000-0005-0000-0000-00005C010000}"/>
    <cellStyle name="Moneda [0] 2 4 2" xfId="1066" xr:uid="{00000000-0005-0000-0000-00005C010000}"/>
    <cellStyle name="Moneda [0] 2 4 2 2" xfId="2144" xr:uid="{00000000-0005-0000-0000-00005C010000}"/>
    <cellStyle name="Moneda [0] 2 4 2 2 2" xfId="4323" xr:uid="{00000000-0005-0000-0000-000042080000}"/>
    <cellStyle name="Moneda [0] 2 4 2 2 2 2" xfId="8733" xr:uid="{00000000-0005-0000-0000-0000B6100000}"/>
    <cellStyle name="Moneda [0] 2 4 2 2 2 2 2" xfId="17547" xr:uid="{00000000-0005-0000-0000-0000B6100000}"/>
    <cellStyle name="Moneda [0] 2 4 2 2 2 3" xfId="13140" xr:uid="{00000000-0005-0000-0000-000042080000}"/>
    <cellStyle name="Moneda [0] 2 4 2 2 3" xfId="6552" xr:uid="{00000000-0005-0000-0000-000042080000}"/>
    <cellStyle name="Moneda [0] 2 4 2 2 3 2" xfId="15366" xr:uid="{00000000-0005-0000-0000-000042080000}"/>
    <cellStyle name="Moneda [0] 2 4 2 2 4" xfId="10963" xr:uid="{00000000-0005-0000-0000-00005C010000}"/>
    <cellStyle name="Moneda [0] 2 4 2 3" xfId="3246" xr:uid="{00000000-0005-0000-0000-000041080000}"/>
    <cellStyle name="Moneda [0] 2 4 2 3 2" xfId="7656" xr:uid="{00000000-0005-0000-0000-0000B7100000}"/>
    <cellStyle name="Moneda [0] 2 4 2 3 2 2" xfId="16470" xr:uid="{00000000-0005-0000-0000-0000B7100000}"/>
    <cellStyle name="Moneda [0] 2 4 2 3 3" xfId="12063" xr:uid="{00000000-0005-0000-0000-000041080000}"/>
    <cellStyle name="Moneda [0] 2 4 2 4" xfId="5475" xr:uid="{00000000-0005-0000-0000-000041080000}"/>
    <cellStyle name="Moneda [0] 2 4 2 4 2" xfId="14289" xr:uid="{00000000-0005-0000-0000-000041080000}"/>
    <cellStyle name="Moneda [0] 2 4 2 5" xfId="9886" xr:uid="{00000000-0005-0000-0000-00005C010000}"/>
    <cellStyle name="Moneda [0] 2 4 3" xfId="713" xr:uid="{00000000-0005-0000-0000-00005C010000}"/>
    <cellStyle name="Moneda [0] 2 4 3 2" xfId="1792" xr:uid="{00000000-0005-0000-0000-00005C010000}"/>
    <cellStyle name="Moneda [0] 2 4 3 2 2" xfId="3971" xr:uid="{00000000-0005-0000-0000-000044080000}"/>
    <cellStyle name="Moneda [0] 2 4 3 2 2 2" xfId="8381" xr:uid="{00000000-0005-0000-0000-0000BA100000}"/>
    <cellStyle name="Moneda [0] 2 4 3 2 2 2 2" xfId="17195" xr:uid="{00000000-0005-0000-0000-0000BA100000}"/>
    <cellStyle name="Moneda [0] 2 4 3 2 2 3" xfId="12788" xr:uid="{00000000-0005-0000-0000-000044080000}"/>
    <cellStyle name="Moneda [0] 2 4 3 2 3" xfId="6200" xr:uid="{00000000-0005-0000-0000-000044080000}"/>
    <cellStyle name="Moneda [0] 2 4 3 2 3 2" xfId="15014" xr:uid="{00000000-0005-0000-0000-000044080000}"/>
    <cellStyle name="Moneda [0] 2 4 3 2 4" xfId="10611" xr:uid="{00000000-0005-0000-0000-00005C010000}"/>
    <cellStyle name="Moneda [0] 2 4 3 3" xfId="2894" xr:uid="{00000000-0005-0000-0000-000043080000}"/>
    <cellStyle name="Moneda [0] 2 4 3 3 2" xfId="7304" xr:uid="{00000000-0005-0000-0000-0000BB100000}"/>
    <cellStyle name="Moneda [0] 2 4 3 3 2 2" xfId="16118" xr:uid="{00000000-0005-0000-0000-0000BB100000}"/>
    <cellStyle name="Moneda [0] 2 4 3 3 3" xfId="11711" xr:uid="{00000000-0005-0000-0000-000043080000}"/>
    <cellStyle name="Moneda [0] 2 4 3 4" xfId="5123" xr:uid="{00000000-0005-0000-0000-000043080000}"/>
    <cellStyle name="Moneda [0] 2 4 3 4 2" xfId="13937" xr:uid="{00000000-0005-0000-0000-000043080000}"/>
    <cellStyle name="Moneda [0] 2 4 3 5" xfId="9534" xr:uid="{00000000-0005-0000-0000-00005C010000}"/>
    <cellStyle name="Moneda [0] 2 4 4" xfId="1427" xr:uid="{00000000-0005-0000-0000-00005B010000}"/>
    <cellStyle name="Moneda [0] 2 4 4 2" xfId="3606" xr:uid="{00000000-0005-0000-0000-000045080000}"/>
    <cellStyle name="Moneda [0] 2 4 4 2 2" xfId="8016" xr:uid="{00000000-0005-0000-0000-0000BD100000}"/>
    <cellStyle name="Moneda [0] 2 4 4 2 2 2" xfId="16830" xr:uid="{00000000-0005-0000-0000-0000BD100000}"/>
    <cellStyle name="Moneda [0] 2 4 4 2 3" xfId="12423" xr:uid="{00000000-0005-0000-0000-000045080000}"/>
    <cellStyle name="Moneda [0] 2 4 4 3" xfId="5835" xr:uid="{00000000-0005-0000-0000-000045080000}"/>
    <cellStyle name="Moneda [0] 2 4 4 3 2" xfId="14649" xr:uid="{00000000-0005-0000-0000-000045080000}"/>
    <cellStyle name="Moneda [0] 2 4 4 4" xfId="10246" xr:uid="{00000000-0005-0000-0000-00005B010000}"/>
    <cellStyle name="Moneda [0] 2 4 5" xfId="2537" xr:uid="{00000000-0005-0000-0000-00005A010000}"/>
    <cellStyle name="Moneda [0] 2 4 5 2" xfId="6948" xr:uid="{00000000-0005-0000-0000-0000BE100000}"/>
    <cellStyle name="Moneda [0] 2 4 5 2 2" xfId="15762" xr:uid="{00000000-0005-0000-0000-0000BE100000}"/>
    <cellStyle name="Moneda [0] 2 4 5 3" xfId="11355" xr:uid="{00000000-0005-0000-0000-00005A010000}"/>
    <cellStyle name="Moneda [0] 2 4 6" xfId="4771" xr:uid="{00000000-0005-0000-0000-000040080000}"/>
    <cellStyle name="Moneda [0] 2 4 6 2" xfId="13585" xr:uid="{00000000-0005-0000-0000-000040080000}"/>
    <cellStyle name="Moneda [0] 2 4 7" xfId="9182" xr:uid="{00000000-0005-0000-0000-00005C010000}"/>
    <cellStyle name="Moneda [0] 2 5" xfId="374" xr:uid="{00000000-0005-0000-0000-00005D010000}"/>
    <cellStyle name="Moneda [0] 2 5 2" xfId="1091" xr:uid="{00000000-0005-0000-0000-00005D010000}"/>
    <cellStyle name="Moneda [0] 2 5 2 2" xfId="2169" xr:uid="{00000000-0005-0000-0000-00005D010000}"/>
    <cellStyle name="Moneda [0] 2 5 2 2 2" xfId="4348" xr:uid="{00000000-0005-0000-0000-000048080000}"/>
    <cellStyle name="Moneda [0] 2 5 2 2 2 2" xfId="8758" xr:uid="{00000000-0005-0000-0000-0000C2100000}"/>
    <cellStyle name="Moneda [0] 2 5 2 2 2 2 2" xfId="17572" xr:uid="{00000000-0005-0000-0000-0000C2100000}"/>
    <cellStyle name="Moneda [0] 2 5 2 2 2 3" xfId="13165" xr:uid="{00000000-0005-0000-0000-000048080000}"/>
    <cellStyle name="Moneda [0] 2 5 2 2 3" xfId="6577" xr:uid="{00000000-0005-0000-0000-000048080000}"/>
    <cellStyle name="Moneda [0] 2 5 2 2 3 2" xfId="15391" xr:uid="{00000000-0005-0000-0000-000048080000}"/>
    <cellStyle name="Moneda [0] 2 5 2 2 4" xfId="10988" xr:uid="{00000000-0005-0000-0000-00005D010000}"/>
    <cellStyle name="Moneda [0] 2 5 2 3" xfId="3271" xr:uid="{00000000-0005-0000-0000-000047080000}"/>
    <cellStyle name="Moneda [0] 2 5 2 3 2" xfId="7681" xr:uid="{00000000-0005-0000-0000-0000C3100000}"/>
    <cellStyle name="Moneda [0] 2 5 2 3 2 2" xfId="16495" xr:uid="{00000000-0005-0000-0000-0000C3100000}"/>
    <cellStyle name="Moneda [0] 2 5 2 3 3" xfId="12088" xr:uid="{00000000-0005-0000-0000-000047080000}"/>
    <cellStyle name="Moneda [0] 2 5 2 4" xfId="5500" xr:uid="{00000000-0005-0000-0000-000047080000}"/>
    <cellStyle name="Moneda [0] 2 5 2 4 2" xfId="14314" xr:uid="{00000000-0005-0000-0000-000047080000}"/>
    <cellStyle name="Moneda [0] 2 5 2 5" xfId="9911" xr:uid="{00000000-0005-0000-0000-00005D010000}"/>
    <cellStyle name="Moneda [0] 2 5 3" xfId="738" xr:uid="{00000000-0005-0000-0000-00005D010000}"/>
    <cellStyle name="Moneda [0] 2 5 3 2" xfId="1817" xr:uid="{00000000-0005-0000-0000-00005D010000}"/>
    <cellStyle name="Moneda [0] 2 5 3 2 2" xfId="3996" xr:uid="{00000000-0005-0000-0000-00004A080000}"/>
    <cellStyle name="Moneda [0] 2 5 3 2 2 2" xfId="8406" xr:uid="{00000000-0005-0000-0000-0000C6100000}"/>
    <cellStyle name="Moneda [0] 2 5 3 2 2 2 2" xfId="17220" xr:uid="{00000000-0005-0000-0000-0000C6100000}"/>
    <cellStyle name="Moneda [0] 2 5 3 2 2 3" xfId="12813" xr:uid="{00000000-0005-0000-0000-00004A080000}"/>
    <cellStyle name="Moneda [0] 2 5 3 2 3" xfId="6225" xr:uid="{00000000-0005-0000-0000-00004A080000}"/>
    <cellStyle name="Moneda [0] 2 5 3 2 3 2" xfId="15039" xr:uid="{00000000-0005-0000-0000-00004A080000}"/>
    <cellStyle name="Moneda [0] 2 5 3 2 4" xfId="10636" xr:uid="{00000000-0005-0000-0000-00005D010000}"/>
    <cellStyle name="Moneda [0] 2 5 3 3" xfId="2919" xr:uid="{00000000-0005-0000-0000-000049080000}"/>
    <cellStyle name="Moneda [0] 2 5 3 3 2" xfId="7329" xr:uid="{00000000-0005-0000-0000-0000C7100000}"/>
    <cellStyle name="Moneda [0] 2 5 3 3 2 2" xfId="16143" xr:uid="{00000000-0005-0000-0000-0000C7100000}"/>
    <cellStyle name="Moneda [0] 2 5 3 3 3" xfId="11736" xr:uid="{00000000-0005-0000-0000-000049080000}"/>
    <cellStyle name="Moneda [0] 2 5 3 4" xfId="5148" xr:uid="{00000000-0005-0000-0000-000049080000}"/>
    <cellStyle name="Moneda [0] 2 5 3 4 2" xfId="13962" xr:uid="{00000000-0005-0000-0000-000049080000}"/>
    <cellStyle name="Moneda [0] 2 5 3 5" xfId="9559" xr:uid="{00000000-0005-0000-0000-00005D010000}"/>
    <cellStyle name="Moneda [0] 2 5 4" xfId="1452" xr:uid="{00000000-0005-0000-0000-00005C010000}"/>
    <cellStyle name="Moneda [0] 2 5 4 2" xfId="3631" xr:uid="{00000000-0005-0000-0000-00004B080000}"/>
    <cellStyle name="Moneda [0] 2 5 4 2 2" xfId="8041" xr:uid="{00000000-0005-0000-0000-0000C9100000}"/>
    <cellStyle name="Moneda [0] 2 5 4 2 2 2" xfId="16855" xr:uid="{00000000-0005-0000-0000-0000C9100000}"/>
    <cellStyle name="Moneda [0] 2 5 4 2 3" xfId="12448" xr:uid="{00000000-0005-0000-0000-00004B080000}"/>
    <cellStyle name="Moneda [0] 2 5 4 3" xfId="5860" xr:uid="{00000000-0005-0000-0000-00004B080000}"/>
    <cellStyle name="Moneda [0] 2 5 4 3 2" xfId="14674" xr:uid="{00000000-0005-0000-0000-00004B080000}"/>
    <cellStyle name="Moneda [0] 2 5 4 4" xfId="10271" xr:uid="{00000000-0005-0000-0000-00005C010000}"/>
    <cellStyle name="Moneda [0] 2 5 5" xfId="2562" xr:uid="{00000000-0005-0000-0000-00005B010000}"/>
    <cellStyle name="Moneda [0] 2 5 5 2" xfId="6973" xr:uid="{00000000-0005-0000-0000-0000CA100000}"/>
    <cellStyle name="Moneda [0] 2 5 5 2 2" xfId="15787" xr:uid="{00000000-0005-0000-0000-0000CA100000}"/>
    <cellStyle name="Moneda [0] 2 5 5 3" xfId="11380" xr:uid="{00000000-0005-0000-0000-00005B010000}"/>
    <cellStyle name="Moneda [0] 2 5 6" xfId="4796" xr:uid="{00000000-0005-0000-0000-000046080000}"/>
    <cellStyle name="Moneda [0] 2 5 6 2" xfId="13610" xr:uid="{00000000-0005-0000-0000-000046080000}"/>
    <cellStyle name="Moneda [0] 2 5 7" xfId="9207" xr:uid="{00000000-0005-0000-0000-00005D010000}"/>
    <cellStyle name="Moneda [0] 2 6" xfId="546" xr:uid="{00000000-0005-0000-0000-00005E010000}"/>
    <cellStyle name="Moneda [0] 2 6 2" xfId="1253" xr:uid="{00000000-0005-0000-0000-00005E010000}"/>
    <cellStyle name="Moneda [0] 2 6 2 2" xfId="2331" xr:uid="{00000000-0005-0000-0000-00005E010000}"/>
    <cellStyle name="Moneda [0] 2 6 2 2 2" xfId="4510" xr:uid="{00000000-0005-0000-0000-00004E080000}"/>
    <cellStyle name="Moneda [0] 2 6 2 2 2 2" xfId="8920" xr:uid="{00000000-0005-0000-0000-0000CE100000}"/>
    <cellStyle name="Moneda [0] 2 6 2 2 2 2 2" xfId="17734" xr:uid="{00000000-0005-0000-0000-0000CE100000}"/>
    <cellStyle name="Moneda [0] 2 6 2 2 2 3" xfId="13327" xr:uid="{00000000-0005-0000-0000-00004E080000}"/>
    <cellStyle name="Moneda [0] 2 6 2 2 3" xfId="6739" xr:uid="{00000000-0005-0000-0000-00004E080000}"/>
    <cellStyle name="Moneda [0] 2 6 2 2 3 2" xfId="15553" xr:uid="{00000000-0005-0000-0000-00004E080000}"/>
    <cellStyle name="Moneda [0] 2 6 2 2 4" xfId="11150" xr:uid="{00000000-0005-0000-0000-00005E010000}"/>
    <cellStyle name="Moneda [0] 2 6 2 3" xfId="3433" xr:uid="{00000000-0005-0000-0000-00004D080000}"/>
    <cellStyle name="Moneda [0] 2 6 2 3 2" xfId="7843" xr:uid="{00000000-0005-0000-0000-0000CF100000}"/>
    <cellStyle name="Moneda [0] 2 6 2 3 2 2" xfId="16657" xr:uid="{00000000-0005-0000-0000-0000CF100000}"/>
    <cellStyle name="Moneda [0] 2 6 2 3 3" xfId="12250" xr:uid="{00000000-0005-0000-0000-00004D080000}"/>
    <cellStyle name="Moneda [0] 2 6 2 4" xfId="5662" xr:uid="{00000000-0005-0000-0000-00004D080000}"/>
    <cellStyle name="Moneda [0] 2 6 2 4 2" xfId="14476" xr:uid="{00000000-0005-0000-0000-00004D080000}"/>
    <cellStyle name="Moneda [0] 2 6 2 5" xfId="10073" xr:uid="{00000000-0005-0000-0000-00005E010000}"/>
    <cellStyle name="Moneda [0] 2 6 3" xfId="900" xr:uid="{00000000-0005-0000-0000-00005E010000}"/>
    <cellStyle name="Moneda [0] 2 6 3 2" xfId="1979" xr:uid="{00000000-0005-0000-0000-00005E010000}"/>
    <cellStyle name="Moneda [0] 2 6 3 2 2" xfId="4158" xr:uid="{00000000-0005-0000-0000-000050080000}"/>
    <cellStyle name="Moneda [0] 2 6 3 2 2 2" xfId="8568" xr:uid="{00000000-0005-0000-0000-0000D2100000}"/>
    <cellStyle name="Moneda [0] 2 6 3 2 2 2 2" xfId="17382" xr:uid="{00000000-0005-0000-0000-0000D2100000}"/>
    <cellStyle name="Moneda [0] 2 6 3 2 2 3" xfId="12975" xr:uid="{00000000-0005-0000-0000-000050080000}"/>
    <cellStyle name="Moneda [0] 2 6 3 2 3" xfId="6387" xr:uid="{00000000-0005-0000-0000-000050080000}"/>
    <cellStyle name="Moneda [0] 2 6 3 2 3 2" xfId="15201" xr:uid="{00000000-0005-0000-0000-000050080000}"/>
    <cellStyle name="Moneda [0] 2 6 3 2 4" xfId="10798" xr:uid="{00000000-0005-0000-0000-00005E010000}"/>
    <cellStyle name="Moneda [0] 2 6 3 3" xfId="3081" xr:uid="{00000000-0005-0000-0000-00004F080000}"/>
    <cellStyle name="Moneda [0] 2 6 3 3 2" xfId="7491" xr:uid="{00000000-0005-0000-0000-0000D3100000}"/>
    <cellStyle name="Moneda [0] 2 6 3 3 2 2" xfId="16305" xr:uid="{00000000-0005-0000-0000-0000D3100000}"/>
    <cellStyle name="Moneda [0] 2 6 3 3 3" xfId="11898" xr:uid="{00000000-0005-0000-0000-00004F080000}"/>
    <cellStyle name="Moneda [0] 2 6 3 4" xfId="5310" xr:uid="{00000000-0005-0000-0000-00004F080000}"/>
    <cellStyle name="Moneda [0] 2 6 3 4 2" xfId="14124" xr:uid="{00000000-0005-0000-0000-00004F080000}"/>
    <cellStyle name="Moneda [0] 2 6 3 5" xfId="9721" xr:uid="{00000000-0005-0000-0000-00005E010000}"/>
    <cellStyle name="Moneda [0] 2 6 4" xfId="1614" xr:uid="{00000000-0005-0000-0000-00005D010000}"/>
    <cellStyle name="Moneda [0] 2 6 4 2" xfId="3793" xr:uid="{00000000-0005-0000-0000-000051080000}"/>
    <cellStyle name="Moneda [0] 2 6 4 2 2" xfId="8203" xr:uid="{00000000-0005-0000-0000-0000D5100000}"/>
    <cellStyle name="Moneda [0] 2 6 4 2 2 2" xfId="17017" xr:uid="{00000000-0005-0000-0000-0000D5100000}"/>
    <cellStyle name="Moneda [0] 2 6 4 2 3" xfId="12610" xr:uid="{00000000-0005-0000-0000-000051080000}"/>
    <cellStyle name="Moneda [0] 2 6 4 3" xfId="6022" xr:uid="{00000000-0005-0000-0000-000051080000}"/>
    <cellStyle name="Moneda [0] 2 6 4 3 2" xfId="14836" xr:uid="{00000000-0005-0000-0000-000051080000}"/>
    <cellStyle name="Moneda [0] 2 6 4 4" xfId="10433" xr:uid="{00000000-0005-0000-0000-00005D010000}"/>
    <cellStyle name="Moneda [0] 2 6 5" xfId="2724" xr:uid="{00000000-0005-0000-0000-00005C010000}"/>
    <cellStyle name="Moneda [0] 2 6 5 2" xfId="7135" xr:uid="{00000000-0005-0000-0000-0000D6100000}"/>
    <cellStyle name="Moneda [0] 2 6 5 2 2" xfId="15949" xr:uid="{00000000-0005-0000-0000-0000D6100000}"/>
    <cellStyle name="Moneda [0] 2 6 5 3" xfId="11542" xr:uid="{00000000-0005-0000-0000-00005C010000}"/>
    <cellStyle name="Moneda [0] 2 6 6" xfId="4958" xr:uid="{00000000-0005-0000-0000-00004C080000}"/>
    <cellStyle name="Moneda [0] 2 6 6 2" xfId="13772" xr:uid="{00000000-0005-0000-0000-00004C080000}"/>
    <cellStyle name="Moneda [0] 2 6 7" xfId="9369" xr:uid="{00000000-0005-0000-0000-00005E010000}"/>
    <cellStyle name="Moneda [0] 2 7" xfId="909" xr:uid="{00000000-0005-0000-0000-000058010000}"/>
    <cellStyle name="Moneda [0] 2 7 2" xfId="1987" xr:uid="{00000000-0005-0000-0000-000058010000}"/>
    <cellStyle name="Moneda [0] 2 7 2 2" xfId="4166" xr:uid="{00000000-0005-0000-0000-000053080000}"/>
    <cellStyle name="Moneda [0] 2 7 2 2 2" xfId="8576" xr:uid="{00000000-0005-0000-0000-0000D9100000}"/>
    <cellStyle name="Moneda [0] 2 7 2 2 2 2" xfId="17390" xr:uid="{00000000-0005-0000-0000-0000D9100000}"/>
    <cellStyle name="Moneda [0] 2 7 2 2 3" xfId="12983" xr:uid="{00000000-0005-0000-0000-000053080000}"/>
    <cellStyle name="Moneda [0] 2 7 2 3" xfId="6395" xr:uid="{00000000-0005-0000-0000-000053080000}"/>
    <cellStyle name="Moneda [0] 2 7 2 3 2" xfId="15209" xr:uid="{00000000-0005-0000-0000-000053080000}"/>
    <cellStyle name="Moneda [0] 2 7 2 4" xfId="10806" xr:uid="{00000000-0005-0000-0000-000058010000}"/>
    <cellStyle name="Moneda [0] 2 7 3" xfId="3089" xr:uid="{00000000-0005-0000-0000-000052080000}"/>
    <cellStyle name="Moneda [0] 2 7 3 2" xfId="7499" xr:uid="{00000000-0005-0000-0000-0000DA100000}"/>
    <cellStyle name="Moneda [0] 2 7 3 2 2" xfId="16313" xr:uid="{00000000-0005-0000-0000-0000DA100000}"/>
    <cellStyle name="Moneda [0] 2 7 3 3" xfId="11906" xr:uid="{00000000-0005-0000-0000-000052080000}"/>
    <cellStyle name="Moneda [0] 2 7 4" xfId="5318" xr:uid="{00000000-0005-0000-0000-000052080000}"/>
    <cellStyle name="Moneda [0] 2 7 4 2" xfId="14132" xr:uid="{00000000-0005-0000-0000-000052080000}"/>
    <cellStyle name="Moneda [0] 2 7 5" xfId="9729" xr:uid="{00000000-0005-0000-0000-000058010000}"/>
    <cellStyle name="Moneda [0] 2 8" xfId="557" xr:uid="{00000000-0005-0000-0000-000058010000}"/>
    <cellStyle name="Moneda [0] 2 8 2" xfId="1636" xr:uid="{00000000-0005-0000-0000-000058010000}"/>
    <cellStyle name="Moneda [0] 2 8 2 2" xfId="3815" xr:uid="{00000000-0005-0000-0000-000055080000}"/>
    <cellStyle name="Moneda [0] 2 8 2 2 2" xfId="8225" xr:uid="{00000000-0005-0000-0000-0000DD100000}"/>
    <cellStyle name="Moneda [0] 2 8 2 2 2 2" xfId="17039" xr:uid="{00000000-0005-0000-0000-0000DD100000}"/>
    <cellStyle name="Moneda [0] 2 8 2 2 3" xfId="12632" xr:uid="{00000000-0005-0000-0000-000055080000}"/>
    <cellStyle name="Moneda [0] 2 8 2 3" xfId="6044" xr:uid="{00000000-0005-0000-0000-000055080000}"/>
    <cellStyle name="Moneda [0] 2 8 2 3 2" xfId="14858" xr:uid="{00000000-0005-0000-0000-000055080000}"/>
    <cellStyle name="Moneda [0] 2 8 2 4" xfId="10455" xr:uid="{00000000-0005-0000-0000-000058010000}"/>
    <cellStyle name="Moneda [0] 2 8 3" xfId="2738" xr:uid="{00000000-0005-0000-0000-000054080000}"/>
    <cellStyle name="Moneda [0] 2 8 3 2" xfId="7148" xr:uid="{00000000-0005-0000-0000-0000DE100000}"/>
    <cellStyle name="Moneda [0] 2 8 3 2 2" xfId="15962" xr:uid="{00000000-0005-0000-0000-0000DE100000}"/>
    <cellStyle name="Moneda [0] 2 8 3 3" xfId="11555" xr:uid="{00000000-0005-0000-0000-000054080000}"/>
    <cellStyle name="Moneda [0] 2 8 4" xfId="4967" xr:uid="{00000000-0005-0000-0000-000054080000}"/>
    <cellStyle name="Moneda [0] 2 8 4 2" xfId="13781" xr:uid="{00000000-0005-0000-0000-000054080000}"/>
    <cellStyle name="Moneda [0] 2 8 5" xfId="9378" xr:uid="{00000000-0005-0000-0000-000058010000}"/>
    <cellStyle name="Moneda [0] 2 9" xfId="1264" xr:uid="{00000000-0005-0000-0000-000057010000}"/>
    <cellStyle name="Moneda [0] 2 9 2" xfId="3444" xr:uid="{00000000-0005-0000-0000-000056080000}"/>
    <cellStyle name="Moneda [0] 2 9 2 2" xfId="7854" xr:uid="{00000000-0005-0000-0000-0000E0100000}"/>
    <cellStyle name="Moneda [0] 2 9 2 2 2" xfId="16668" xr:uid="{00000000-0005-0000-0000-0000E0100000}"/>
    <cellStyle name="Moneda [0] 2 9 2 3" xfId="12261" xr:uid="{00000000-0005-0000-0000-000056080000}"/>
    <cellStyle name="Moneda [0] 2 9 3" xfId="5673" xr:uid="{00000000-0005-0000-0000-000056080000}"/>
    <cellStyle name="Moneda [0] 2 9 3 2" xfId="14487" xr:uid="{00000000-0005-0000-0000-000056080000}"/>
    <cellStyle name="Moneda [0] 2 9 4" xfId="10084" xr:uid="{00000000-0005-0000-0000-000057010000}"/>
    <cellStyle name="Moneda [0] 3" xfId="216" xr:uid="{00000000-0005-0000-0000-00005F010000}"/>
    <cellStyle name="Moneda [0] 4" xfId="17834" xr:uid="{00000000-0005-0000-0000-00009A440000}"/>
    <cellStyle name="Moneda 10" xfId="47" xr:uid="{00000000-0005-0000-0000-000060010000}"/>
    <cellStyle name="Moneda 100" xfId="226" xr:uid="{00000000-0005-0000-0000-000061010000}"/>
    <cellStyle name="Moneda 101" xfId="228" xr:uid="{00000000-0005-0000-0000-000062010000}"/>
    <cellStyle name="Moneda 102" xfId="230" xr:uid="{00000000-0005-0000-0000-000063010000}"/>
    <cellStyle name="Moneda 103" xfId="232" xr:uid="{00000000-0005-0000-0000-000064010000}"/>
    <cellStyle name="Moneda 104" xfId="234" xr:uid="{00000000-0005-0000-0000-000065010000}"/>
    <cellStyle name="Moneda 105" xfId="236" xr:uid="{00000000-0005-0000-0000-000066010000}"/>
    <cellStyle name="Moneda 106" xfId="238" xr:uid="{00000000-0005-0000-0000-000067010000}"/>
    <cellStyle name="Moneda 107" xfId="240" xr:uid="{00000000-0005-0000-0000-000068010000}"/>
    <cellStyle name="Moneda 108" xfId="242" xr:uid="{00000000-0005-0000-0000-000069010000}"/>
    <cellStyle name="Moneda 109" xfId="244" xr:uid="{00000000-0005-0000-0000-00006A010000}"/>
    <cellStyle name="Moneda 11" xfId="50" xr:uid="{00000000-0005-0000-0000-00006B010000}"/>
    <cellStyle name="Moneda 110" xfId="246" xr:uid="{00000000-0005-0000-0000-00006C010000}"/>
    <cellStyle name="Moneda 111" xfId="248" xr:uid="{00000000-0005-0000-0000-00006D010000}"/>
    <cellStyle name="Moneda 112" xfId="250" xr:uid="{00000000-0005-0000-0000-00006E010000}"/>
    <cellStyle name="Moneda 113" xfId="252" xr:uid="{00000000-0005-0000-0000-00006F010000}"/>
    <cellStyle name="Moneda 114" xfId="254" xr:uid="{00000000-0005-0000-0000-000070010000}"/>
    <cellStyle name="Moneda 115" xfId="256" xr:uid="{00000000-0005-0000-0000-000071010000}"/>
    <cellStyle name="Moneda 116" xfId="258" xr:uid="{00000000-0005-0000-0000-000072010000}"/>
    <cellStyle name="Moneda 117" xfId="260" xr:uid="{00000000-0005-0000-0000-000073010000}"/>
    <cellStyle name="Moneda 118" xfId="262" xr:uid="{00000000-0005-0000-0000-000074010000}"/>
    <cellStyle name="Moneda 119" xfId="264" xr:uid="{00000000-0005-0000-0000-000075010000}"/>
    <cellStyle name="Moneda 12" xfId="52" xr:uid="{00000000-0005-0000-0000-000076010000}"/>
    <cellStyle name="Moneda 120" xfId="266" xr:uid="{00000000-0005-0000-0000-000077010000}"/>
    <cellStyle name="Moneda 121" xfId="268" xr:uid="{00000000-0005-0000-0000-000078010000}"/>
    <cellStyle name="Moneda 122" xfId="270" xr:uid="{00000000-0005-0000-0000-000079010000}"/>
    <cellStyle name="Moneda 123" xfId="272" xr:uid="{00000000-0005-0000-0000-00007A010000}"/>
    <cellStyle name="Moneda 124" xfId="274" xr:uid="{00000000-0005-0000-0000-00007B010000}"/>
    <cellStyle name="Moneda 125" xfId="276" xr:uid="{00000000-0005-0000-0000-00007C010000}"/>
    <cellStyle name="Moneda 126" xfId="278" xr:uid="{00000000-0005-0000-0000-00007D010000}"/>
    <cellStyle name="Moneda 127" xfId="280" xr:uid="{00000000-0005-0000-0000-00007E010000}"/>
    <cellStyle name="Moneda 128" xfId="282" xr:uid="{00000000-0005-0000-0000-00007F010000}"/>
    <cellStyle name="Moneda 129" xfId="284" xr:uid="{00000000-0005-0000-0000-000080010000}"/>
    <cellStyle name="Moneda 13" xfId="54" xr:uid="{00000000-0005-0000-0000-000081010000}"/>
    <cellStyle name="Moneda 130" xfId="286" xr:uid="{00000000-0005-0000-0000-000082010000}"/>
    <cellStyle name="Moneda 131" xfId="288" xr:uid="{00000000-0005-0000-0000-000083010000}"/>
    <cellStyle name="Moneda 132" xfId="290" xr:uid="{00000000-0005-0000-0000-000084010000}"/>
    <cellStyle name="Moneda 133" xfId="292" xr:uid="{00000000-0005-0000-0000-000085010000}"/>
    <cellStyle name="Moneda 134" xfId="294" xr:uid="{00000000-0005-0000-0000-000086010000}"/>
    <cellStyle name="Moneda 135" xfId="296" xr:uid="{00000000-0005-0000-0000-000087010000}"/>
    <cellStyle name="Moneda 136" xfId="297" xr:uid="{00000000-0005-0000-0000-000088010000}"/>
    <cellStyle name="Moneda 137" xfId="298" xr:uid="{00000000-0005-0000-0000-000089010000}"/>
    <cellStyle name="Moneda 138" xfId="299" xr:uid="{00000000-0005-0000-0000-00008A010000}"/>
    <cellStyle name="Moneda 139" xfId="300" xr:uid="{00000000-0005-0000-0000-00008B010000}"/>
    <cellStyle name="Moneda 14" xfId="56" xr:uid="{00000000-0005-0000-0000-00008C010000}"/>
    <cellStyle name="Moneda 140" xfId="308" xr:uid="{00000000-0005-0000-0000-00008D010000}"/>
    <cellStyle name="Moneda 141" xfId="313" xr:uid="{00000000-0005-0000-0000-00008E010000}"/>
    <cellStyle name="Moneda 142" xfId="323" xr:uid="{00000000-0005-0000-0000-00008F010000}"/>
    <cellStyle name="Moneda 143" xfId="314" xr:uid="{00000000-0005-0000-0000-000090010000}"/>
    <cellStyle name="Moneda 144" xfId="317" xr:uid="{00000000-0005-0000-0000-000091010000}"/>
    <cellStyle name="Moneda 145" xfId="329" xr:uid="{00000000-0005-0000-0000-000092010000}"/>
    <cellStyle name="Moneda 146" xfId="330" xr:uid="{00000000-0005-0000-0000-000093010000}"/>
    <cellStyle name="Moneda 147" xfId="331" xr:uid="{00000000-0005-0000-0000-000094010000}"/>
    <cellStyle name="Moneda 148" xfId="333" xr:uid="{00000000-0005-0000-0000-000095010000}"/>
    <cellStyle name="Moneda 149" xfId="304" xr:uid="{00000000-0005-0000-0000-000096010000}"/>
    <cellStyle name="Moneda 15" xfId="58" xr:uid="{00000000-0005-0000-0000-000097010000}"/>
    <cellStyle name="Moneda 150" xfId="336" xr:uid="{00000000-0005-0000-0000-000098010000}"/>
    <cellStyle name="Moneda 151" xfId="309" xr:uid="{00000000-0005-0000-0000-000099010000}"/>
    <cellStyle name="Moneda 152" xfId="303" xr:uid="{00000000-0005-0000-0000-00009A010000}"/>
    <cellStyle name="Moneda 153" xfId="339" xr:uid="{00000000-0005-0000-0000-00009B010000}"/>
    <cellStyle name="Moneda 154" xfId="341" xr:uid="{00000000-0005-0000-0000-00009C010000}"/>
    <cellStyle name="Moneda 155" xfId="343" xr:uid="{00000000-0005-0000-0000-00009D010000}"/>
    <cellStyle name="Moneda 156" xfId="345" xr:uid="{00000000-0005-0000-0000-00009E010000}"/>
    <cellStyle name="Moneda 157" xfId="347" xr:uid="{00000000-0005-0000-0000-00009F010000}"/>
    <cellStyle name="Moneda 158" xfId="349" xr:uid="{00000000-0005-0000-0000-0000A0010000}"/>
    <cellStyle name="Moneda 159" xfId="351" xr:uid="{00000000-0005-0000-0000-0000A1010000}"/>
    <cellStyle name="Moneda 16" xfId="60" xr:uid="{00000000-0005-0000-0000-0000A2010000}"/>
    <cellStyle name="Moneda 160" xfId="353" xr:uid="{00000000-0005-0000-0000-0000A3010000}"/>
    <cellStyle name="Moneda 161" xfId="354" xr:uid="{00000000-0005-0000-0000-0000A4010000}"/>
    <cellStyle name="Moneda 162" xfId="356" xr:uid="{00000000-0005-0000-0000-0000A5010000}"/>
    <cellStyle name="Moneda 163" xfId="366" xr:uid="{00000000-0005-0000-0000-0000A6010000}"/>
    <cellStyle name="Moneda 164" xfId="364" xr:uid="{00000000-0005-0000-0000-0000A7010000}"/>
    <cellStyle name="Moneda 165" xfId="358" xr:uid="{00000000-0005-0000-0000-0000A8010000}"/>
    <cellStyle name="Moneda 166" xfId="357" xr:uid="{00000000-0005-0000-0000-0000A9010000}"/>
    <cellStyle name="Moneda 167" xfId="355" xr:uid="{00000000-0005-0000-0000-0000AA010000}"/>
    <cellStyle name="Moneda 168" xfId="352" xr:uid="{00000000-0005-0000-0000-0000AB010000}"/>
    <cellStyle name="Moneda 169" xfId="359" xr:uid="{00000000-0005-0000-0000-0000AC010000}"/>
    <cellStyle name="Moneda 17" xfId="62" xr:uid="{00000000-0005-0000-0000-0000AD010000}"/>
    <cellStyle name="Moneda 170" xfId="328" xr:uid="{00000000-0005-0000-0000-0000AE010000}"/>
    <cellStyle name="Moneda 171" xfId="476" xr:uid="{00000000-0005-0000-0000-0000AF010000}"/>
    <cellStyle name="Moneda 172" xfId="526" xr:uid="{00000000-0005-0000-0000-0000B0010000}"/>
    <cellStyle name="Moneda 173" xfId="522" xr:uid="{00000000-0005-0000-0000-0000B1010000}"/>
    <cellStyle name="Moneda 174" xfId="530" xr:uid="{00000000-0005-0000-0000-0000B2010000}"/>
    <cellStyle name="Moneda 175" xfId="529" xr:uid="{00000000-0005-0000-0000-0000B3010000}"/>
    <cellStyle name="Moneda 176" xfId="436" xr:uid="{00000000-0005-0000-0000-0000B4010000}"/>
    <cellStyle name="Moneda 177" xfId="536" xr:uid="{00000000-0005-0000-0000-0000B5010000}"/>
    <cellStyle name="Moneda 178" xfId="538" xr:uid="{00000000-0005-0000-0000-0000B6010000}"/>
    <cellStyle name="Moneda 179" xfId="547" xr:uid="{00000000-0005-0000-0000-0000B7010000}"/>
    <cellStyle name="Moneda 18" xfId="64" xr:uid="{00000000-0005-0000-0000-0000B8010000}"/>
    <cellStyle name="Moneda 180" xfId="539" xr:uid="{00000000-0005-0000-0000-0000B9010000}"/>
    <cellStyle name="Moneda 181" xfId="541" xr:uid="{00000000-0005-0000-0000-0000BA010000}"/>
    <cellStyle name="Moneda 182" xfId="549" xr:uid="{00000000-0005-0000-0000-0000BB010000}"/>
    <cellStyle name="Moneda 183" xfId="903" xr:uid="{00000000-0005-0000-0000-0000A7030000}"/>
    <cellStyle name="Moneda 184" xfId="2478" xr:uid="{00000000-0005-0000-0000-0000C1010000}"/>
    <cellStyle name="Moneda 185" xfId="4570" xr:uid="{00000000-0005-0000-0000-000001120000}"/>
    <cellStyle name="Moneda 186" xfId="4578" xr:uid="{00000000-0005-0000-0000-000006120000}"/>
    <cellStyle name="Moneda 187" xfId="4558" xr:uid="{00000000-0005-0000-0000-000008120000}"/>
    <cellStyle name="Moneda 19" xfId="66" xr:uid="{00000000-0005-0000-0000-0000BC010000}"/>
    <cellStyle name="Moneda 2" xfId="2" xr:uid="{00000000-0005-0000-0000-0000BD010000}"/>
    <cellStyle name="Moneda 2 2" xfId="23" xr:uid="{00000000-0005-0000-0000-0000BE010000}"/>
    <cellStyle name="Moneda 2 3" xfId="363" xr:uid="{00000000-0005-0000-0000-0000BF010000}"/>
    <cellStyle name="Moneda 2 4" xfId="2727" xr:uid="{00000000-0005-0000-0000-0000C6010000}"/>
    <cellStyle name="Moneda 20" xfId="68" xr:uid="{00000000-0005-0000-0000-0000C0010000}"/>
    <cellStyle name="Moneda 21" xfId="70" xr:uid="{00000000-0005-0000-0000-0000C1010000}"/>
    <cellStyle name="Moneda 22" xfId="72" xr:uid="{00000000-0005-0000-0000-0000C2010000}"/>
    <cellStyle name="Moneda 23" xfId="74" xr:uid="{00000000-0005-0000-0000-0000C3010000}"/>
    <cellStyle name="Moneda 24" xfId="76" xr:uid="{00000000-0005-0000-0000-0000C4010000}"/>
    <cellStyle name="Moneda 25" xfId="78" xr:uid="{00000000-0005-0000-0000-0000C5010000}"/>
    <cellStyle name="Moneda 26" xfId="80" xr:uid="{00000000-0005-0000-0000-0000C6010000}"/>
    <cellStyle name="Moneda 27" xfId="82" xr:uid="{00000000-0005-0000-0000-0000C7010000}"/>
    <cellStyle name="Moneda 28" xfId="84" xr:uid="{00000000-0005-0000-0000-0000C8010000}"/>
    <cellStyle name="Moneda 29" xfId="86" xr:uid="{00000000-0005-0000-0000-0000C9010000}"/>
    <cellStyle name="Moneda 3" xfId="13" xr:uid="{00000000-0005-0000-0000-0000CA010000}"/>
    <cellStyle name="Moneda 30" xfId="88" xr:uid="{00000000-0005-0000-0000-0000CB010000}"/>
    <cellStyle name="Moneda 31" xfId="90" xr:uid="{00000000-0005-0000-0000-0000CC010000}"/>
    <cellStyle name="Moneda 32" xfId="92" xr:uid="{00000000-0005-0000-0000-0000CD010000}"/>
    <cellStyle name="Moneda 33" xfId="94" xr:uid="{00000000-0005-0000-0000-0000CE010000}"/>
    <cellStyle name="Moneda 34" xfId="96" xr:uid="{00000000-0005-0000-0000-0000CF010000}"/>
    <cellStyle name="Moneda 35" xfId="98" xr:uid="{00000000-0005-0000-0000-0000D0010000}"/>
    <cellStyle name="Moneda 36" xfId="100" xr:uid="{00000000-0005-0000-0000-0000D1010000}"/>
    <cellStyle name="Moneda 37" xfId="102" xr:uid="{00000000-0005-0000-0000-0000D2010000}"/>
    <cellStyle name="Moneda 38" xfId="104" xr:uid="{00000000-0005-0000-0000-0000D3010000}"/>
    <cellStyle name="Moneda 39" xfId="106" xr:uid="{00000000-0005-0000-0000-0000D4010000}"/>
    <cellStyle name="Moneda 4" xfId="30" xr:uid="{00000000-0005-0000-0000-0000D5010000}"/>
    <cellStyle name="Moneda 40" xfId="108" xr:uid="{00000000-0005-0000-0000-0000D6010000}"/>
    <cellStyle name="Moneda 41" xfId="110" xr:uid="{00000000-0005-0000-0000-0000D7010000}"/>
    <cellStyle name="Moneda 42" xfId="112" xr:uid="{00000000-0005-0000-0000-0000D8010000}"/>
    <cellStyle name="Moneda 43" xfId="114" xr:uid="{00000000-0005-0000-0000-0000D9010000}"/>
    <cellStyle name="Moneda 44" xfId="116" xr:uid="{00000000-0005-0000-0000-0000DA010000}"/>
    <cellStyle name="Moneda 45" xfId="118" xr:uid="{00000000-0005-0000-0000-0000DB010000}"/>
    <cellStyle name="Moneda 46" xfId="120" xr:uid="{00000000-0005-0000-0000-0000DC010000}"/>
    <cellStyle name="Moneda 47" xfId="122" xr:uid="{00000000-0005-0000-0000-0000DD010000}"/>
    <cellStyle name="Moneda 48" xfId="124" xr:uid="{00000000-0005-0000-0000-0000DE010000}"/>
    <cellStyle name="Moneda 49" xfId="126" xr:uid="{00000000-0005-0000-0000-0000DF010000}"/>
    <cellStyle name="Moneda 5" xfId="18" xr:uid="{00000000-0005-0000-0000-0000E0010000}"/>
    <cellStyle name="Moneda 5 10" xfId="4612" xr:uid="{00000000-0005-0000-0000-0000D9080000}"/>
    <cellStyle name="Moneda 5 10 2" xfId="13426" xr:uid="{00000000-0005-0000-0000-0000D9080000}"/>
    <cellStyle name="Moneda 5 11" xfId="9024" xr:uid="{00000000-0005-0000-0000-0000E0010000}"/>
    <cellStyle name="Moneda 5 2" xfId="42" xr:uid="{00000000-0005-0000-0000-0000E1010000}"/>
    <cellStyle name="Moneda 5 2 2" xfId="389" xr:uid="{00000000-0005-0000-0000-0000E2010000}"/>
    <cellStyle name="Moneda 5 2 2 2" xfId="1106" xr:uid="{00000000-0005-0000-0000-0000E2010000}"/>
    <cellStyle name="Moneda 5 2 2 2 2" xfId="2184" xr:uid="{00000000-0005-0000-0000-0000E2010000}"/>
    <cellStyle name="Moneda 5 2 2 2 2 2" xfId="4363" xr:uid="{00000000-0005-0000-0000-0000DD080000}"/>
    <cellStyle name="Moneda 5 2 2 2 2 2 2" xfId="8773" xr:uid="{00000000-0005-0000-0000-00006D110000}"/>
    <cellStyle name="Moneda 5 2 2 2 2 2 2 2" xfId="17587" xr:uid="{00000000-0005-0000-0000-00006D110000}"/>
    <cellStyle name="Moneda 5 2 2 2 2 2 3" xfId="13180" xr:uid="{00000000-0005-0000-0000-0000DD080000}"/>
    <cellStyle name="Moneda 5 2 2 2 2 3" xfId="6592" xr:uid="{00000000-0005-0000-0000-0000DD080000}"/>
    <cellStyle name="Moneda 5 2 2 2 2 3 2" xfId="15406" xr:uid="{00000000-0005-0000-0000-0000DD080000}"/>
    <cellStyle name="Moneda 5 2 2 2 2 4" xfId="11003" xr:uid="{00000000-0005-0000-0000-0000E2010000}"/>
    <cellStyle name="Moneda 5 2 2 2 3" xfId="3286" xr:uid="{00000000-0005-0000-0000-0000DC080000}"/>
    <cellStyle name="Moneda 5 2 2 2 3 2" xfId="7696" xr:uid="{00000000-0005-0000-0000-00006E110000}"/>
    <cellStyle name="Moneda 5 2 2 2 3 2 2" xfId="16510" xr:uid="{00000000-0005-0000-0000-00006E110000}"/>
    <cellStyle name="Moneda 5 2 2 2 3 3" xfId="12103" xr:uid="{00000000-0005-0000-0000-0000DC080000}"/>
    <cellStyle name="Moneda 5 2 2 2 4" xfId="5515" xr:uid="{00000000-0005-0000-0000-0000DC080000}"/>
    <cellStyle name="Moneda 5 2 2 2 4 2" xfId="14329" xr:uid="{00000000-0005-0000-0000-0000DC080000}"/>
    <cellStyle name="Moneda 5 2 2 2 5" xfId="9926" xr:uid="{00000000-0005-0000-0000-0000E2010000}"/>
    <cellStyle name="Moneda 5 2 2 3" xfId="753" xr:uid="{00000000-0005-0000-0000-0000E2010000}"/>
    <cellStyle name="Moneda 5 2 2 3 2" xfId="1832" xr:uid="{00000000-0005-0000-0000-0000E2010000}"/>
    <cellStyle name="Moneda 5 2 2 3 2 2" xfId="4011" xr:uid="{00000000-0005-0000-0000-0000DF080000}"/>
    <cellStyle name="Moneda 5 2 2 3 2 2 2" xfId="8421" xr:uid="{00000000-0005-0000-0000-000071110000}"/>
    <cellStyle name="Moneda 5 2 2 3 2 2 2 2" xfId="17235" xr:uid="{00000000-0005-0000-0000-000071110000}"/>
    <cellStyle name="Moneda 5 2 2 3 2 2 3" xfId="12828" xr:uid="{00000000-0005-0000-0000-0000DF080000}"/>
    <cellStyle name="Moneda 5 2 2 3 2 3" xfId="6240" xr:uid="{00000000-0005-0000-0000-0000DF080000}"/>
    <cellStyle name="Moneda 5 2 2 3 2 3 2" xfId="15054" xr:uid="{00000000-0005-0000-0000-0000DF080000}"/>
    <cellStyle name="Moneda 5 2 2 3 2 4" xfId="10651" xr:uid="{00000000-0005-0000-0000-0000E2010000}"/>
    <cellStyle name="Moneda 5 2 2 3 3" xfId="2934" xr:uid="{00000000-0005-0000-0000-0000DE080000}"/>
    <cellStyle name="Moneda 5 2 2 3 3 2" xfId="7344" xr:uid="{00000000-0005-0000-0000-000072110000}"/>
    <cellStyle name="Moneda 5 2 2 3 3 2 2" xfId="16158" xr:uid="{00000000-0005-0000-0000-000072110000}"/>
    <cellStyle name="Moneda 5 2 2 3 3 3" xfId="11751" xr:uid="{00000000-0005-0000-0000-0000DE080000}"/>
    <cellStyle name="Moneda 5 2 2 3 4" xfId="5163" xr:uid="{00000000-0005-0000-0000-0000DE080000}"/>
    <cellStyle name="Moneda 5 2 2 3 4 2" xfId="13977" xr:uid="{00000000-0005-0000-0000-0000DE080000}"/>
    <cellStyle name="Moneda 5 2 2 3 5" xfId="9574" xr:uid="{00000000-0005-0000-0000-0000E2010000}"/>
    <cellStyle name="Moneda 5 2 2 4" xfId="1467" xr:uid="{00000000-0005-0000-0000-0000E1010000}"/>
    <cellStyle name="Moneda 5 2 2 4 2" xfId="3646" xr:uid="{00000000-0005-0000-0000-0000E0080000}"/>
    <cellStyle name="Moneda 5 2 2 4 2 2" xfId="8056" xr:uid="{00000000-0005-0000-0000-000074110000}"/>
    <cellStyle name="Moneda 5 2 2 4 2 2 2" xfId="16870" xr:uid="{00000000-0005-0000-0000-000074110000}"/>
    <cellStyle name="Moneda 5 2 2 4 2 3" xfId="12463" xr:uid="{00000000-0005-0000-0000-0000E0080000}"/>
    <cellStyle name="Moneda 5 2 2 4 3" xfId="5875" xr:uid="{00000000-0005-0000-0000-0000E0080000}"/>
    <cellStyle name="Moneda 5 2 2 4 3 2" xfId="14689" xr:uid="{00000000-0005-0000-0000-0000E0080000}"/>
    <cellStyle name="Moneda 5 2 2 4 4" xfId="10286" xr:uid="{00000000-0005-0000-0000-0000E1010000}"/>
    <cellStyle name="Moneda 5 2 2 5" xfId="2577" xr:uid="{00000000-0005-0000-0000-0000E0010000}"/>
    <cellStyle name="Moneda 5 2 2 5 2" xfId="6988" xr:uid="{00000000-0005-0000-0000-000075110000}"/>
    <cellStyle name="Moneda 5 2 2 5 2 2" xfId="15802" xr:uid="{00000000-0005-0000-0000-000075110000}"/>
    <cellStyle name="Moneda 5 2 2 5 3" xfId="11395" xr:uid="{00000000-0005-0000-0000-0000E0010000}"/>
    <cellStyle name="Moneda 5 2 2 6" xfId="4811" xr:uid="{00000000-0005-0000-0000-0000DB080000}"/>
    <cellStyle name="Moneda 5 2 2 6 2" xfId="13625" xr:uid="{00000000-0005-0000-0000-0000DB080000}"/>
    <cellStyle name="Moneda 5 2 2 7" xfId="9222" xr:uid="{00000000-0005-0000-0000-0000E2010000}"/>
    <cellStyle name="Moneda 5 2 3" xfId="924" xr:uid="{00000000-0005-0000-0000-0000E1010000}"/>
    <cellStyle name="Moneda 5 2 3 2" xfId="2002" xr:uid="{00000000-0005-0000-0000-0000E1010000}"/>
    <cellStyle name="Moneda 5 2 3 2 2" xfId="4181" xr:uid="{00000000-0005-0000-0000-0000E2080000}"/>
    <cellStyle name="Moneda 5 2 3 2 2 2" xfId="8591" xr:uid="{00000000-0005-0000-0000-000078110000}"/>
    <cellStyle name="Moneda 5 2 3 2 2 2 2" xfId="17405" xr:uid="{00000000-0005-0000-0000-000078110000}"/>
    <cellStyle name="Moneda 5 2 3 2 2 3" xfId="12998" xr:uid="{00000000-0005-0000-0000-0000E2080000}"/>
    <cellStyle name="Moneda 5 2 3 2 3" xfId="6410" xr:uid="{00000000-0005-0000-0000-0000E2080000}"/>
    <cellStyle name="Moneda 5 2 3 2 3 2" xfId="15224" xr:uid="{00000000-0005-0000-0000-0000E2080000}"/>
    <cellStyle name="Moneda 5 2 3 2 4" xfId="10821" xr:uid="{00000000-0005-0000-0000-0000E1010000}"/>
    <cellStyle name="Moneda 5 2 3 3" xfId="3104" xr:uid="{00000000-0005-0000-0000-0000E1080000}"/>
    <cellStyle name="Moneda 5 2 3 3 2" xfId="7514" xr:uid="{00000000-0005-0000-0000-000079110000}"/>
    <cellStyle name="Moneda 5 2 3 3 2 2" xfId="16328" xr:uid="{00000000-0005-0000-0000-000079110000}"/>
    <cellStyle name="Moneda 5 2 3 3 3" xfId="11921" xr:uid="{00000000-0005-0000-0000-0000E1080000}"/>
    <cellStyle name="Moneda 5 2 3 4" xfId="5333" xr:uid="{00000000-0005-0000-0000-0000E1080000}"/>
    <cellStyle name="Moneda 5 2 3 4 2" xfId="14147" xr:uid="{00000000-0005-0000-0000-0000E1080000}"/>
    <cellStyle name="Moneda 5 2 3 5" xfId="9744" xr:uid="{00000000-0005-0000-0000-0000E1010000}"/>
    <cellStyle name="Moneda 5 2 4" xfId="571" xr:uid="{00000000-0005-0000-0000-0000E1010000}"/>
    <cellStyle name="Moneda 5 2 4 2" xfId="1650" xr:uid="{00000000-0005-0000-0000-0000E1010000}"/>
    <cellStyle name="Moneda 5 2 4 2 2" xfId="3829" xr:uid="{00000000-0005-0000-0000-0000E4080000}"/>
    <cellStyle name="Moneda 5 2 4 2 2 2" xfId="8239" xr:uid="{00000000-0005-0000-0000-00007C110000}"/>
    <cellStyle name="Moneda 5 2 4 2 2 2 2" xfId="17053" xr:uid="{00000000-0005-0000-0000-00007C110000}"/>
    <cellStyle name="Moneda 5 2 4 2 2 3" xfId="12646" xr:uid="{00000000-0005-0000-0000-0000E4080000}"/>
    <cellStyle name="Moneda 5 2 4 2 3" xfId="6058" xr:uid="{00000000-0005-0000-0000-0000E4080000}"/>
    <cellStyle name="Moneda 5 2 4 2 3 2" xfId="14872" xr:uid="{00000000-0005-0000-0000-0000E4080000}"/>
    <cellStyle name="Moneda 5 2 4 2 4" xfId="10469" xr:uid="{00000000-0005-0000-0000-0000E1010000}"/>
    <cellStyle name="Moneda 5 2 4 3" xfId="2752" xr:uid="{00000000-0005-0000-0000-0000E3080000}"/>
    <cellStyle name="Moneda 5 2 4 3 2" xfId="7162" xr:uid="{00000000-0005-0000-0000-00007D110000}"/>
    <cellStyle name="Moneda 5 2 4 3 2 2" xfId="15976" xr:uid="{00000000-0005-0000-0000-00007D110000}"/>
    <cellStyle name="Moneda 5 2 4 3 3" xfId="11569" xr:uid="{00000000-0005-0000-0000-0000E3080000}"/>
    <cellStyle name="Moneda 5 2 4 4" xfId="4981" xr:uid="{00000000-0005-0000-0000-0000E3080000}"/>
    <cellStyle name="Moneda 5 2 4 4 2" xfId="13795" xr:uid="{00000000-0005-0000-0000-0000E3080000}"/>
    <cellStyle name="Moneda 5 2 4 5" xfId="9392" xr:uid="{00000000-0005-0000-0000-0000E1010000}"/>
    <cellStyle name="Moneda 5 2 5" xfId="1278" xr:uid="{00000000-0005-0000-0000-0000E0010000}"/>
    <cellStyle name="Moneda 5 2 5 2" xfId="3458" xr:uid="{00000000-0005-0000-0000-0000E5080000}"/>
    <cellStyle name="Moneda 5 2 5 2 2" xfId="7868" xr:uid="{00000000-0005-0000-0000-00007F110000}"/>
    <cellStyle name="Moneda 5 2 5 2 2 2" xfId="16682" xr:uid="{00000000-0005-0000-0000-00007F110000}"/>
    <cellStyle name="Moneda 5 2 5 2 3" xfId="12275" xr:uid="{00000000-0005-0000-0000-0000E5080000}"/>
    <cellStyle name="Moneda 5 2 5 3" xfId="5687" xr:uid="{00000000-0005-0000-0000-0000E5080000}"/>
    <cellStyle name="Moneda 5 2 5 3 2" xfId="14501" xr:uid="{00000000-0005-0000-0000-0000E5080000}"/>
    <cellStyle name="Moneda 5 2 5 4" xfId="10098" xr:uid="{00000000-0005-0000-0000-0000E0010000}"/>
    <cellStyle name="Moneda 5 2 6" xfId="2394" xr:uid="{00000000-0005-0000-0000-0000DF010000}"/>
    <cellStyle name="Moneda 5 2 6 2" xfId="6806" xr:uid="{00000000-0005-0000-0000-000080110000}"/>
    <cellStyle name="Moneda 5 2 6 2 2" xfId="15620" xr:uid="{00000000-0005-0000-0000-000080110000}"/>
    <cellStyle name="Moneda 5 2 6 3" xfId="11213" xr:uid="{00000000-0005-0000-0000-0000DF010000}"/>
    <cellStyle name="Moneda 5 2 7" xfId="4628" xr:uid="{00000000-0005-0000-0000-0000DA080000}"/>
    <cellStyle name="Moneda 5 2 7 2" xfId="13442" xr:uid="{00000000-0005-0000-0000-0000DA080000}"/>
    <cellStyle name="Moneda 5 2 8" xfId="9040" xr:uid="{00000000-0005-0000-0000-0000E1010000}"/>
    <cellStyle name="Moneda 5 3" xfId="320" xr:uid="{00000000-0005-0000-0000-0000E3010000}"/>
    <cellStyle name="Moneda 5 3 2" xfId="1064" xr:uid="{00000000-0005-0000-0000-0000E3010000}"/>
    <cellStyle name="Moneda 5 3 2 2" xfId="2142" xr:uid="{00000000-0005-0000-0000-0000E3010000}"/>
    <cellStyle name="Moneda 5 3 2 2 2" xfId="4321" xr:uid="{00000000-0005-0000-0000-0000E8080000}"/>
    <cellStyle name="Moneda 5 3 2 2 2 2" xfId="8731" xr:uid="{00000000-0005-0000-0000-000084110000}"/>
    <cellStyle name="Moneda 5 3 2 2 2 2 2" xfId="17545" xr:uid="{00000000-0005-0000-0000-000084110000}"/>
    <cellStyle name="Moneda 5 3 2 2 2 3" xfId="13138" xr:uid="{00000000-0005-0000-0000-0000E8080000}"/>
    <cellStyle name="Moneda 5 3 2 2 3" xfId="6550" xr:uid="{00000000-0005-0000-0000-0000E8080000}"/>
    <cellStyle name="Moneda 5 3 2 2 3 2" xfId="15364" xr:uid="{00000000-0005-0000-0000-0000E8080000}"/>
    <cellStyle name="Moneda 5 3 2 2 4" xfId="10961" xr:uid="{00000000-0005-0000-0000-0000E3010000}"/>
    <cellStyle name="Moneda 5 3 2 3" xfId="3244" xr:uid="{00000000-0005-0000-0000-0000E7080000}"/>
    <cellStyle name="Moneda 5 3 2 3 2" xfId="7654" xr:uid="{00000000-0005-0000-0000-000085110000}"/>
    <cellStyle name="Moneda 5 3 2 3 2 2" xfId="16468" xr:uid="{00000000-0005-0000-0000-000085110000}"/>
    <cellStyle name="Moneda 5 3 2 3 3" xfId="12061" xr:uid="{00000000-0005-0000-0000-0000E7080000}"/>
    <cellStyle name="Moneda 5 3 2 4" xfId="5473" xr:uid="{00000000-0005-0000-0000-0000E7080000}"/>
    <cellStyle name="Moneda 5 3 2 4 2" xfId="14287" xr:uid="{00000000-0005-0000-0000-0000E7080000}"/>
    <cellStyle name="Moneda 5 3 2 5" xfId="9884" xr:uid="{00000000-0005-0000-0000-0000E3010000}"/>
    <cellStyle name="Moneda 5 3 3" xfId="711" xr:uid="{00000000-0005-0000-0000-0000E3010000}"/>
    <cellStyle name="Moneda 5 3 3 2" xfId="1790" xr:uid="{00000000-0005-0000-0000-0000E3010000}"/>
    <cellStyle name="Moneda 5 3 3 2 2" xfId="3969" xr:uid="{00000000-0005-0000-0000-0000EA080000}"/>
    <cellStyle name="Moneda 5 3 3 2 2 2" xfId="8379" xr:uid="{00000000-0005-0000-0000-000088110000}"/>
    <cellStyle name="Moneda 5 3 3 2 2 2 2" xfId="17193" xr:uid="{00000000-0005-0000-0000-000088110000}"/>
    <cellStyle name="Moneda 5 3 3 2 2 3" xfId="12786" xr:uid="{00000000-0005-0000-0000-0000EA080000}"/>
    <cellStyle name="Moneda 5 3 3 2 3" xfId="6198" xr:uid="{00000000-0005-0000-0000-0000EA080000}"/>
    <cellStyle name="Moneda 5 3 3 2 3 2" xfId="15012" xr:uid="{00000000-0005-0000-0000-0000EA080000}"/>
    <cellStyle name="Moneda 5 3 3 2 4" xfId="10609" xr:uid="{00000000-0005-0000-0000-0000E3010000}"/>
    <cellStyle name="Moneda 5 3 3 3" xfId="2892" xr:uid="{00000000-0005-0000-0000-0000E9080000}"/>
    <cellStyle name="Moneda 5 3 3 3 2" xfId="7302" xr:uid="{00000000-0005-0000-0000-000089110000}"/>
    <cellStyle name="Moneda 5 3 3 3 2 2" xfId="16116" xr:uid="{00000000-0005-0000-0000-000089110000}"/>
    <cellStyle name="Moneda 5 3 3 3 3" xfId="11709" xr:uid="{00000000-0005-0000-0000-0000E9080000}"/>
    <cellStyle name="Moneda 5 3 3 4" xfId="5121" xr:uid="{00000000-0005-0000-0000-0000E9080000}"/>
    <cellStyle name="Moneda 5 3 3 4 2" xfId="13935" xr:uid="{00000000-0005-0000-0000-0000E9080000}"/>
    <cellStyle name="Moneda 5 3 3 5" xfId="9532" xr:uid="{00000000-0005-0000-0000-0000E3010000}"/>
    <cellStyle name="Moneda 5 3 4" xfId="1425" xr:uid="{00000000-0005-0000-0000-0000E2010000}"/>
    <cellStyle name="Moneda 5 3 4 2" xfId="3604" xr:uid="{00000000-0005-0000-0000-0000EB080000}"/>
    <cellStyle name="Moneda 5 3 4 2 2" xfId="8014" xr:uid="{00000000-0005-0000-0000-00008B110000}"/>
    <cellStyle name="Moneda 5 3 4 2 2 2" xfId="16828" xr:uid="{00000000-0005-0000-0000-00008B110000}"/>
    <cellStyle name="Moneda 5 3 4 2 3" xfId="12421" xr:uid="{00000000-0005-0000-0000-0000EB080000}"/>
    <cellStyle name="Moneda 5 3 4 3" xfId="5833" xr:uid="{00000000-0005-0000-0000-0000EB080000}"/>
    <cellStyle name="Moneda 5 3 4 3 2" xfId="14647" xr:uid="{00000000-0005-0000-0000-0000EB080000}"/>
    <cellStyle name="Moneda 5 3 4 4" xfId="10244" xr:uid="{00000000-0005-0000-0000-0000E2010000}"/>
    <cellStyle name="Moneda 5 3 5" xfId="2535" xr:uid="{00000000-0005-0000-0000-0000E1010000}"/>
    <cellStyle name="Moneda 5 3 5 2" xfId="6946" xr:uid="{00000000-0005-0000-0000-00008C110000}"/>
    <cellStyle name="Moneda 5 3 5 2 2" xfId="15760" xr:uid="{00000000-0005-0000-0000-00008C110000}"/>
    <cellStyle name="Moneda 5 3 5 3" xfId="11353" xr:uid="{00000000-0005-0000-0000-0000E1010000}"/>
    <cellStyle name="Moneda 5 3 6" xfId="4769" xr:uid="{00000000-0005-0000-0000-0000E6080000}"/>
    <cellStyle name="Moneda 5 3 6 2" xfId="13583" xr:uid="{00000000-0005-0000-0000-0000E6080000}"/>
    <cellStyle name="Moneda 5 3 7" xfId="9180" xr:uid="{00000000-0005-0000-0000-0000E3010000}"/>
    <cellStyle name="Moneda 5 4" xfId="372" xr:uid="{00000000-0005-0000-0000-0000E4010000}"/>
    <cellStyle name="Moneda 5 4 2" xfId="1089" xr:uid="{00000000-0005-0000-0000-0000E4010000}"/>
    <cellStyle name="Moneda 5 4 2 2" xfId="2167" xr:uid="{00000000-0005-0000-0000-0000E4010000}"/>
    <cellStyle name="Moneda 5 4 2 2 2" xfId="4346" xr:uid="{00000000-0005-0000-0000-0000EE080000}"/>
    <cellStyle name="Moneda 5 4 2 2 2 2" xfId="8756" xr:uid="{00000000-0005-0000-0000-000090110000}"/>
    <cellStyle name="Moneda 5 4 2 2 2 2 2" xfId="17570" xr:uid="{00000000-0005-0000-0000-000090110000}"/>
    <cellStyle name="Moneda 5 4 2 2 2 3" xfId="13163" xr:uid="{00000000-0005-0000-0000-0000EE080000}"/>
    <cellStyle name="Moneda 5 4 2 2 3" xfId="6575" xr:uid="{00000000-0005-0000-0000-0000EE080000}"/>
    <cellStyle name="Moneda 5 4 2 2 3 2" xfId="15389" xr:uid="{00000000-0005-0000-0000-0000EE080000}"/>
    <cellStyle name="Moneda 5 4 2 2 4" xfId="10986" xr:uid="{00000000-0005-0000-0000-0000E4010000}"/>
    <cellStyle name="Moneda 5 4 2 3" xfId="3269" xr:uid="{00000000-0005-0000-0000-0000ED080000}"/>
    <cellStyle name="Moneda 5 4 2 3 2" xfId="7679" xr:uid="{00000000-0005-0000-0000-000091110000}"/>
    <cellStyle name="Moneda 5 4 2 3 2 2" xfId="16493" xr:uid="{00000000-0005-0000-0000-000091110000}"/>
    <cellStyle name="Moneda 5 4 2 3 3" xfId="12086" xr:uid="{00000000-0005-0000-0000-0000ED080000}"/>
    <cellStyle name="Moneda 5 4 2 4" xfId="5498" xr:uid="{00000000-0005-0000-0000-0000ED080000}"/>
    <cellStyle name="Moneda 5 4 2 4 2" xfId="14312" xr:uid="{00000000-0005-0000-0000-0000ED080000}"/>
    <cellStyle name="Moneda 5 4 2 5" xfId="9909" xr:uid="{00000000-0005-0000-0000-0000E4010000}"/>
    <cellStyle name="Moneda 5 4 3" xfId="736" xr:uid="{00000000-0005-0000-0000-0000E4010000}"/>
    <cellStyle name="Moneda 5 4 3 2" xfId="1815" xr:uid="{00000000-0005-0000-0000-0000E4010000}"/>
    <cellStyle name="Moneda 5 4 3 2 2" xfId="3994" xr:uid="{00000000-0005-0000-0000-0000F0080000}"/>
    <cellStyle name="Moneda 5 4 3 2 2 2" xfId="8404" xr:uid="{00000000-0005-0000-0000-000094110000}"/>
    <cellStyle name="Moneda 5 4 3 2 2 2 2" xfId="17218" xr:uid="{00000000-0005-0000-0000-000094110000}"/>
    <cellStyle name="Moneda 5 4 3 2 2 3" xfId="12811" xr:uid="{00000000-0005-0000-0000-0000F0080000}"/>
    <cellStyle name="Moneda 5 4 3 2 3" xfId="6223" xr:uid="{00000000-0005-0000-0000-0000F0080000}"/>
    <cellStyle name="Moneda 5 4 3 2 3 2" xfId="15037" xr:uid="{00000000-0005-0000-0000-0000F0080000}"/>
    <cellStyle name="Moneda 5 4 3 2 4" xfId="10634" xr:uid="{00000000-0005-0000-0000-0000E4010000}"/>
    <cellStyle name="Moneda 5 4 3 3" xfId="2917" xr:uid="{00000000-0005-0000-0000-0000EF080000}"/>
    <cellStyle name="Moneda 5 4 3 3 2" xfId="7327" xr:uid="{00000000-0005-0000-0000-000095110000}"/>
    <cellStyle name="Moneda 5 4 3 3 2 2" xfId="16141" xr:uid="{00000000-0005-0000-0000-000095110000}"/>
    <cellStyle name="Moneda 5 4 3 3 3" xfId="11734" xr:uid="{00000000-0005-0000-0000-0000EF080000}"/>
    <cellStyle name="Moneda 5 4 3 4" xfId="5146" xr:uid="{00000000-0005-0000-0000-0000EF080000}"/>
    <cellStyle name="Moneda 5 4 3 4 2" xfId="13960" xr:uid="{00000000-0005-0000-0000-0000EF080000}"/>
    <cellStyle name="Moneda 5 4 3 5" xfId="9557" xr:uid="{00000000-0005-0000-0000-0000E4010000}"/>
    <cellStyle name="Moneda 5 4 4" xfId="1450" xr:uid="{00000000-0005-0000-0000-0000E3010000}"/>
    <cellStyle name="Moneda 5 4 4 2" xfId="3629" xr:uid="{00000000-0005-0000-0000-0000F1080000}"/>
    <cellStyle name="Moneda 5 4 4 2 2" xfId="8039" xr:uid="{00000000-0005-0000-0000-000097110000}"/>
    <cellStyle name="Moneda 5 4 4 2 2 2" xfId="16853" xr:uid="{00000000-0005-0000-0000-000097110000}"/>
    <cellStyle name="Moneda 5 4 4 2 3" xfId="12446" xr:uid="{00000000-0005-0000-0000-0000F1080000}"/>
    <cellStyle name="Moneda 5 4 4 3" xfId="5858" xr:uid="{00000000-0005-0000-0000-0000F1080000}"/>
    <cellStyle name="Moneda 5 4 4 3 2" xfId="14672" xr:uid="{00000000-0005-0000-0000-0000F1080000}"/>
    <cellStyle name="Moneda 5 4 4 4" xfId="10269" xr:uid="{00000000-0005-0000-0000-0000E3010000}"/>
    <cellStyle name="Moneda 5 4 5" xfId="2560" xr:uid="{00000000-0005-0000-0000-0000E2010000}"/>
    <cellStyle name="Moneda 5 4 5 2" xfId="6971" xr:uid="{00000000-0005-0000-0000-000098110000}"/>
    <cellStyle name="Moneda 5 4 5 2 2" xfId="15785" xr:uid="{00000000-0005-0000-0000-000098110000}"/>
    <cellStyle name="Moneda 5 4 5 3" xfId="11378" xr:uid="{00000000-0005-0000-0000-0000E2010000}"/>
    <cellStyle name="Moneda 5 4 6" xfId="4794" xr:uid="{00000000-0005-0000-0000-0000EC080000}"/>
    <cellStyle name="Moneda 5 4 6 2" xfId="13608" xr:uid="{00000000-0005-0000-0000-0000EC080000}"/>
    <cellStyle name="Moneda 5 4 7" xfId="9205" xr:uid="{00000000-0005-0000-0000-0000E4010000}"/>
    <cellStyle name="Moneda 5 5" xfId="544" xr:uid="{00000000-0005-0000-0000-0000E5010000}"/>
    <cellStyle name="Moneda 5 5 2" xfId="1251" xr:uid="{00000000-0005-0000-0000-0000E5010000}"/>
    <cellStyle name="Moneda 5 5 2 2" xfId="2329" xr:uid="{00000000-0005-0000-0000-0000E5010000}"/>
    <cellStyle name="Moneda 5 5 2 2 2" xfId="4508" xr:uid="{00000000-0005-0000-0000-0000F4080000}"/>
    <cellStyle name="Moneda 5 5 2 2 2 2" xfId="8918" xr:uid="{00000000-0005-0000-0000-00009C110000}"/>
    <cellStyle name="Moneda 5 5 2 2 2 2 2" xfId="17732" xr:uid="{00000000-0005-0000-0000-00009C110000}"/>
    <cellStyle name="Moneda 5 5 2 2 2 3" xfId="13325" xr:uid="{00000000-0005-0000-0000-0000F4080000}"/>
    <cellStyle name="Moneda 5 5 2 2 3" xfId="6737" xr:uid="{00000000-0005-0000-0000-0000F4080000}"/>
    <cellStyle name="Moneda 5 5 2 2 3 2" xfId="15551" xr:uid="{00000000-0005-0000-0000-0000F4080000}"/>
    <cellStyle name="Moneda 5 5 2 2 4" xfId="11148" xr:uid="{00000000-0005-0000-0000-0000E5010000}"/>
    <cellStyle name="Moneda 5 5 2 3" xfId="3431" xr:uid="{00000000-0005-0000-0000-0000F3080000}"/>
    <cellStyle name="Moneda 5 5 2 3 2" xfId="7841" xr:uid="{00000000-0005-0000-0000-00009D110000}"/>
    <cellStyle name="Moneda 5 5 2 3 2 2" xfId="16655" xr:uid="{00000000-0005-0000-0000-00009D110000}"/>
    <cellStyle name="Moneda 5 5 2 3 3" xfId="12248" xr:uid="{00000000-0005-0000-0000-0000F3080000}"/>
    <cellStyle name="Moneda 5 5 2 4" xfId="5660" xr:uid="{00000000-0005-0000-0000-0000F3080000}"/>
    <cellStyle name="Moneda 5 5 2 4 2" xfId="14474" xr:uid="{00000000-0005-0000-0000-0000F3080000}"/>
    <cellStyle name="Moneda 5 5 2 5" xfId="10071" xr:uid="{00000000-0005-0000-0000-0000E5010000}"/>
    <cellStyle name="Moneda 5 5 3" xfId="898" xr:uid="{00000000-0005-0000-0000-0000E5010000}"/>
    <cellStyle name="Moneda 5 5 3 2" xfId="1977" xr:uid="{00000000-0005-0000-0000-0000E5010000}"/>
    <cellStyle name="Moneda 5 5 3 2 2" xfId="4156" xr:uid="{00000000-0005-0000-0000-0000F6080000}"/>
    <cellStyle name="Moneda 5 5 3 2 2 2" xfId="8566" xr:uid="{00000000-0005-0000-0000-0000A0110000}"/>
    <cellStyle name="Moneda 5 5 3 2 2 2 2" xfId="17380" xr:uid="{00000000-0005-0000-0000-0000A0110000}"/>
    <cellStyle name="Moneda 5 5 3 2 2 3" xfId="12973" xr:uid="{00000000-0005-0000-0000-0000F6080000}"/>
    <cellStyle name="Moneda 5 5 3 2 3" xfId="6385" xr:uid="{00000000-0005-0000-0000-0000F6080000}"/>
    <cellStyle name="Moneda 5 5 3 2 3 2" xfId="15199" xr:uid="{00000000-0005-0000-0000-0000F6080000}"/>
    <cellStyle name="Moneda 5 5 3 2 4" xfId="10796" xr:uid="{00000000-0005-0000-0000-0000E5010000}"/>
    <cellStyle name="Moneda 5 5 3 3" xfId="3079" xr:uid="{00000000-0005-0000-0000-0000F5080000}"/>
    <cellStyle name="Moneda 5 5 3 3 2" xfId="7489" xr:uid="{00000000-0005-0000-0000-0000A1110000}"/>
    <cellStyle name="Moneda 5 5 3 3 2 2" xfId="16303" xr:uid="{00000000-0005-0000-0000-0000A1110000}"/>
    <cellStyle name="Moneda 5 5 3 3 3" xfId="11896" xr:uid="{00000000-0005-0000-0000-0000F5080000}"/>
    <cellStyle name="Moneda 5 5 3 4" xfId="5308" xr:uid="{00000000-0005-0000-0000-0000F5080000}"/>
    <cellStyle name="Moneda 5 5 3 4 2" xfId="14122" xr:uid="{00000000-0005-0000-0000-0000F5080000}"/>
    <cellStyle name="Moneda 5 5 3 5" xfId="9719" xr:uid="{00000000-0005-0000-0000-0000E5010000}"/>
    <cellStyle name="Moneda 5 5 4" xfId="1612" xr:uid="{00000000-0005-0000-0000-0000E4010000}"/>
    <cellStyle name="Moneda 5 5 4 2" xfId="3791" xr:uid="{00000000-0005-0000-0000-0000F7080000}"/>
    <cellStyle name="Moneda 5 5 4 2 2" xfId="8201" xr:uid="{00000000-0005-0000-0000-0000A3110000}"/>
    <cellStyle name="Moneda 5 5 4 2 2 2" xfId="17015" xr:uid="{00000000-0005-0000-0000-0000A3110000}"/>
    <cellStyle name="Moneda 5 5 4 2 3" xfId="12608" xr:uid="{00000000-0005-0000-0000-0000F7080000}"/>
    <cellStyle name="Moneda 5 5 4 3" xfId="6020" xr:uid="{00000000-0005-0000-0000-0000F7080000}"/>
    <cellStyle name="Moneda 5 5 4 3 2" xfId="14834" xr:uid="{00000000-0005-0000-0000-0000F7080000}"/>
    <cellStyle name="Moneda 5 5 4 4" xfId="10431" xr:uid="{00000000-0005-0000-0000-0000E4010000}"/>
    <cellStyle name="Moneda 5 5 5" xfId="2722" xr:uid="{00000000-0005-0000-0000-0000E3010000}"/>
    <cellStyle name="Moneda 5 5 5 2" xfId="7133" xr:uid="{00000000-0005-0000-0000-0000A4110000}"/>
    <cellStyle name="Moneda 5 5 5 2 2" xfId="15947" xr:uid="{00000000-0005-0000-0000-0000A4110000}"/>
    <cellStyle name="Moneda 5 5 5 3" xfId="11540" xr:uid="{00000000-0005-0000-0000-0000E3010000}"/>
    <cellStyle name="Moneda 5 5 6" xfId="4956" xr:uid="{00000000-0005-0000-0000-0000F2080000}"/>
    <cellStyle name="Moneda 5 5 6 2" xfId="13770" xr:uid="{00000000-0005-0000-0000-0000F2080000}"/>
    <cellStyle name="Moneda 5 5 7" xfId="9367" xr:uid="{00000000-0005-0000-0000-0000E5010000}"/>
    <cellStyle name="Moneda 5 6" xfId="907" xr:uid="{00000000-0005-0000-0000-0000E0010000}"/>
    <cellStyle name="Moneda 5 6 2" xfId="1985" xr:uid="{00000000-0005-0000-0000-0000E0010000}"/>
    <cellStyle name="Moneda 5 6 2 2" xfId="4164" xr:uid="{00000000-0005-0000-0000-0000F9080000}"/>
    <cellStyle name="Moneda 5 6 2 2 2" xfId="8574" xr:uid="{00000000-0005-0000-0000-0000A7110000}"/>
    <cellStyle name="Moneda 5 6 2 2 2 2" xfId="17388" xr:uid="{00000000-0005-0000-0000-0000A7110000}"/>
    <cellStyle name="Moneda 5 6 2 2 3" xfId="12981" xr:uid="{00000000-0005-0000-0000-0000F9080000}"/>
    <cellStyle name="Moneda 5 6 2 3" xfId="6393" xr:uid="{00000000-0005-0000-0000-0000F9080000}"/>
    <cellStyle name="Moneda 5 6 2 3 2" xfId="15207" xr:uid="{00000000-0005-0000-0000-0000F9080000}"/>
    <cellStyle name="Moneda 5 6 2 4" xfId="10804" xr:uid="{00000000-0005-0000-0000-0000E0010000}"/>
    <cellStyle name="Moneda 5 6 3" xfId="3087" xr:uid="{00000000-0005-0000-0000-0000F8080000}"/>
    <cellStyle name="Moneda 5 6 3 2" xfId="7497" xr:uid="{00000000-0005-0000-0000-0000A8110000}"/>
    <cellStyle name="Moneda 5 6 3 2 2" xfId="16311" xr:uid="{00000000-0005-0000-0000-0000A8110000}"/>
    <cellStyle name="Moneda 5 6 3 3" xfId="11904" xr:uid="{00000000-0005-0000-0000-0000F8080000}"/>
    <cellStyle name="Moneda 5 6 4" xfId="5316" xr:uid="{00000000-0005-0000-0000-0000F8080000}"/>
    <cellStyle name="Moneda 5 6 4 2" xfId="14130" xr:uid="{00000000-0005-0000-0000-0000F8080000}"/>
    <cellStyle name="Moneda 5 6 5" xfId="9727" xr:uid="{00000000-0005-0000-0000-0000E0010000}"/>
    <cellStyle name="Moneda 5 7" xfId="555" xr:uid="{00000000-0005-0000-0000-0000E0010000}"/>
    <cellStyle name="Moneda 5 7 2" xfId="1634" xr:uid="{00000000-0005-0000-0000-0000E0010000}"/>
    <cellStyle name="Moneda 5 7 2 2" xfId="3813" xr:uid="{00000000-0005-0000-0000-0000FB080000}"/>
    <cellStyle name="Moneda 5 7 2 2 2" xfId="8223" xr:uid="{00000000-0005-0000-0000-0000AB110000}"/>
    <cellStyle name="Moneda 5 7 2 2 2 2" xfId="17037" xr:uid="{00000000-0005-0000-0000-0000AB110000}"/>
    <cellStyle name="Moneda 5 7 2 2 3" xfId="12630" xr:uid="{00000000-0005-0000-0000-0000FB080000}"/>
    <cellStyle name="Moneda 5 7 2 3" xfId="6042" xr:uid="{00000000-0005-0000-0000-0000FB080000}"/>
    <cellStyle name="Moneda 5 7 2 3 2" xfId="14856" xr:uid="{00000000-0005-0000-0000-0000FB080000}"/>
    <cellStyle name="Moneda 5 7 2 4" xfId="10453" xr:uid="{00000000-0005-0000-0000-0000E0010000}"/>
    <cellStyle name="Moneda 5 7 3" xfId="2736" xr:uid="{00000000-0005-0000-0000-0000FA080000}"/>
    <cellStyle name="Moneda 5 7 3 2" xfId="7146" xr:uid="{00000000-0005-0000-0000-0000AC110000}"/>
    <cellStyle name="Moneda 5 7 3 2 2" xfId="15960" xr:uid="{00000000-0005-0000-0000-0000AC110000}"/>
    <cellStyle name="Moneda 5 7 3 3" xfId="11553" xr:uid="{00000000-0005-0000-0000-0000FA080000}"/>
    <cellStyle name="Moneda 5 7 4" xfId="4965" xr:uid="{00000000-0005-0000-0000-0000FA080000}"/>
    <cellStyle name="Moneda 5 7 4 2" xfId="13779" xr:uid="{00000000-0005-0000-0000-0000FA080000}"/>
    <cellStyle name="Moneda 5 7 5" xfId="9376" xr:uid="{00000000-0005-0000-0000-0000E0010000}"/>
    <cellStyle name="Moneda 5 8" xfId="1262" xr:uid="{00000000-0005-0000-0000-0000DF010000}"/>
    <cellStyle name="Moneda 5 8 2" xfId="3442" xr:uid="{00000000-0005-0000-0000-0000FC080000}"/>
    <cellStyle name="Moneda 5 8 2 2" xfId="7852" xr:uid="{00000000-0005-0000-0000-0000AE110000}"/>
    <cellStyle name="Moneda 5 8 2 2 2" xfId="16666" xr:uid="{00000000-0005-0000-0000-0000AE110000}"/>
    <cellStyle name="Moneda 5 8 2 3" xfId="12259" xr:uid="{00000000-0005-0000-0000-0000FC080000}"/>
    <cellStyle name="Moneda 5 8 3" xfId="5671" xr:uid="{00000000-0005-0000-0000-0000FC080000}"/>
    <cellStyle name="Moneda 5 8 3 2" xfId="14485" xr:uid="{00000000-0005-0000-0000-0000FC080000}"/>
    <cellStyle name="Moneda 5 8 4" xfId="10082" xr:uid="{00000000-0005-0000-0000-0000DF010000}"/>
    <cellStyle name="Moneda 5 9" xfId="2378" xr:uid="{00000000-0005-0000-0000-0000DE010000}"/>
    <cellStyle name="Moneda 5 9 2" xfId="6790" xr:uid="{00000000-0005-0000-0000-0000AF110000}"/>
    <cellStyle name="Moneda 5 9 2 2" xfId="15604" xr:uid="{00000000-0005-0000-0000-0000AF110000}"/>
    <cellStyle name="Moneda 5 9 3" xfId="11197" xr:uid="{00000000-0005-0000-0000-0000DE010000}"/>
    <cellStyle name="Moneda 50" xfId="128" xr:uid="{00000000-0005-0000-0000-0000E6010000}"/>
    <cellStyle name="Moneda 51" xfId="130" xr:uid="{00000000-0005-0000-0000-0000E7010000}"/>
    <cellStyle name="Moneda 52" xfId="132" xr:uid="{00000000-0005-0000-0000-0000E8010000}"/>
    <cellStyle name="Moneda 53" xfId="134" xr:uid="{00000000-0005-0000-0000-0000E9010000}"/>
    <cellStyle name="Moneda 54" xfId="136" xr:uid="{00000000-0005-0000-0000-0000EA010000}"/>
    <cellStyle name="Moneda 55" xfId="138" xr:uid="{00000000-0005-0000-0000-0000EB010000}"/>
    <cellStyle name="Moneda 56" xfId="140" xr:uid="{00000000-0005-0000-0000-0000EC010000}"/>
    <cellStyle name="Moneda 57" xfId="142" xr:uid="{00000000-0005-0000-0000-0000ED010000}"/>
    <cellStyle name="Moneda 58" xfId="144" xr:uid="{00000000-0005-0000-0000-0000EE010000}"/>
    <cellStyle name="Moneda 59" xfId="146" xr:uid="{00000000-0005-0000-0000-0000EF010000}"/>
    <cellStyle name="Moneda 6" xfId="35" xr:uid="{00000000-0005-0000-0000-0000F0010000}"/>
    <cellStyle name="Moneda 60" xfId="148" xr:uid="{00000000-0005-0000-0000-0000F1010000}"/>
    <cellStyle name="Moneda 61" xfId="150" xr:uid="{00000000-0005-0000-0000-0000F2010000}"/>
    <cellStyle name="Moneda 62" xfId="152" xr:uid="{00000000-0005-0000-0000-0000F3010000}"/>
    <cellStyle name="Moneda 63" xfId="154" xr:uid="{00000000-0005-0000-0000-0000F4010000}"/>
    <cellStyle name="Moneda 64" xfId="156" xr:uid="{00000000-0005-0000-0000-0000F5010000}"/>
    <cellStyle name="Moneda 65" xfId="158" xr:uid="{00000000-0005-0000-0000-0000F6010000}"/>
    <cellStyle name="Moneda 66" xfId="160" xr:uid="{00000000-0005-0000-0000-0000F7010000}"/>
    <cellStyle name="Moneda 67" xfId="162" xr:uid="{00000000-0005-0000-0000-0000F8010000}"/>
    <cellStyle name="Moneda 68" xfId="164" xr:uid="{00000000-0005-0000-0000-0000F9010000}"/>
    <cellStyle name="Moneda 69" xfId="166" xr:uid="{00000000-0005-0000-0000-0000FA010000}"/>
    <cellStyle name="Moneda 7" xfId="39" xr:uid="{00000000-0005-0000-0000-0000FB010000}"/>
    <cellStyle name="Moneda 70" xfId="168" xr:uid="{00000000-0005-0000-0000-0000FC010000}"/>
    <cellStyle name="Moneda 71" xfId="170" xr:uid="{00000000-0005-0000-0000-0000FD010000}"/>
    <cellStyle name="Moneda 72" xfId="172" xr:uid="{00000000-0005-0000-0000-0000FE010000}"/>
    <cellStyle name="Moneda 73" xfId="174" xr:uid="{00000000-0005-0000-0000-0000FF010000}"/>
    <cellStyle name="Moneda 74" xfId="176" xr:uid="{00000000-0005-0000-0000-000000020000}"/>
    <cellStyle name="Moneda 75" xfId="178" xr:uid="{00000000-0005-0000-0000-000001020000}"/>
    <cellStyle name="Moneda 76" xfId="180" xr:uid="{00000000-0005-0000-0000-000002020000}"/>
    <cellStyle name="Moneda 77" xfId="182" xr:uid="{00000000-0005-0000-0000-000003020000}"/>
    <cellStyle name="Moneda 78" xfId="184" xr:uid="{00000000-0005-0000-0000-000004020000}"/>
    <cellStyle name="Moneda 79" xfId="186" xr:uid="{00000000-0005-0000-0000-000005020000}"/>
    <cellStyle name="Moneda 8" xfId="36" xr:uid="{00000000-0005-0000-0000-000006020000}"/>
    <cellStyle name="Moneda 80" xfId="188" xr:uid="{00000000-0005-0000-0000-000007020000}"/>
    <cellStyle name="Moneda 81" xfId="190" xr:uid="{00000000-0005-0000-0000-000008020000}"/>
    <cellStyle name="Moneda 82" xfId="192" xr:uid="{00000000-0005-0000-0000-000009020000}"/>
    <cellStyle name="Moneda 83" xfId="194" xr:uid="{00000000-0005-0000-0000-00000A020000}"/>
    <cellStyle name="Moneda 84" xfId="196" xr:uid="{00000000-0005-0000-0000-00000B020000}"/>
    <cellStyle name="Moneda 85" xfId="198" xr:uid="{00000000-0005-0000-0000-00000C020000}"/>
    <cellStyle name="Moneda 86" xfId="200" xr:uid="{00000000-0005-0000-0000-00000D020000}"/>
    <cellStyle name="Moneda 87" xfId="202" xr:uid="{00000000-0005-0000-0000-00000E020000}"/>
    <cellStyle name="Moneda 88" xfId="204" xr:uid="{00000000-0005-0000-0000-00000F020000}"/>
    <cellStyle name="Moneda 89" xfId="206" xr:uid="{00000000-0005-0000-0000-000010020000}"/>
    <cellStyle name="Moneda 9" xfId="28" xr:uid="{00000000-0005-0000-0000-000011020000}"/>
    <cellStyle name="Moneda 90" xfId="207" xr:uid="{00000000-0005-0000-0000-000012020000}"/>
    <cellStyle name="Moneda 91" xfId="209" xr:uid="{00000000-0005-0000-0000-000013020000}"/>
    <cellStyle name="Moneda 92" xfId="210" xr:uid="{00000000-0005-0000-0000-000014020000}"/>
    <cellStyle name="Moneda 93" xfId="212" xr:uid="{00000000-0005-0000-0000-000015020000}"/>
    <cellStyle name="Moneda 94" xfId="213" xr:uid="{00000000-0005-0000-0000-000016020000}"/>
    <cellStyle name="Moneda 95" xfId="205" xr:uid="{00000000-0005-0000-0000-000017020000}"/>
    <cellStyle name="Moneda 96" xfId="214" xr:uid="{00000000-0005-0000-0000-000018020000}"/>
    <cellStyle name="Moneda 97" xfId="208" xr:uid="{00000000-0005-0000-0000-000019020000}"/>
    <cellStyle name="Moneda 98" xfId="221" xr:uid="{00000000-0005-0000-0000-00001A020000}"/>
    <cellStyle name="Moneda 99" xfId="224" xr:uid="{00000000-0005-0000-0000-00001B020000}"/>
    <cellStyle name="Normal" xfId="0" builtinId="0"/>
    <cellStyle name="Normal 2" xfId="3" xr:uid="{00000000-0005-0000-0000-00001D020000}"/>
    <cellStyle name="Normal 2 2" xfId="11" xr:uid="{00000000-0005-0000-0000-00001E020000}"/>
    <cellStyle name="Normal 2 2 2" xfId="17" xr:uid="{00000000-0005-0000-0000-00001F020000}"/>
    <cellStyle name="Normal 3" xfId="6" xr:uid="{00000000-0005-0000-0000-000020020000}"/>
    <cellStyle name="Normal 4" xfId="9" xr:uid="{00000000-0005-0000-0000-000021020000}"/>
    <cellStyle name="Normal 5" xfId="532" xr:uid="{00000000-0005-0000-0000-000022020000}"/>
    <cellStyle name="Normal 5 2" xfId="1243" xr:uid="{00000000-0005-0000-0000-000022020000}"/>
    <cellStyle name="Normal 5 2 2" xfId="2321" xr:uid="{00000000-0005-0000-0000-000022020000}"/>
    <cellStyle name="Normal 5 2 2 2" xfId="4500" xr:uid="{00000000-0005-0000-0000-00003B090000}"/>
    <cellStyle name="Normal 5 2 2 2 2" xfId="8910" xr:uid="{00000000-0005-0000-0000-0000EF110000}"/>
    <cellStyle name="Normal 5 2 2 2 2 2" xfId="17724" xr:uid="{00000000-0005-0000-0000-0000EF110000}"/>
    <cellStyle name="Normal 5 2 2 2 3" xfId="13317" xr:uid="{00000000-0005-0000-0000-00003B090000}"/>
    <cellStyle name="Normal 5 2 2 3" xfId="6729" xr:uid="{00000000-0005-0000-0000-00003B090000}"/>
    <cellStyle name="Normal 5 2 2 3 2" xfId="15543" xr:uid="{00000000-0005-0000-0000-00003B090000}"/>
    <cellStyle name="Normal 5 2 2 4" xfId="11140" xr:uid="{00000000-0005-0000-0000-000022020000}"/>
    <cellStyle name="Normal 5 2 3" xfId="3423" xr:uid="{00000000-0005-0000-0000-00003A090000}"/>
    <cellStyle name="Normal 5 2 3 2" xfId="7833" xr:uid="{00000000-0005-0000-0000-0000F0110000}"/>
    <cellStyle name="Normal 5 2 3 2 2" xfId="16647" xr:uid="{00000000-0005-0000-0000-0000F0110000}"/>
    <cellStyle name="Normal 5 2 3 3" xfId="12240" xr:uid="{00000000-0005-0000-0000-00003A090000}"/>
    <cellStyle name="Normal 5 2 4" xfId="5652" xr:uid="{00000000-0005-0000-0000-00003A090000}"/>
    <cellStyle name="Normal 5 2 4 2" xfId="14466" xr:uid="{00000000-0005-0000-0000-00003A090000}"/>
    <cellStyle name="Normal 5 2 5" xfId="10063" xr:uid="{00000000-0005-0000-0000-000022020000}"/>
    <cellStyle name="Normal 5 3" xfId="890" xr:uid="{00000000-0005-0000-0000-000022020000}"/>
    <cellStyle name="Normal 5 3 2" xfId="1969" xr:uid="{00000000-0005-0000-0000-000022020000}"/>
    <cellStyle name="Normal 5 3 2 2" xfId="4148" xr:uid="{00000000-0005-0000-0000-00003D090000}"/>
    <cellStyle name="Normal 5 3 2 2 2" xfId="8558" xr:uid="{00000000-0005-0000-0000-0000F3110000}"/>
    <cellStyle name="Normal 5 3 2 2 2 2" xfId="17372" xr:uid="{00000000-0005-0000-0000-0000F3110000}"/>
    <cellStyle name="Normal 5 3 2 2 3" xfId="12965" xr:uid="{00000000-0005-0000-0000-00003D090000}"/>
    <cellStyle name="Normal 5 3 2 3" xfId="6377" xr:uid="{00000000-0005-0000-0000-00003D090000}"/>
    <cellStyle name="Normal 5 3 2 3 2" xfId="15191" xr:uid="{00000000-0005-0000-0000-00003D090000}"/>
    <cellStyle name="Normal 5 3 2 4" xfId="10788" xr:uid="{00000000-0005-0000-0000-000022020000}"/>
    <cellStyle name="Normal 5 3 3" xfId="3071" xr:uid="{00000000-0005-0000-0000-00003C090000}"/>
    <cellStyle name="Normal 5 3 3 2" xfId="7481" xr:uid="{00000000-0005-0000-0000-0000F4110000}"/>
    <cellStyle name="Normal 5 3 3 2 2" xfId="16295" xr:uid="{00000000-0005-0000-0000-0000F4110000}"/>
    <cellStyle name="Normal 5 3 3 3" xfId="11888" xr:uid="{00000000-0005-0000-0000-00003C090000}"/>
    <cellStyle name="Normal 5 3 4" xfId="5300" xr:uid="{00000000-0005-0000-0000-00003C090000}"/>
    <cellStyle name="Normal 5 3 4 2" xfId="14114" xr:uid="{00000000-0005-0000-0000-00003C090000}"/>
    <cellStyle name="Normal 5 3 5" xfId="9711" xr:uid="{00000000-0005-0000-0000-000022020000}"/>
    <cellStyle name="Normal 5 4" xfId="1604" xr:uid="{00000000-0005-0000-0000-000021020000}"/>
    <cellStyle name="Normal 5 4 2" xfId="3783" xr:uid="{00000000-0005-0000-0000-00003E090000}"/>
    <cellStyle name="Normal 5 4 2 2" xfId="8193" xr:uid="{00000000-0005-0000-0000-0000F6110000}"/>
    <cellStyle name="Normal 5 4 2 2 2" xfId="17007" xr:uid="{00000000-0005-0000-0000-0000F6110000}"/>
    <cellStyle name="Normal 5 4 2 3" xfId="12600" xr:uid="{00000000-0005-0000-0000-00003E090000}"/>
    <cellStyle name="Normal 5 4 3" xfId="6012" xr:uid="{00000000-0005-0000-0000-00003E090000}"/>
    <cellStyle name="Normal 5 4 3 2" xfId="14826" xr:uid="{00000000-0005-0000-0000-00003E090000}"/>
    <cellStyle name="Normal 5 4 4" xfId="10423" xr:uid="{00000000-0005-0000-0000-000021020000}"/>
    <cellStyle name="Normal 5 5" xfId="2714" xr:uid="{00000000-0005-0000-0000-000020020000}"/>
    <cellStyle name="Normal 5 5 2" xfId="7125" xr:uid="{00000000-0005-0000-0000-0000F7110000}"/>
    <cellStyle name="Normal 5 5 2 2" xfId="15939" xr:uid="{00000000-0005-0000-0000-0000F7110000}"/>
    <cellStyle name="Normal 5 5 3" xfId="11532" xr:uid="{00000000-0005-0000-0000-000020020000}"/>
    <cellStyle name="Normal 5 6" xfId="4948" xr:uid="{00000000-0005-0000-0000-000039090000}"/>
    <cellStyle name="Normal 5 6 2" xfId="13762" xr:uid="{00000000-0005-0000-0000-000039090000}"/>
    <cellStyle name="Normal 5 7" xfId="9359" xr:uid="{00000000-0005-0000-0000-000022020000}"/>
    <cellStyle name="Normal 6" xfId="4563" xr:uid="{00000000-0005-0000-0000-00002B020000}"/>
    <cellStyle name="Normal 6 2" xfId="4577" xr:uid="{00000000-0005-0000-0000-00002B020000}"/>
    <cellStyle name="Normal 6 2 2" xfId="8985" xr:uid="{00000000-0005-0000-0000-0000F9110000}"/>
    <cellStyle name="Normal 6 2 2 2" xfId="17799" xr:uid="{00000000-0005-0000-0000-0000F9110000}"/>
    <cellStyle name="Normal 6 2 3" xfId="13392" xr:uid="{00000000-0005-0000-0000-00002B020000}"/>
    <cellStyle name="Normal 6 3" xfId="8972" xr:uid="{00000000-0005-0000-0000-0000F8110000}"/>
    <cellStyle name="Normal 6 3 2" xfId="17786" xr:uid="{00000000-0005-0000-0000-0000F8110000}"/>
    <cellStyle name="Normal 6 4" xfId="13379" xr:uid="{00000000-0005-0000-0000-00002B020000}"/>
    <cellStyle name="Porcentaje" xfId="7" builtinId="5"/>
    <cellStyle name="Porcentaje 2" xfId="12" xr:uid="{00000000-0005-0000-0000-000024020000}"/>
    <cellStyle name="Porcentual 2" xfId="4" xr:uid="{00000000-0005-0000-0000-000025020000}"/>
    <cellStyle name="Porcentual 2 2" xfId="25" xr:uid="{00000000-0005-0000-0000-000026020000}"/>
    <cellStyle name="Porcentual 2 3" xfId="365" xr:uid="{00000000-0005-0000-0000-000027020000}"/>
    <cellStyle name="Porcentual 3" xfId="5" xr:uid="{00000000-0005-0000-0000-000028020000}"/>
  </cellStyles>
  <dxfs count="69">
    <dxf>
      <font>
        <color rgb="FF9C0006"/>
      </font>
      <fill>
        <patternFill>
          <bgColor rgb="FFFFC7CE"/>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s>
  <tableStyles count="0" defaultTableStyle="TableStyleMedium9" defaultPivotStyle="PivotStyleLight16"/>
  <colors>
    <mruColors>
      <color rgb="FFFFCCFF"/>
      <color rgb="FFFF66CC"/>
      <color rgb="FF0099CC"/>
      <color rgb="FFFFFFCC"/>
      <color rgb="FF008080"/>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42" Type="http://schemas.openxmlformats.org/officeDocument/2006/relationships/calcChain" Target="calcChain.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externalLink" Target="externalLinks/externalLink3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18</xdr:col>
      <xdr:colOff>267711</xdr:colOff>
      <xdr:row>0</xdr:row>
      <xdr:rowOff>497536</xdr:rowOff>
    </xdr:from>
    <xdr:to>
      <xdr:col>19</xdr:col>
      <xdr:colOff>1141713</xdr:colOff>
      <xdr:row>1</xdr:row>
      <xdr:rowOff>18615</xdr:rowOff>
    </xdr:to>
    <xdr:pic>
      <xdr:nvPicPr>
        <xdr:cNvPr id="4" name="Imagen 3">
          <a:extLst>
            <a:ext uri="{FF2B5EF4-FFF2-40B4-BE49-F238E27FC236}">
              <a16:creationId xmlns:a16="http://schemas.microsoft.com/office/drawing/2014/main" id="{150C562A-D6E6-4E10-BB16-39E358DE9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24180" y="497536"/>
          <a:ext cx="2386095" cy="457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976313</xdr:colOff>
      <xdr:row>0</xdr:row>
      <xdr:rowOff>83345</xdr:rowOff>
    </xdr:from>
    <xdr:to>
      <xdr:col>26</xdr:col>
      <xdr:colOff>43281</xdr:colOff>
      <xdr:row>0</xdr:row>
      <xdr:rowOff>521155</xdr:rowOff>
    </xdr:to>
    <xdr:sp macro="" textlink="">
      <xdr:nvSpPr>
        <xdr:cNvPr id="6" name="3 Rectángulo redondeado">
          <a:extLst>
            <a:ext uri="{FF2B5EF4-FFF2-40B4-BE49-F238E27FC236}">
              <a16:creationId xmlns:a16="http://schemas.microsoft.com/office/drawing/2014/main" id="{43A5B759-CF6B-4BF6-A6E3-7F3243F71EC1}"/>
            </a:ext>
          </a:extLst>
        </xdr:cNvPr>
        <xdr:cNvSpPr/>
      </xdr:nvSpPr>
      <xdr:spPr>
        <a:xfrm>
          <a:off x="20002501" y="83345"/>
          <a:ext cx="4424780" cy="437810"/>
        </a:xfrm>
        <a:prstGeom prst="roundRect">
          <a:avLst/>
        </a:prstGeom>
        <a:solidFill>
          <a:srgbClr val="7E0000"/>
        </a:solidFill>
        <a:ln/>
      </xdr:spPr>
      <xdr:style>
        <a:lnRef idx="1">
          <a:schemeClr val="accent2"/>
        </a:lnRef>
        <a:fillRef idx="2">
          <a:schemeClr val="accent2"/>
        </a:fillRef>
        <a:effectRef idx="1">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s-CO" sz="1100" b="1">
              <a:solidFill>
                <a:srgbClr val="FFFFFF"/>
              </a:solidFill>
              <a:effectLst/>
              <a:latin typeface="Arial" panose="020B0604020202020204" pitchFamily="34" charset="0"/>
              <a:ea typeface="Times New Roman" panose="02020603050405020304" pitchFamily="18" charset="0"/>
              <a:cs typeface="Arial" panose="020B0604020202020204" pitchFamily="34" charset="0"/>
            </a:rPr>
            <a:t>FORMATO DE FORMULACIÓN Y SEGUIMIENTO AL TABLERO ESTRATÉGICO Y PLAN DE ACCIÓN</a:t>
          </a:r>
          <a:endParaRPr lang="es-CO" sz="1100">
            <a:effectLst/>
            <a:latin typeface="Arial" panose="020B0604020202020204" pitchFamily="34" charset="0"/>
            <a:ea typeface="Calibri" panose="020F0502020204030204" pitchFamily="34" charset="0"/>
            <a:cs typeface="Times New Roman" panose="02020603050405020304" pitchFamily="18" charset="0"/>
          </a:endParaRPr>
        </a:p>
      </xdr:txBody>
    </xdr:sp>
    <xdr:clientData/>
  </xdr:twoCellAnchor>
  <xdr:twoCellAnchor>
    <xdr:from>
      <xdr:col>26</xdr:col>
      <xdr:colOff>178594</xdr:colOff>
      <xdr:row>0</xdr:row>
      <xdr:rowOff>0</xdr:rowOff>
    </xdr:from>
    <xdr:to>
      <xdr:col>28</xdr:col>
      <xdr:colOff>240435</xdr:colOff>
      <xdr:row>1</xdr:row>
      <xdr:rowOff>87747</xdr:rowOff>
    </xdr:to>
    <xdr:sp macro="" textlink="">
      <xdr:nvSpPr>
        <xdr:cNvPr id="10" name="2 Rectángulo redondeado">
          <a:extLst>
            <a:ext uri="{FF2B5EF4-FFF2-40B4-BE49-F238E27FC236}">
              <a16:creationId xmlns:a16="http://schemas.microsoft.com/office/drawing/2014/main" id="{B14C1A58-5DB6-45ED-A7B7-33A9AFAFF6E0}"/>
            </a:ext>
          </a:extLst>
        </xdr:cNvPr>
        <xdr:cNvSpPr/>
      </xdr:nvSpPr>
      <xdr:spPr>
        <a:xfrm>
          <a:off x="24562594" y="0"/>
          <a:ext cx="1978747" cy="683060"/>
        </a:xfrm>
        <a:prstGeom prst="roundRect">
          <a:avLst/>
        </a:prstGeom>
        <a:noFill/>
        <a:ln w="15875">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spcAft>
              <a:spcPts val="0"/>
            </a:spcAft>
          </a:pPr>
          <a:r>
            <a:rPr lang="es-CO" sz="900" b="1">
              <a:solidFill>
                <a:srgbClr val="000000"/>
              </a:solidFill>
              <a:effectLst/>
              <a:latin typeface="Arial" pitchFamily="34" charset="0"/>
              <a:ea typeface="Times New Roman"/>
              <a:cs typeface="Arial" pitchFamily="34" charset="0"/>
            </a:rPr>
            <a:t>Código: </a:t>
          </a:r>
          <a:r>
            <a:rPr lang="es-CO" sz="900" b="0">
              <a:solidFill>
                <a:srgbClr val="000000"/>
              </a:solidFill>
              <a:effectLst/>
              <a:latin typeface="Arial" pitchFamily="34" charset="0"/>
              <a:ea typeface="Times New Roman"/>
              <a:cs typeface="Arial" pitchFamily="34" charset="0"/>
            </a:rPr>
            <a:t>PL-FT-01</a:t>
          </a:r>
          <a:endParaRPr lang="es-CO" sz="900" b="0">
            <a:effectLst/>
            <a:latin typeface="Arial" pitchFamily="34" charset="0"/>
            <a:ea typeface="Times New Roman"/>
            <a:cs typeface="Arial" pitchFamily="34" charset="0"/>
          </a:endParaRPr>
        </a:p>
        <a:p>
          <a:pPr>
            <a:spcAft>
              <a:spcPts val="0"/>
            </a:spcAft>
          </a:pPr>
          <a:r>
            <a:rPr lang="es-CO" sz="900" b="1">
              <a:solidFill>
                <a:srgbClr val="000000"/>
              </a:solidFill>
              <a:effectLst/>
              <a:latin typeface="Arial" pitchFamily="34" charset="0"/>
              <a:ea typeface="Times New Roman"/>
              <a:cs typeface="Arial" pitchFamily="34" charset="0"/>
            </a:rPr>
            <a:t>Versión: </a:t>
          </a:r>
          <a:r>
            <a:rPr lang="es-CO" sz="900" b="0">
              <a:solidFill>
                <a:srgbClr val="000000"/>
              </a:solidFill>
              <a:effectLst/>
              <a:latin typeface="Arial" pitchFamily="34" charset="0"/>
              <a:ea typeface="Times New Roman"/>
              <a:cs typeface="Arial" pitchFamily="34" charset="0"/>
            </a:rPr>
            <a:t>05</a:t>
          </a:r>
          <a:endParaRPr lang="es-CO" sz="900" b="0">
            <a:effectLst/>
            <a:latin typeface="Arial" pitchFamily="34" charset="0"/>
            <a:ea typeface="Times New Roman"/>
            <a:cs typeface="Arial" pitchFamily="34" charset="0"/>
          </a:endParaRPr>
        </a:p>
        <a:p>
          <a:r>
            <a:rPr lang="es-CO" sz="900">
              <a:solidFill>
                <a:srgbClr val="000000"/>
              </a:solidFill>
              <a:effectLst/>
              <a:latin typeface="Arial" pitchFamily="34" charset="0"/>
              <a:ea typeface="Calibri"/>
              <a:cs typeface="Arial" pitchFamily="34" charset="0"/>
            </a:rPr>
            <a:t>Rige a partir de su publicación en el SIG</a:t>
          </a:r>
          <a:endParaRPr lang="es-CO" sz="900">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0</xdr:col>
      <xdr:colOff>2428307</xdr:colOff>
      <xdr:row>1</xdr:row>
      <xdr:rowOff>142876</xdr:rowOff>
    </xdr:to>
    <xdr:pic>
      <xdr:nvPicPr>
        <xdr:cNvPr id="4" name="Imagen 3">
          <a:extLst>
            <a:ext uri="{FF2B5EF4-FFF2-40B4-BE49-F238E27FC236}">
              <a16:creationId xmlns:a16="http://schemas.microsoft.com/office/drawing/2014/main" id="{8C17A997-413D-4751-B6B5-BD0E73CDB3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2380682" cy="371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2381250</xdr:colOff>
      <xdr:row>0</xdr:row>
      <xdr:rowOff>57150</xdr:rowOff>
    </xdr:from>
    <xdr:to>
      <xdr:col>2</xdr:col>
      <xdr:colOff>3590925</xdr:colOff>
      <xdr:row>1</xdr:row>
      <xdr:rowOff>171450</xdr:rowOff>
    </xdr:to>
    <xdr:sp macro="" textlink="">
      <xdr:nvSpPr>
        <xdr:cNvPr id="12" name="3 Rectángulo redondeado">
          <a:extLst>
            <a:ext uri="{FF2B5EF4-FFF2-40B4-BE49-F238E27FC236}">
              <a16:creationId xmlns:a16="http://schemas.microsoft.com/office/drawing/2014/main" id="{04F43CBF-54BB-405B-8216-58DF313FF04F}"/>
            </a:ext>
          </a:extLst>
        </xdr:cNvPr>
        <xdr:cNvSpPr/>
      </xdr:nvSpPr>
      <xdr:spPr>
        <a:xfrm>
          <a:off x="2381250" y="57150"/>
          <a:ext cx="4391025" cy="371475"/>
        </a:xfrm>
        <a:prstGeom prst="roundRect">
          <a:avLst/>
        </a:prstGeom>
        <a:solidFill>
          <a:srgbClr val="7E0000"/>
        </a:solidFill>
        <a:ln/>
      </xdr:spPr>
      <xdr:style>
        <a:lnRef idx="1">
          <a:schemeClr val="accent2"/>
        </a:lnRef>
        <a:fillRef idx="2">
          <a:schemeClr val="accent2"/>
        </a:fillRef>
        <a:effectRef idx="1">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s-CO" sz="1100" b="1">
              <a:solidFill>
                <a:srgbClr val="FFFFFF"/>
              </a:solidFill>
              <a:effectLst/>
              <a:latin typeface="Arial" panose="020B0604020202020204" pitchFamily="34" charset="0"/>
              <a:ea typeface="Times New Roman" panose="02020603050405020304" pitchFamily="18" charset="0"/>
              <a:cs typeface="Arial" panose="020B0604020202020204" pitchFamily="34" charset="0"/>
            </a:rPr>
            <a:t>FORMATO DE FORMULACIÓN Y SEGUIMIENTO AL TABLERO ESTRATÉGICO Y PLAN DE ACCIÓN</a:t>
          </a:r>
          <a:endParaRPr lang="es-CO" sz="1100">
            <a:effectLst/>
            <a:latin typeface="Arial" panose="020B060402020202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3838575</xdr:colOff>
      <xdr:row>0</xdr:row>
      <xdr:rowOff>0</xdr:rowOff>
    </xdr:from>
    <xdr:to>
      <xdr:col>4</xdr:col>
      <xdr:colOff>180502</xdr:colOff>
      <xdr:row>2</xdr:row>
      <xdr:rowOff>104775</xdr:rowOff>
    </xdr:to>
    <xdr:sp macro="" textlink="">
      <xdr:nvSpPr>
        <xdr:cNvPr id="16" name="2 Rectángulo redondeado">
          <a:extLst>
            <a:ext uri="{FF2B5EF4-FFF2-40B4-BE49-F238E27FC236}">
              <a16:creationId xmlns:a16="http://schemas.microsoft.com/office/drawing/2014/main" id="{F9443C2B-A6DC-4573-AACF-A2B230716B67}"/>
            </a:ext>
          </a:extLst>
        </xdr:cNvPr>
        <xdr:cNvSpPr/>
      </xdr:nvSpPr>
      <xdr:spPr>
        <a:xfrm>
          <a:off x="7019925" y="0"/>
          <a:ext cx="1980727" cy="619125"/>
        </a:xfrm>
        <a:prstGeom prst="roundRect">
          <a:avLst/>
        </a:prstGeom>
        <a:noFill/>
        <a:ln w="15875">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spcAft>
              <a:spcPts val="0"/>
            </a:spcAft>
          </a:pPr>
          <a:r>
            <a:rPr lang="es-CO" sz="900" b="1">
              <a:solidFill>
                <a:srgbClr val="000000"/>
              </a:solidFill>
              <a:effectLst/>
              <a:latin typeface="Arial" pitchFamily="34" charset="0"/>
              <a:ea typeface="Times New Roman"/>
              <a:cs typeface="Arial" pitchFamily="34" charset="0"/>
            </a:rPr>
            <a:t>Código: </a:t>
          </a:r>
          <a:r>
            <a:rPr lang="es-CO" sz="900" b="0">
              <a:solidFill>
                <a:srgbClr val="000000"/>
              </a:solidFill>
              <a:effectLst/>
              <a:latin typeface="Arial" pitchFamily="34" charset="0"/>
              <a:ea typeface="Times New Roman"/>
              <a:cs typeface="Arial" pitchFamily="34" charset="0"/>
            </a:rPr>
            <a:t>PL-FT-01</a:t>
          </a:r>
          <a:endParaRPr lang="es-CO" sz="900" b="0">
            <a:effectLst/>
            <a:latin typeface="Arial" pitchFamily="34" charset="0"/>
            <a:ea typeface="Times New Roman"/>
            <a:cs typeface="Arial" pitchFamily="34" charset="0"/>
          </a:endParaRPr>
        </a:p>
        <a:p>
          <a:pPr>
            <a:spcAft>
              <a:spcPts val="0"/>
            </a:spcAft>
          </a:pPr>
          <a:r>
            <a:rPr lang="es-CO" sz="900" b="1">
              <a:solidFill>
                <a:srgbClr val="000000"/>
              </a:solidFill>
              <a:effectLst/>
              <a:latin typeface="Arial" pitchFamily="34" charset="0"/>
              <a:ea typeface="Times New Roman"/>
              <a:cs typeface="Arial" pitchFamily="34" charset="0"/>
            </a:rPr>
            <a:t>Versión: </a:t>
          </a:r>
          <a:r>
            <a:rPr lang="es-CO" sz="900" b="0">
              <a:solidFill>
                <a:srgbClr val="000000"/>
              </a:solidFill>
              <a:effectLst/>
              <a:latin typeface="Arial" pitchFamily="34" charset="0"/>
              <a:ea typeface="Times New Roman"/>
              <a:cs typeface="Arial" pitchFamily="34" charset="0"/>
            </a:rPr>
            <a:t>05</a:t>
          </a:r>
          <a:endParaRPr lang="es-CO" sz="900" b="0">
            <a:effectLst/>
            <a:latin typeface="Arial" pitchFamily="34" charset="0"/>
            <a:ea typeface="Times New Roman"/>
            <a:cs typeface="Arial" pitchFamily="34" charset="0"/>
          </a:endParaRPr>
        </a:p>
        <a:p>
          <a:r>
            <a:rPr lang="es-CO" sz="900">
              <a:solidFill>
                <a:srgbClr val="000000"/>
              </a:solidFill>
              <a:effectLst/>
              <a:latin typeface="Arial" pitchFamily="34" charset="0"/>
              <a:ea typeface="Calibri"/>
              <a:cs typeface="Arial" pitchFamily="34" charset="0"/>
            </a:rPr>
            <a:t>Rige a partir de su publicación en el SIG</a:t>
          </a:r>
          <a:endParaRPr lang="es-CO" sz="900">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202018-%20CONSOLIDADO%20Febrero%202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3_Mar\03_Mar_PA_OAPF_Proyect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Eliza\OAPF\PA_OAPF_2018\03_Mar_PA_OAPF_Auditor&#237;a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3_Mar\03_Mar_PA_OAPF_Regal&#237;a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d\Cadenas%20de%20Valor\2018\Plan%20de%20Acci&#243;n%202018\Plan%20de%20acci&#243;n%20OAPF\06_Jun\06_Jun_PA_Regal&#237;a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Eliza\OAPF\PA_OAPF_2018\03_Mar_PA_OAPF_Informaci&#243;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Eliza\OAPF\PA_OAPF_2018\03_Mar_PA_OAPF_Financier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Users\mardila\AppData\Local\Microsoft\Windows\INetCache\Content.Outlook\TQRUSJBF\Seguimiento%20Plan%20Acci&#243;n%202018-%20revisado%2007022018%20(0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aescobar/Desktop/planes%20de%20accion/UAC.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dojeda/AppData/Local/Microsoft/Windows/Temporary%20Internet%20Files/Content.Outlook/N82141GN/Formulacion%20Plan%20de%20Accion%202018%20-%20SD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daniel.gonzalez/OneDrive%20-%20mineducacion.gov.co/work_in_progress_MEN/Formulacion%20Plan%20de%20Accion%202018%20-%20Jornada%20U&#769;nic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rrechea/AppData/Local/Microsoft/Windows/INetCache/Content.Outlook/TKR8X3VL/Dir.CALIDAD%20VES%20Seguimiento%20PA_JUNIO.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CAESCO~1/AppData/Local/Temp/Rar$DIa9596.42907/Formulacion%20Plan%20de%20Accion%202018%20RHSE.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AESCO~1/AppData/Local/Temp/Rar$DIa9596.41855/Formulacion%20Plan%20de%20Accion%202018%20Monitoreo%20y%20Contro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AESCO~1/AppData/Local/Temp/Rar$DIa9596.39217/Formulacion%20Plan%20de%20Accion%202018%20Fortalecimient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Users\nataliapaezcortes\Desktop\C:\Users\ebolivar\AppData\Local\Microsoft\Windows\INetCache\Content.Outlook\8UETT6TV\Formulacion%20Plan%20de%20Accion%202018_SS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Users\nataliapaezcortes\Desktop\C:\Users\lmejia\AppData\Local\Microsoft\Windows\INetCache\Content.Outlook\ZFV7D2XI\Formulacion%20Plan%20de%20Accion%202018_AREA%20TECNICA_INFRAESTRUCTUR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Users\nataliapaezcortes\Desktop\C:\Users\daniel.gonzalez\OneDrive%20-%20mineducacion.gov.co\work_in_progress_MEN\Formulacion%20Plan%20de%20Accion%202018%20-%20Jornada%20U&#769;nic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Users\nataliapaezcortes\Desktop\C:\Users\vigil\AppData\Local\Microsoft\Windows\INetCache\Content.Outlook\2FYVM619\Formulacion%20Plan%20de%20Accion%202018_PAE_241018.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neDrive%20-%20mineducacion.gov.co\planes%20de%20accion\Ajustados\Ajustes%20de%20Andre\Pland%20e%20Acci&#243;n%202018%20FFIE%20Propuesta%20DT%20Gerencia%20APROBAD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sarrechea/AppData/Local/Microsoft/Windows/INetCache/Content.Outlook/TKR8X3VL/Formato%20Seguimiento%20y%20Modificaci&#243;n%20Plan%20Acci&#243;n%202018-%202-%20VSup.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Formato%20Seguimiento%20y%20Modificaci&#243;n%20PA-25%20Enero-%203-%20Transversa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arrechea/AppData/Local/Microsoft/Windows/INetCache/Content.Outlook/TKR8X3VL/PA%202018_CALIDAD_FEBRERO.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eguimiento%20y%20Modificaci&#243;n%20Plan%20Acci&#243;n%202018-%203-%20Sec%20General%2031%20Enero.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ormato%20Seguimiento%20y%20Modificaci&#243;n%20Plan%20Acci&#243;n%202018-%20O%20Innovaci&#243;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ormato%20Seguimiento%20y%20Modificaci&#243;n%20Plan%20Acci&#243;n%202018-%20OCooperaci&#243;n.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ormato%20Seguimiento%20y%20Modificaci&#243;n%20Plan%20Acci&#243;n%202018-%20OAP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C:\Users\sarrechea\AppData\Local\Microsoft\Windows\INetCache\Content.Outlook\TKR8X3VL\Formato%20Seguimiento%20PADIRFOMENTO_Marzo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ineducaciongovco-my.sharepoint.com/Users/sarrechea/Documents/PERSONALES/PA%20AJUSTADOS%20CON%20ID/PA%202018-%20CONSOLIDADO%20Febrero%202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thoyos/Desktop/2018/INFORMES/PLAN%20DE%20ACCION/Copia%20de%20Seguimiento%20y%20Modificaci&#243;n%20Plan%20Acci&#243;n%202018%20ST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ereal/AppData/Local/Microsoft/Windows/Temporary%20Internet%20Files/Content.Outlook/8US6C52M/PA%202018-%20CONSOLIDADO%20Febrero%202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ereal\AppData\Local\Microsoft\Windows\Temporary%20Internet%20Files\Content.Outlook\8US6C52M\PA%202018-%20CONSOLIDADO%20Febrero%20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sarrechea/AppData/Local/Microsoft/Windows/INetCache/Content.Outlook/TKR8X3VL/6.%20UAC%20Junio%202018%2003.07.2018%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sheetData sheetId="1"/>
      <sheetData sheetId="2">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9">
          <cell r="I9" t="str">
            <v>I-403-0-1323301</v>
          </cell>
          <cell r="J9" t="str">
            <v xml:space="preserve">Plan Institucional </v>
          </cell>
          <cell r="K9" t="str">
            <v xml:space="preserve">Direccionamiento estratégico y planeación </v>
          </cell>
          <cell r="L9" t="str">
            <v>Transformar y fortalecer la gestión y la cultura institucional</v>
          </cell>
          <cell r="M9"/>
          <cell r="N9" t="str">
            <v>N/A</v>
          </cell>
          <cell r="O9" t="str">
            <v>Oficina Asesora de Planeación y Finanzas</v>
          </cell>
          <cell r="P9" t="str">
            <v>Claudia Díaz Hernández</v>
          </cell>
          <cell r="Q9" t="str">
            <v>NO</v>
          </cell>
          <cell r="R9" t="str">
            <v>Proyectos de inversión formulados con la metodología de orientación a resultados de DNP</v>
          </cell>
          <cell r="S9" t="str">
            <v>Número de proyectos ajustados para 2019/número de proyectos susceptibles de ajuste para 2019</v>
          </cell>
          <cell r="T9">
            <v>1</v>
          </cell>
          <cell r="U9" t="str">
            <v>Porcentaje</v>
          </cell>
          <cell r="V9">
            <v>1</v>
          </cell>
          <cell r="W9"/>
          <cell r="X9"/>
          <cell r="Y9" t="str">
            <v>Acompañar y asesorar a las áreas en la formulación o revisión de los proyectos de inversión 2019</v>
          </cell>
          <cell r="Z9">
            <v>43132</v>
          </cell>
          <cell r="AA9">
            <v>43220</v>
          </cell>
          <cell r="AB9" t="str">
            <v>febrero</v>
          </cell>
          <cell r="AC9">
            <v>88</v>
          </cell>
          <cell r="AD9">
            <v>91</v>
          </cell>
          <cell r="AE9">
            <v>0</v>
          </cell>
          <cell r="AF9">
            <v>3000000000</v>
          </cell>
          <cell r="AG9" t="str">
            <v>FORTALECIMIENTO DE LA PLANEACIÓN, SISTEMAS DE INFORMACIÓN, SEGUIMIENTO,  ASIGNACIÓN PRESUPUESTAL E INVESTIGACIÓN PARA EL SECTOR EDUCATIV NACIONAL</v>
          </cell>
          <cell r="AH9"/>
          <cell r="AI9" t="str">
            <v>Cuatro (4) personas de planta
Un (1) pasante universitario</v>
          </cell>
          <cell r="AJ9" t="str">
            <v>Proyectos formulados en MGA Web</v>
          </cell>
          <cell r="AK9">
            <v>0</v>
          </cell>
          <cell r="AL9"/>
          <cell r="AM9">
            <v>0.25</v>
          </cell>
          <cell r="AN9" t="str">
            <v>A la fecha  de los proyectos de inversión de las universidades se encuentran terminados, los demás proyectos han avanzado con la etapa de identificación de la Metodología General Ajustada.</v>
          </cell>
          <cell r="AO9">
            <v>0.46</v>
          </cell>
          <cell r="AP9" t="str">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cell r="AQ9"/>
          <cell r="AR9"/>
          <cell r="AS9"/>
          <cell r="AT9"/>
          <cell r="AU9"/>
          <cell r="AV9"/>
          <cell r="AW9"/>
          <cell r="AX9"/>
          <cell r="AY9"/>
          <cell r="AZ9"/>
          <cell r="BA9"/>
          <cell r="BB9"/>
          <cell r="BC9"/>
          <cell r="BD9"/>
          <cell r="BE9"/>
          <cell r="BF9"/>
          <cell r="BG9"/>
          <cell r="BH9"/>
          <cell r="BI9">
            <v>0</v>
          </cell>
          <cell r="BJ9"/>
          <cell r="BK9"/>
          <cell r="BL9">
            <v>0.25</v>
          </cell>
          <cell r="BM9">
            <v>0.25</v>
          </cell>
          <cell r="BN9" t="str">
            <v>A la fecha, los proyectos de inversión de las universidades se encuentran terminados, los demás proyectos han avanzado con la etapa de identificación de la Metodología General Ajustada.</v>
          </cell>
          <cell r="BO9">
            <v>0.6</v>
          </cell>
          <cell r="BP9">
            <v>0.6</v>
          </cell>
          <cell r="BQ9" t="str">
            <v>Se ha prestado acompañamiento y asesoría a las áreas en la formulación de los proyectos de inversión 2019, mediante reuniones, mesas de trabajo y asesoría virtual. A su vez,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row>
        <row r="10">
          <cell r="I10" t="str">
            <v>I-403-0-1323302</v>
          </cell>
          <cell r="J10" t="str">
            <v xml:space="preserve">Plan Institucional </v>
          </cell>
          <cell r="K10" t="str">
            <v xml:space="preserve">Direccionamiento estratégico y planeación </v>
          </cell>
          <cell r="L10" t="str">
            <v>Transformar y fortalecer la gestión y la cultura institucional</v>
          </cell>
          <cell r="M10"/>
          <cell r="N10" t="str">
            <v>N/A</v>
          </cell>
          <cell r="O10" t="str">
            <v>Oficina Asesora de Planeación y Finanzas</v>
          </cell>
          <cell r="P10" t="str">
            <v>Claudia Díaz Hernández</v>
          </cell>
          <cell r="Q10" t="str">
            <v>NO</v>
          </cell>
          <cell r="R10" t="str">
            <v>Proyectos de inversión formulados con la metodología de orientación a resultados de DNP</v>
          </cell>
          <cell r="S10" t="str">
            <v>Número de proyectos ajustados para 2019/número de proyectos susceptibles de ajuste para 2019</v>
          </cell>
          <cell r="T10">
            <v>1</v>
          </cell>
          <cell r="U10" t="str">
            <v>Porcentaje</v>
          </cell>
          <cell r="V10">
            <v>1</v>
          </cell>
          <cell r="W10"/>
          <cell r="X10"/>
          <cell r="Y10" t="str">
            <v>Acompañar la revisión, actualización y aprobación de fichas en la MGA y SUIFP, según corresponda, para la solicitud de recursos de inversión 2019</v>
          </cell>
          <cell r="Z10">
            <v>43160</v>
          </cell>
          <cell r="AA10">
            <v>43282</v>
          </cell>
          <cell r="AB10" t="str">
            <v>marzo</v>
          </cell>
          <cell r="AC10">
            <v>122</v>
          </cell>
          <cell r="AD10">
            <v>122</v>
          </cell>
          <cell r="AE10">
            <v>0</v>
          </cell>
          <cell r="AF10">
            <v>0</v>
          </cell>
          <cell r="AG10"/>
          <cell r="AH10"/>
          <cell r="AI10" t="str">
            <v>Cuatro (4) personas de planta
Un (1) pasante universitario</v>
          </cell>
          <cell r="AJ10" t="str">
            <v>Proyectos registrados en la plataforma de proyectos</v>
          </cell>
          <cell r="AK10">
            <v>0</v>
          </cell>
          <cell r="AL10"/>
          <cell r="AM10">
            <v>0.25</v>
          </cell>
          <cell r="AN10" t="str">
            <v>A la fecha  de los proyectos de inversión de las universidades se encuentran terminados, los demás proyectos han avanzado con la etapa de identificación de la Metodología General Ajustada.</v>
          </cell>
          <cell r="AO10">
            <v>0.46</v>
          </cell>
          <cell r="AP10" t="str">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ell>
          <cell r="AQ10"/>
          <cell r="AR10"/>
          <cell r="AS10"/>
          <cell r="AT10"/>
          <cell r="AU10"/>
          <cell r="AV10"/>
          <cell r="AW10"/>
          <cell r="AX10"/>
          <cell r="AY10"/>
          <cell r="AZ10"/>
          <cell r="BA10"/>
          <cell r="BB10"/>
          <cell r="BC10"/>
          <cell r="BD10"/>
          <cell r="BE10"/>
          <cell r="BF10"/>
          <cell r="BG10"/>
          <cell r="BH10"/>
          <cell r="BI10">
            <v>0</v>
          </cell>
          <cell r="BJ10"/>
          <cell r="BK10"/>
          <cell r="BL10">
            <v>0</v>
          </cell>
          <cell r="BM10">
            <v>0</v>
          </cell>
          <cell r="BN10">
            <v>0</v>
          </cell>
          <cell r="BO10">
            <v>0.2</v>
          </cell>
          <cell r="BP10">
            <v>0.2</v>
          </cell>
          <cell r="BQ10" t="str">
            <v>Se ha hecho acompañamiento para la revisión, actualización y aprobación de fichas en la MGA y SUIFP, mediante el acompañamiento de un asesor del Grupo de Proyectos, para cada una de las fichas vigentes. El cargue a SUIFP solo ha aplicado para los proyectos de Universidades, por lo que se deberá acelerar el proceso con el resto de proyectos, para el mes de abril, fecha límite para este ejercicio.</v>
          </cell>
        </row>
        <row r="11">
          <cell r="I11" t="str">
            <v>I-403-0-1323401</v>
          </cell>
          <cell r="J11" t="str">
            <v xml:space="preserve">Plan Institucional </v>
          </cell>
          <cell r="K11" t="str">
            <v xml:space="preserve">Direccionamiento estratégico y planeación </v>
          </cell>
          <cell r="L11" t="str">
            <v>Transformar y fortalecer la gestión y la cultura institucional</v>
          </cell>
          <cell r="M11"/>
          <cell r="N11" t="str">
            <v>N/A</v>
          </cell>
          <cell r="O11" t="str">
            <v>Oficina Asesora de Planeación y Finanzas</v>
          </cell>
          <cell r="P11" t="str">
            <v>Claudia Díaz Hernández</v>
          </cell>
          <cell r="Q11" t="str">
            <v>NO</v>
          </cell>
          <cell r="R11" t="str">
            <v>Proyectos de inversión ajustados a los recursos asignados en la Ley de Presupuesto anual</v>
          </cell>
          <cell r="S11" t="str">
            <v>Proyectos ajustados a decreto en SUIFP/ proyectos susceptibles de ajuste en SUIFP</v>
          </cell>
          <cell r="T11">
            <v>1</v>
          </cell>
          <cell r="U11" t="str">
            <v>Porcentaje</v>
          </cell>
          <cell r="V11">
            <v>1</v>
          </cell>
          <cell r="W11"/>
          <cell r="X11"/>
          <cell r="Y11" t="str">
            <v>Acompañar la revisión, actualización y aprobación de fichas en la MGA y SUIFP, según corresponda, para la ejecución de recursos de inversión en 2018</v>
          </cell>
          <cell r="Z11">
            <v>43101</v>
          </cell>
          <cell r="AA11">
            <v>43146</v>
          </cell>
          <cell r="AB11" t="str">
            <v>enero</v>
          </cell>
          <cell r="AC11">
            <v>45</v>
          </cell>
          <cell r="AD11">
            <v>61</v>
          </cell>
          <cell r="AE11">
            <v>0</v>
          </cell>
          <cell r="AF11">
            <v>0</v>
          </cell>
          <cell r="AG11"/>
          <cell r="AH11"/>
          <cell r="AI11" t="str">
            <v>Cuatro (4) personas de planta
Un (1) pasante universitario</v>
          </cell>
          <cell r="AJ11" t="str">
            <v>Proyectos registrados en la plataforma SUIFP para ajuste a decreto</v>
          </cell>
          <cell r="AK11">
            <v>0.97</v>
          </cell>
          <cell r="AL11" t="str">
            <v>El proceso de ajuste a decreto para la ejecución de los recursos de inversión del MEN en la vigencia 2018, está en un nivel de avance del 97%. Solo falta una revisión final del proyecto de Calidad Básica y se logrará el 100%.  Los archivos en PDF de los proyectos ajustados podrán encontrarse en la carpeta GP de One Drive. Ruta: GP - Proyectos -2018 - Ejecución -  Ajuste Decreto</v>
          </cell>
          <cell r="AM11">
            <v>1</v>
          </cell>
          <cell r="AN11"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O11">
            <v>1</v>
          </cell>
          <cell r="AP11"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AQ11"/>
          <cell r="AR11"/>
          <cell r="AS11"/>
          <cell r="AT11"/>
          <cell r="AU11"/>
          <cell r="AV11"/>
          <cell r="AW11"/>
          <cell r="AX11"/>
          <cell r="AY11"/>
          <cell r="AZ11"/>
          <cell r="BA11"/>
          <cell r="BB11"/>
          <cell r="BC11"/>
          <cell r="BD11"/>
          <cell r="BE11"/>
          <cell r="BF11"/>
          <cell r="BG11"/>
          <cell r="BH11"/>
          <cell r="BI11">
            <v>0.97</v>
          </cell>
          <cell r="BJ11">
            <v>0.97</v>
          </cell>
          <cell r="BK11" t="str">
            <v>El proceso de ajuste a decreto para la ejecución de los recursos de inversión del MEN en la vigencia 2018, está en un nivel de avance del 97%. Solo falta una revisión final del proyecto de Calidad Básica y se logrará el 100%.  Los archivos en PDF de los proyectos ajustados podrán encontrarse en la carpeta GP de One Drive. Ruta: GP - Proyectos -2018 - Ejecución -  Ajuste Decreto</v>
          </cell>
          <cell r="BL11">
            <v>1</v>
          </cell>
          <cell r="BM11">
            <v>1</v>
          </cell>
          <cell r="BN11"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cell r="BO11">
            <v>1</v>
          </cell>
          <cell r="BP11">
            <v>1</v>
          </cell>
          <cell r="BQ11" t="str">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ell>
        </row>
        <row r="12">
          <cell r="I12" t="str">
            <v>I-403-0-1323501</v>
          </cell>
          <cell r="J12" t="str">
            <v xml:space="preserve">Plan Institucional </v>
          </cell>
          <cell r="K12" t="str">
            <v xml:space="preserve">Gestión para el resultado con valores </v>
          </cell>
          <cell r="L12" t="str">
            <v>Transformar y fortalecer la gestión y la cultura institucional</v>
          </cell>
          <cell r="M12"/>
          <cell r="N12" t="str">
            <v>N/A</v>
          </cell>
          <cell r="O12" t="str">
            <v>Oficina Asesora de Planeación y Finanzas</v>
          </cell>
          <cell r="P12" t="str">
            <v>Claudia Díaz Hernández</v>
          </cell>
          <cell r="Q12" t="str">
            <v>NO</v>
          </cell>
          <cell r="R12" t="str">
            <v>Estrategias de participación ciudadana y rendición de cuentas formuladas e implementadas</v>
          </cell>
          <cell r="S12" t="str">
            <v>Sumatoria de las estrategias de participación ciudadana más rendición de cuentas en etapa de diseño e implementación</v>
          </cell>
          <cell r="T12">
            <v>1</v>
          </cell>
          <cell r="U12" t="str">
            <v>Número</v>
          </cell>
          <cell r="V12">
            <v>2</v>
          </cell>
          <cell r="W12"/>
          <cell r="X12"/>
          <cell r="Y12" t="str">
            <v>Definir y publicar la estrategia de participación ciudadana y de  rendición de cuentas para 2018</v>
          </cell>
          <cell r="Z12">
            <v>43102</v>
          </cell>
          <cell r="AA12">
            <v>43130</v>
          </cell>
          <cell r="AB12" t="str">
            <v>enero</v>
          </cell>
          <cell r="AC12">
            <v>28</v>
          </cell>
          <cell r="AD12">
            <v>30</v>
          </cell>
          <cell r="AE12">
            <v>0</v>
          </cell>
          <cell r="AF12">
            <v>0</v>
          </cell>
          <cell r="AG12"/>
          <cell r="AH12"/>
          <cell r="AI12" t="str">
            <v>Cuatro (4) personas de planta
Un (1) pasante universitario</v>
          </cell>
          <cell r="AJ12" t="str">
            <v xml:space="preserve"> Plan de Participación Ciudadana y de Rendición de cuentas publicado</v>
          </cell>
          <cell r="AK12">
            <v>1</v>
          </cell>
          <cell r="AL12"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2">
            <v>1</v>
          </cell>
          <cell r="AN12" t="str">
            <v xml:space="preserve">La formulación de la estrategia se publicó el 31 de enero y en febrero inicio su seguimiento y la preparación de acciones para la rendición de cuentas programada para el mes de abril. </v>
          </cell>
          <cell r="AO12">
            <v>1</v>
          </cell>
          <cell r="AP12"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2"/>
          <cell r="AR12"/>
          <cell r="AS12"/>
          <cell r="AT12"/>
          <cell r="AU12"/>
          <cell r="AV12"/>
          <cell r="AW12"/>
          <cell r="AX12"/>
          <cell r="AY12"/>
          <cell r="AZ12"/>
          <cell r="BA12"/>
          <cell r="BB12"/>
          <cell r="BC12"/>
          <cell r="BD12"/>
          <cell r="BE12"/>
          <cell r="BF12"/>
          <cell r="BG12"/>
          <cell r="BH12"/>
          <cell r="BI12">
            <v>1</v>
          </cell>
          <cell r="BJ12">
            <v>1</v>
          </cell>
          <cell r="BK12"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L12">
            <v>1</v>
          </cell>
          <cell r="BM12">
            <v>1</v>
          </cell>
          <cell r="BN12"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cell r="BO12">
            <v>1</v>
          </cell>
          <cell r="BP12">
            <v>1</v>
          </cell>
          <cell r="BQ12" t="str">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ell>
        </row>
        <row r="13">
          <cell r="I13" t="str">
            <v>I-403-0-1323502</v>
          </cell>
          <cell r="J13" t="str">
            <v xml:space="preserve">Plan Institucional </v>
          </cell>
          <cell r="K13" t="str">
            <v xml:space="preserve">Gestión para el resultado con valores </v>
          </cell>
          <cell r="L13" t="str">
            <v>Transformar y fortalecer la gestión y la cultura institucional</v>
          </cell>
          <cell r="M13"/>
          <cell r="N13" t="str">
            <v>N/A</v>
          </cell>
          <cell r="O13" t="str">
            <v>Oficina Asesora de Planeación y Finanzas</v>
          </cell>
          <cell r="P13" t="str">
            <v>Claudia Díaz Hernández</v>
          </cell>
          <cell r="Q13" t="str">
            <v>NO</v>
          </cell>
          <cell r="R13" t="str">
            <v>Estrategias de participación ciudadana y rendición de cuentas formuladas e implementadas</v>
          </cell>
          <cell r="S13" t="str">
            <v>Sumatoria de las estrategias de participación ciudadana más rendición de cuentas en etapa de diseño e implementación</v>
          </cell>
          <cell r="T13">
            <v>1</v>
          </cell>
          <cell r="U13" t="str">
            <v>Número</v>
          </cell>
          <cell r="V13">
            <v>2</v>
          </cell>
          <cell r="W13"/>
          <cell r="X13"/>
          <cell r="Y13" t="str">
            <v xml:space="preserve">Implementar y hacer seguimiento a  la estrategia de participacion ciudadana y rendición de cuentas </v>
          </cell>
          <cell r="Z13">
            <v>43133</v>
          </cell>
          <cell r="AA13">
            <v>43464</v>
          </cell>
          <cell r="AB13" t="str">
            <v>febrero</v>
          </cell>
          <cell r="AC13">
            <v>331</v>
          </cell>
          <cell r="AD13">
            <v>333</v>
          </cell>
          <cell r="AE13">
            <v>0</v>
          </cell>
          <cell r="AF13">
            <v>0</v>
          </cell>
          <cell r="AG13"/>
          <cell r="AH13"/>
          <cell r="AI13" t="str">
            <v>Cuatro (4) personas de planta
Un (1) pasante universitario</v>
          </cell>
          <cell r="AJ13" t="str">
            <v xml:space="preserve"> Plan de Participación Ciudadana y de Rendición de cuentas implementado</v>
          </cell>
          <cell r="AK13">
            <v>1</v>
          </cell>
          <cell r="AL13"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3">
            <v>1</v>
          </cell>
          <cell r="AN13" t="str">
            <v xml:space="preserve">La formulación de la estrategia se publicó el 31 de enero y en febrero inicio su seguimiento y la preparación de acciones para la rendición de cuentas programada para el mes de abril. </v>
          </cell>
          <cell r="AO13">
            <v>1</v>
          </cell>
          <cell r="AP13"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3"/>
          <cell r="AR13"/>
          <cell r="AS13"/>
          <cell r="AT13"/>
          <cell r="AU13"/>
          <cell r="AV13"/>
          <cell r="AW13"/>
          <cell r="AX13"/>
          <cell r="AY13"/>
          <cell r="AZ13"/>
          <cell r="BA13"/>
          <cell r="BB13"/>
          <cell r="BC13"/>
          <cell r="BD13"/>
          <cell r="BE13"/>
          <cell r="BF13"/>
          <cell r="BG13"/>
          <cell r="BH13"/>
          <cell r="BI13">
            <v>0</v>
          </cell>
          <cell r="BJ13">
            <v>0</v>
          </cell>
          <cell r="BK13"/>
          <cell r="BL13">
            <v>6.0909090909090913E-2</v>
          </cell>
          <cell r="BM13">
            <v>6.0909090909090913E-2</v>
          </cell>
          <cell r="BN13" t="str">
            <v xml:space="preserve">Se revisó la información con SDO de acuerdo con los recientes lineamientos del DAFP.  Se inicia la preparación de la capacitación del primer semestre. 
</v>
          </cell>
          <cell r="BO13">
            <v>0.12181818181818183</v>
          </cell>
          <cell r="BP13">
            <v>0.12181818181818183</v>
          </cell>
          <cell r="BQ13"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row>
        <row r="14">
          <cell r="I14" t="str">
            <v>I-403-0-1323503</v>
          </cell>
          <cell r="J14" t="str">
            <v xml:space="preserve">Plan Institucional </v>
          </cell>
          <cell r="K14" t="str">
            <v xml:space="preserve">Gestión para el resultado con valores </v>
          </cell>
          <cell r="L14" t="str">
            <v>Transformar y fortalecer la gestión y la cultura institucional</v>
          </cell>
          <cell r="M14"/>
          <cell r="N14" t="str">
            <v>N/A</v>
          </cell>
          <cell r="O14" t="str">
            <v>Oficina Asesora de Planeación y Finanzas</v>
          </cell>
          <cell r="P14" t="str">
            <v>Claudia Díaz Hernández</v>
          </cell>
          <cell r="Q14" t="str">
            <v>NO</v>
          </cell>
          <cell r="R14" t="str">
            <v>Estrategias de participación ciudadana y rendición de cuentas formuladas e implementadas</v>
          </cell>
          <cell r="S14" t="str">
            <v>Sumatoria de las estrategias de participación ciudadana más rendición de cuentas en etapa de diseño e implementación</v>
          </cell>
          <cell r="T14">
            <v>1</v>
          </cell>
          <cell r="U14" t="str">
            <v>Número</v>
          </cell>
          <cell r="V14">
            <v>2</v>
          </cell>
          <cell r="W14"/>
          <cell r="X14"/>
          <cell r="Y14" t="str">
            <v>Publicar el informe de gestión de la vigencia 2017</v>
          </cell>
          <cell r="Z14">
            <v>43102</v>
          </cell>
          <cell r="AA14">
            <v>43130</v>
          </cell>
          <cell r="AB14" t="str">
            <v>enero</v>
          </cell>
          <cell r="AC14">
            <v>28</v>
          </cell>
          <cell r="AD14">
            <v>30</v>
          </cell>
          <cell r="AE14">
            <v>0</v>
          </cell>
          <cell r="AF14">
            <v>0</v>
          </cell>
          <cell r="AG14"/>
          <cell r="AH14"/>
          <cell r="AI14" t="str">
            <v>Cuatro (4) personas de planta
Un (1) pasante universitario</v>
          </cell>
          <cell r="AJ14" t="str">
            <v>Informe de gestión 2017</v>
          </cell>
          <cell r="AK14">
            <v>1</v>
          </cell>
          <cell r="AL14"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4">
            <v>1</v>
          </cell>
          <cell r="AN14" t="str">
            <v xml:space="preserve">La formulación de la estrategia se publicó el 31 de enero y en febrero inicio su seguimiento y la preparación de acciones para la rendición de cuentas programada para el mes de abril. </v>
          </cell>
          <cell r="AO14">
            <v>1</v>
          </cell>
          <cell r="AP14"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4"/>
          <cell r="AR14"/>
          <cell r="AS14"/>
          <cell r="AT14"/>
          <cell r="AU14"/>
          <cell r="AV14"/>
          <cell r="AW14"/>
          <cell r="AX14"/>
          <cell r="AY14"/>
          <cell r="AZ14"/>
          <cell r="BA14"/>
          <cell r="BB14"/>
          <cell r="BC14"/>
          <cell r="BD14"/>
          <cell r="BE14"/>
          <cell r="BF14"/>
          <cell r="BG14"/>
          <cell r="BH14"/>
          <cell r="BI14">
            <v>1</v>
          </cell>
          <cell r="BJ14">
            <v>1</v>
          </cell>
          <cell r="BK14"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cell r="BL14">
            <v>1</v>
          </cell>
          <cell r="BM14">
            <v>1</v>
          </cell>
          <cell r="BN14" t="str">
            <v>Se cumplió en el mes de Enero</v>
          </cell>
          <cell r="BO14">
            <v>1</v>
          </cell>
          <cell r="BP14">
            <v>1</v>
          </cell>
          <cell r="BQ14" t="str">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ell>
        </row>
        <row r="15">
          <cell r="I15" t="str">
            <v>I-403-0-1323504</v>
          </cell>
          <cell r="J15" t="str">
            <v xml:space="preserve">Plan Institucional </v>
          </cell>
          <cell r="K15" t="str">
            <v xml:space="preserve">Gestión para el resultado con valores </v>
          </cell>
          <cell r="L15" t="str">
            <v>Transformar y fortalecer la gestión y la cultura institucional</v>
          </cell>
          <cell r="M15"/>
          <cell r="N15" t="str">
            <v>N/A</v>
          </cell>
          <cell r="O15" t="str">
            <v>Oficina Asesora de Planeación y Finanzas</v>
          </cell>
          <cell r="P15" t="str">
            <v>Claudia Díaz Hernández</v>
          </cell>
          <cell r="Q15" t="str">
            <v>NO</v>
          </cell>
          <cell r="R15" t="str">
            <v>Estrategias de participación ciudadana y rendición de cuentas formuladas e implementadas</v>
          </cell>
          <cell r="S15" t="str">
            <v>Sumatoria de las estrategias de participación ciudadana más rendición de cuentas en etapa de diseño e implementación</v>
          </cell>
          <cell r="T15">
            <v>1</v>
          </cell>
          <cell r="U15" t="str">
            <v>Número</v>
          </cell>
          <cell r="V15">
            <v>2</v>
          </cell>
          <cell r="W15"/>
          <cell r="X15"/>
          <cell r="Y15" t="str">
            <v>Realizar  la Audiencia Pública de Rendición de Cuentas 2017</v>
          </cell>
          <cell r="Z15">
            <v>43132</v>
          </cell>
          <cell r="AA15">
            <v>43250</v>
          </cell>
          <cell r="AB15" t="str">
            <v>febrero</v>
          </cell>
          <cell r="AC15">
            <v>118</v>
          </cell>
          <cell r="AD15">
            <v>122</v>
          </cell>
          <cell r="AE15">
            <v>0</v>
          </cell>
          <cell r="AF15">
            <v>0</v>
          </cell>
          <cell r="AG15"/>
          <cell r="AH15"/>
          <cell r="AI15" t="str">
            <v>Cuatro (4) personas de planta
Un (1) pasante universitario</v>
          </cell>
          <cell r="AJ15" t="str">
            <v xml:space="preserve"> Plan de Participación Ciudadana y de Rendición de cuentas publicado e implementado</v>
          </cell>
          <cell r="AK15">
            <v>1</v>
          </cell>
          <cell r="AL15" t="str">
            <v xml:space="preserve">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 El informe fue  publicado para observaciones ciudadanas en el mes de enero de 2018, y para el 31 de enero se publicó en su versión definitiva.  El informe de gestión está disponible en el portal institucional del MEN https://www.mineducacion.gov.co/portal/micrositios-institucionales/Rendicion-de-Cuentas/
</v>
          </cell>
          <cell r="AM15">
            <v>1</v>
          </cell>
          <cell r="AN15" t="str">
            <v xml:space="preserve">La formulación de la estrategia se publicó el 31 de enero y en febrero inicio su seguimiento y la preparación de acciones para la rendición de cuentas programada para el mes de abril. </v>
          </cell>
          <cell r="AO15">
            <v>1</v>
          </cell>
          <cell r="AP15" t="str">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ell>
          <cell r="AQ15"/>
          <cell r="AR15"/>
          <cell r="AS15"/>
          <cell r="AT15"/>
          <cell r="AU15"/>
          <cell r="AV15"/>
          <cell r="AW15"/>
          <cell r="AX15"/>
          <cell r="AY15"/>
          <cell r="AZ15"/>
          <cell r="BA15"/>
          <cell r="BB15"/>
          <cell r="BC15"/>
          <cell r="BD15"/>
          <cell r="BE15"/>
          <cell r="BF15"/>
          <cell r="BG15"/>
          <cell r="BH15"/>
          <cell r="BI15">
            <v>0</v>
          </cell>
          <cell r="BJ15">
            <v>0</v>
          </cell>
          <cell r="BK15"/>
          <cell r="BL15">
            <v>0.2</v>
          </cell>
          <cell r="BM15">
            <v>0.2</v>
          </cell>
          <cell r="BN15" t="str">
            <v xml:space="preserve">Se han realizado las reuniones con OAC,OTSI, UAC y SDO, para definir las acciones y poner en funcionamiento el aplicativo de preguntas, previo a la audiencia de RC. Actas de reunión en:
One drive\GP\Rend. cuentas y Part. Ciudad\2018\Audiencia Pública de RC
</v>
          </cell>
          <cell r="BO15">
            <v>0.4</v>
          </cell>
          <cell r="BP15">
            <v>0.4</v>
          </cell>
          <cell r="BQ15" t="str">
            <v xml:space="preserve"> Se continúa con la preparación de la rendición de cuentas, que por agenda de la sra. Ministra se reprogramó para el mes de mayo. El aplicativo de preguntas previas a la audiencia ya se encuentra adelantado, y se espera poner en línea en abril. La Oficina de Planeación prepara los insumos de información e indicadores que serán requeridos para dicho espacio.</v>
          </cell>
        </row>
        <row r="16">
          <cell r="I16" t="str">
            <v>I-403-0-1323601</v>
          </cell>
          <cell r="J16" t="str">
            <v xml:space="preserve">Plan Institucional </v>
          </cell>
          <cell r="K16" t="str">
            <v xml:space="preserve">Direccionamiento estratégico y planeación </v>
          </cell>
          <cell r="L16" t="str">
            <v>Transformar y fortalecer la gestión y la cultura institucional</v>
          </cell>
          <cell r="M16"/>
          <cell r="N16" t="str">
            <v>N/A</v>
          </cell>
          <cell r="O16" t="str">
            <v>Oficina Asesora de Planeación y Finanzas</v>
          </cell>
          <cell r="P16" t="str">
            <v>Claudia Díaz Hernández</v>
          </cell>
          <cell r="Q16" t="str">
            <v>NO</v>
          </cell>
          <cell r="R16" t="str">
            <v>Procesos de acompañamiento a las políticas sectoriales, poblacionales y/o territoriales priorizadas</v>
          </cell>
          <cell r="S16" t="str">
            <v>Sumatoria de los procesos de acompañamiento en materia de víctimas, poblaciones, postconflicto, plan decenal, CONPES y contratos Plan</v>
          </cell>
          <cell r="T16">
            <v>1</v>
          </cell>
          <cell r="U16" t="str">
            <v>Número</v>
          </cell>
          <cell r="V16">
            <v>6</v>
          </cell>
          <cell r="W16"/>
          <cell r="X16"/>
          <cell r="Y16" t="str">
            <v>Formular y realizar seguimiento de los planes de acción y de fortalecimiento institucional, para la asistencia, atención y reparación a las víctimas</v>
          </cell>
          <cell r="Z16">
            <v>43133</v>
          </cell>
          <cell r="AA16">
            <v>43464</v>
          </cell>
          <cell r="AB16" t="str">
            <v>febrero</v>
          </cell>
          <cell r="AC16">
            <v>331</v>
          </cell>
          <cell r="AD16">
            <v>333</v>
          </cell>
          <cell r="AE16">
            <v>0</v>
          </cell>
          <cell r="AF16">
            <v>0</v>
          </cell>
          <cell r="AG16"/>
          <cell r="AH16"/>
          <cell r="AI16" t="str">
            <v>Cuatro (4) personas de planta
Un (1) pasante universitario</v>
          </cell>
          <cell r="AJ16" t="str">
            <v>Documentos de seguimiento a las políticas sectoriales, territoriales y/o poblacionales</v>
          </cell>
          <cell r="AK16"/>
          <cell r="AL16" t="str">
            <v>Se avanzó en la elaboración de conceptos de CONPES para el Consejo de Ministros, reporte del Auto 219 de 2011 (víctimas), consolidación de la información financiera de postconflicto, y gestión de la primera reunión del PNDE</v>
          </cell>
          <cell r="AM16">
            <v>1</v>
          </cell>
          <cell r="AN16"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AO16">
            <v>1.5</v>
          </cell>
          <cell r="AP16"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6"/>
          <cell r="AR16"/>
          <cell r="AS16"/>
          <cell r="AT16"/>
          <cell r="AU16"/>
          <cell r="AV16"/>
          <cell r="AW16"/>
          <cell r="AX16"/>
          <cell r="AY16"/>
          <cell r="AZ16"/>
          <cell r="BA16"/>
          <cell r="BB16"/>
          <cell r="BC16"/>
          <cell r="BD16"/>
          <cell r="BE16"/>
          <cell r="BF16"/>
          <cell r="BG16"/>
          <cell r="BH16"/>
          <cell r="BI16">
            <v>0</v>
          </cell>
          <cell r="BJ16">
            <v>0</v>
          </cell>
          <cell r="BK16" t="str">
            <v xml:space="preserve">Conforme a la solicitud de DNP de diligenciar el seguimiento al Auto 219 de 2011 proferido por la Corte Constitucional, se coordinó con las áreas del MEN el seguimiento en la plataforma SPI de dicha norma conforme a la actualización de los proyectos de inversión en MGA y la certificación de  la regionalización aprobada por la Unidad para las Víctimas. En ese sentido, quedaron cuatro proyectos de inversión reportados, a saber: PAE, Infraestructura, Fondo Víctimas Superior y Víctimas Básica. Soportes:https://mineducaciongovco-my.sharepoint.com/:f:/r/personal/ansandoval_mineducacion_gov_co/Documents/ONEDRIVE/GP/GP/Poblaciones/V%C3%ADctimas/AUTOS/219%20de%202011/Fichas%20programaci%C3%B3n%202018?csf=1&amp;e=AEu3as
</v>
          </cell>
          <cell r="BL16">
            <v>6.0909090909090913E-2</v>
          </cell>
          <cell r="BM16">
            <v>6.0909090909090913E-2</v>
          </cell>
          <cell r="BN16"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v>
          </cell>
          <cell r="BO16">
            <v>0.12181818181818183</v>
          </cell>
          <cell r="BP16">
            <v>0.12181818181818183</v>
          </cell>
          <cell r="BQ16" t="str">
            <v>Se remitió a la Unidad para las Víctimas lo relacionado con la certificación institucional del Ministerio de Educación.</v>
          </cell>
        </row>
        <row r="17">
          <cell r="I17" t="str">
            <v>I-403-0-1323602</v>
          </cell>
          <cell r="J17" t="str">
            <v xml:space="preserve">Plan Institucional </v>
          </cell>
          <cell r="K17" t="str">
            <v xml:space="preserve">Direccionamiento estratégico y planeación </v>
          </cell>
          <cell r="L17" t="str">
            <v>Transformar y fortalecer la gestión y la cultura institucional</v>
          </cell>
          <cell r="M17"/>
          <cell r="N17" t="str">
            <v>N/A</v>
          </cell>
          <cell r="O17" t="str">
            <v>Oficina Asesora de Planeación y Finanzas</v>
          </cell>
          <cell r="P17" t="str">
            <v>Claudia Díaz Hernández</v>
          </cell>
          <cell r="Q17" t="str">
            <v>NO</v>
          </cell>
          <cell r="R17" t="str">
            <v>Procesos de acompañamiento a las políticas sectoriales, poblacionales y/o territoriales priorizadas</v>
          </cell>
          <cell r="S17" t="str">
            <v>Sumatoria de los procesos de acompañamiento en materia de víctimas, poblaciones, postconflicto, plan decenal, CONPES y contratos Plan</v>
          </cell>
          <cell r="T17">
            <v>1</v>
          </cell>
          <cell r="U17" t="str">
            <v>Número</v>
          </cell>
          <cell r="V17">
            <v>6</v>
          </cell>
          <cell r="W17"/>
          <cell r="X17"/>
          <cell r="Y17" t="str">
            <v>Consolidar y hacer seguimiento a los compromisos del MEN, en materia de postconflicto y/o poblaciones</v>
          </cell>
          <cell r="Z17">
            <v>43105</v>
          </cell>
          <cell r="AA17">
            <v>43464</v>
          </cell>
          <cell r="AB17" t="str">
            <v>enero</v>
          </cell>
          <cell r="AC17">
            <v>359</v>
          </cell>
          <cell r="AD17">
            <v>365</v>
          </cell>
          <cell r="AE17">
            <v>0</v>
          </cell>
          <cell r="AF17">
            <v>0</v>
          </cell>
          <cell r="AG17"/>
          <cell r="AH17"/>
          <cell r="AI17" t="str">
            <v>Cuatro (4) personas de planta
Un (1) pasante universitario</v>
          </cell>
          <cell r="AJ17" t="str">
            <v>Documentos de seguimiento a las políticas sectoriales, territoriales y/o poblacionales</v>
          </cell>
          <cell r="AK17"/>
          <cell r="AL17" t="str">
            <v>Se avanzó en la elaboración de conceptos de CONPES para el Consejo de Ministros, reporte del Auto 219 de 2011 (víctimas), consolidación de la información financiera de postconflicto, y gestión de la primera reunión del PNDE</v>
          </cell>
          <cell r="AM17">
            <v>1</v>
          </cell>
          <cell r="AN17" t="str">
            <v xml:space="preserve">Durante el mes de febrero se solicitó a la Unidad de Víctimas la revisión del plan de acción y fortalecimiento para la atención a la población víctima. Además, se carga información preliminar de los avances de estos planes para la fecha de cierre 2017.  _x000D_
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AO17">
            <v>1.5</v>
          </cell>
          <cell r="AP17"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7"/>
          <cell r="AR17"/>
          <cell r="AS17"/>
          <cell r="AT17"/>
          <cell r="AU17"/>
          <cell r="AV17"/>
          <cell r="AW17"/>
          <cell r="AX17"/>
          <cell r="AY17"/>
          <cell r="AZ17"/>
          <cell r="BA17"/>
          <cell r="BB17"/>
          <cell r="BC17"/>
          <cell r="BD17"/>
          <cell r="BE17"/>
          <cell r="BF17"/>
          <cell r="BG17"/>
          <cell r="BH17"/>
          <cell r="BI17">
            <v>5.333333333333333E-2</v>
          </cell>
          <cell r="BJ17">
            <v>5.333333333333333E-2</v>
          </cell>
          <cell r="BK17" t="str">
            <v xml:space="preserve">Con base en los proyectos de inversión programados para 2018, se han identificado los recursos del postconflicto. Se cuenta con la información de recursos, metas e indicadores por cumplir.  Igualmente, se han consolidado los indicadores temáticos, de género, y de PDET de los Acuerdos de Paz; así como el plan de acción del Plan Especial de Educación Rural
</v>
          </cell>
          <cell r="BL17">
            <v>0.10666666666666666</v>
          </cell>
          <cell r="BM17">
            <v>0.10666666666666666</v>
          </cell>
          <cell r="BN17" t="str">
            <v xml:space="preserve">Así mismo, se asistió a los procesos de alistamiento para el seguimiento de los indicadores del Plan Marco de Implementación (PMI), Programas de Desarrollo con Enfoque Territorial PDET y Plan de Educación Rural. Se formulan los primeros 28 indicadores postconflicto para subir a la plataforma Repórtate del MEN._x000D_
</v>
          </cell>
          <cell r="BO17">
            <v>0.15999999999999998</v>
          </cell>
          <cell r="BP17">
            <v>0.15999999999999998</v>
          </cell>
          <cell r="BQ17" t="str">
            <v xml:space="preserve">Se adelantaron las siguientes acciones: i) Se estructuró el documento para el informe individual de rendición de cuentas liderado por el Departamento Administrativo para la Función Pública, y se remitió a las áreas para su diligenciamiento; ii) Se remitió el informe al Congreso de la República sobre los avances de la implementación de los Acuerdos. El reporte se hizo mediante el portal Web denominado Pazos; iii) Se llevó a cabo una capacitación con las áreas del MEN, para la construcción de indicadores del Plan Especial de Educación Rural; iv) Se actualizó el sistema de seguimiento a proyectos SPI con la información focalizada en postconflicto para 2017
</v>
          </cell>
        </row>
        <row r="18">
          <cell r="I18" t="str">
            <v>I-403-0-1323603</v>
          </cell>
          <cell r="J18" t="str">
            <v xml:space="preserve">Plan Institucional </v>
          </cell>
          <cell r="K18" t="str">
            <v xml:space="preserve">Direccionamiento estratégico y planeación </v>
          </cell>
          <cell r="L18" t="str">
            <v>Transformar y fortalecer la gestión y la cultura institucional</v>
          </cell>
          <cell r="M18"/>
          <cell r="N18" t="str">
            <v>N/A</v>
          </cell>
          <cell r="O18" t="str">
            <v>Oficina Asesora de Planeación y Finanzas</v>
          </cell>
          <cell r="P18" t="str">
            <v>Claudia Díaz Hernández</v>
          </cell>
          <cell r="Q18" t="str">
            <v>NO</v>
          </cell>
          <cell r="R18" t="str">
            <v>Procesos de acompañamiento a las políticas sectoriales, poblacionales y/o territoriales priorizadas</v>
          </cell>
          <cell r="S18" t="str">
            <v>Sumatoria de los procesos de acompañamiento en materia de víctimas, poblaciones, postconflicto, plan decenal, CONPES y contratos Plan</v>
          </cell>
          <cell r="T18">
            <v>1</v>
          </cell>
          <cell r="U18" t="str">
            <v>Número</v>
          </cell>
          <cell r="V18">
            <v>6</v>
          </cell>
          <cell r="W18"/>
          <cell r="X18"/>
          <cell r="Y18" t="str">
            <v>Hacer seguimiento a los indicadores del Plan Decenal de Educación</v>
          </cell>
          <cell r="Z18">
            <v>43105</v>
          </cell>
          <cell r="AA18">
            <v>43464</v>
          </cell>
          <cell r="AB18" t="str">
            <v>enero</v>
          </cell>
          <cell r="AC18">
            <v>359</v>
          </cell>
          <cell r="AD18">
            <v>365</v>
          </cell>
          <cell r="AE18">
            <v>0</v>
          </cell>
          <cell r="AF18">
            <v>0</v>
          </cell>
          <cell r="AG18"/>
          <cell r="AH18"/>
          <cell r="AI18" t="str">
            <v>Cuatro (4) personas de planta
Un (1) pasante universitario</v>
          </cell>
          <cell r="AJ18" t="str">
            <v>Batería indicadores PNDE 2016-2026 con seguimiento</v>
          </cell>
          <cell r="AK18"/>
          <cell r="AL18" t="str">
            <v>Se avanzó en la elaboración de conceptos de CONPES para el Consejo de Ministros, reporte del Auto 219 de 2011 (víctimas), consolidación de la información financiera de postconflicto, y gestión de la primera reunión del PNDE</v>
          </cell>
          <cell r="AM18">
            <v>1</v>
          </cell>
          <cell r="AN18" t="str">
            <v>Se han realizado 2 reuniones con la  Mesa  de Monitoreo, Seguimiento y Evaluación de la Comisión Gestora del Plan Decenal con el propósito de revisar y definir la estrategia de seguimiento y precisión de los indicadores para tal fin.</v>
          </cell>
          <cell r="AO18">
            <v>1.5</v>
          </cell>
          <cell r="AP18"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8"/>
          <cell r="AR18"/>
          <cell r="AS18"/>
          <cell r="AT18"/>
          <cell r="AU18"/>
          <cell r="AV18"/>
          <cell r="AW18"/>
          <cell r="AX18"/>
          <cell r="AY18"/>
          <cell r="AZ18"/>
          <cell r="BA18"/>
          <cell r="BB18"/>
          <cell r="BC18"/>
          <cell r="BD18"/>
          <cell r="BE18"/>
          <cell r="BF18"/>
          <cell r="BG18"/>
          <cell r="BH18"/>
          <cell r="BI18">
            <v>5.333333333333333E-2</v>
          </cell>
          <cell r="BJ18">
            <v>5.333333333333333E-2</v>
          </cell>
          <cell r="BK18" t="str">
            <v>Se convocó a la primera reunión de la Comisión Gestora, donde se definirán las mesas de trabajo para trabajar en la socialización del PNDE y los indicadores para hacer seguimiento</v>
          </cell>
          <cell r="BL18">
            <v>0.10666666666666666</v>
          </cell>
          <cell r="BM18">
            <v>0.10666666666666666</v>
          </cell>
          <cell r="BN18" t="str">
            <v>Se han realizado 2 reuniones con la Mesa de Monitoreo, Seguimiento y Evaluación de la Comisión Gestora del Plan Decenal, con el propósito de revisar y definir la estrategia de seguimiento y precisión de los indicadores para tal fin.</v>
          </cell>
          <cell r="BO18">
            <v>0.15999999999999998</v>
          </cell>
          <cell r="BP18">
            <v>0.15999999999999998</v>
          </cell>
          <cell r="BQ18" t="str">
            <v>En el mes de marzo se adelantaron reuniones con las tres mesas temáticas del Plan Decenal. En la primera de ellas se viene elaborando una ruta para territorializar el PNDE, en coordinación con las entidades territoriales. En la segunda, se hizo una mesa de trabajo con entidades como DNP, DANE, PNUD y Empresarios por la Educación, para definir los indicadores del décimo desafío, relacionado con investigación. En la tercera, se adelantó una propuesta de reglamento interno para la Comisión Gestora del Plan, y se elevó una consulta a la Oficina Jurídica para formalizar dicho espacio.</v>
          </cell>
        </row>
        <row r="19">
          <cell r="I19" t="str">
            <v>I-403-0-1323604</v>
          </cell>
          <cell r="J19" t="str">
            <v xml:space="preserve">Plan Institucional </v>
          </cell>
          <cell r="K19" t="str">
            <v xml:space="preserve">Direccionamiento estratégico y planeación </v>
          </cell>
          <cell r="L19" t="str">
            <v>Transformar y fortalecer la gestión y la cultura institucional</v>
          </cell>
          <cell r="M19"/>
          <cell r="N19" t="str">
            <v>N/A</v>
          </cell>
          <cell r="O19" t="str">
            <v>Oficina Asesora de Planeación y Finanzas</v>
          </cell>
          <cell r="P19" t="str">
            <v>Claudia Díaz Hernández</v>
          </cell>
          <cell r="Q19" t="str">
            <v>NO</v>
          </cell>
          <cell r="R19" t="str">
            <v>Procesos de acompañamiento a las políticas sectoriales, poblacionales y/o territoriales priorizadas</v>
          </cell>
          <cell r="S19" t="str">
            <v>Sumatoria de los procesos de acompañamiento en materia de víctimas, poblaciones, postconflicto, plan decenal, CONPES y contratos Plan</v>
          </cell>
          <cell r="T19">
            <v>1</v>
          </cell>
          <cell r="U19" t="str">
            <v>Número</v>
          </cell>
          <cell r="V19">
            <v>6</v>
          </cell>
          <cell r="W19"/>
          <cell r="X19"/>
          <cell r="Y19" t="str">
            <v>Acompañar la formulación y seguimiento de otros instrumentos de planeación (CONPES, Contratos Plan)</v>
          </cell>
          <cell r="Z19">
            <v>43105</v>
          </cell>
          <cell r="AA19">
            <v>43464</v>
          </cell>
          <cell r="AB19" t="str">
            <v>enero</v>
          </cell>
          <cell r="AC19">
            <v>359</v>
          </cell>
          <cell r="AD19">
            <v>365</v>
          </cell>
          <cell r="AE19">
            <v>0</v>
          </cell>
          <cell r="AF19">
            <v>0</v>
          </cell>
          <cell r="AG19"/>
          <cell r="AH19"/>
          <cell r="AI19" t="str">
            <v>Cuatro (4) personas de planta
Un (1) pasante universitario</v>
          </cell>
          <cell r="AJ19" t="str">
            <v>CONPES con seguimiento e inventario de Contratos Plan</v>
          </cell>
          <cell r="AK19"/>
          <cell r="AL19" t="str">
            <v>Se avanzó en la elaboración de conceptos de CONPES para el Consejo de Ministros, reporte del Auto 219 de 2011 (víctimas), consolidación de la información financiera de postconflicto, y gestión de la primera reunión del PNDE</v>
          </cell>
          <cell r="AM19">
            <v>1</v>
          </cell>
          <cell r="AN19" t="str">
            <v>Se envía a DNP la información de los responsables de reportar los avances de los compromisos CONPES a corte de diciembre de 2017. Además, se apoya la formulación, realización de conceptos técnicos y seguimiento de los siguientes documentos CONPES: Mocoa, Edificaciones Sostenibles, Explotación de Datos Big data, IES Públicas, Guajira, Laboratorios, Zidres y Variante San Gil.</v>
          </cell>
          <cell r="AO19">
            <v>1.5</v>
          </cell>
          <cell r="AP19" t="str">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ell>
          <cell r="AQ19"/>
          <cell r="AR19"/>
          <cell r="AS19"/>
          <cell r="AT19"/>
          <cell r="AU19"/>
          <cell r="AV19"/>
          <cell r="AW19"/>
          <cell r="AX19"/>
          <cell r="AY19"/>
          <cell r="AZ19"/>
          <cell r="BA19"/>
          <cell r="BB19"/>
          <cell r="BC19"/>
          <cell r="BD19"/>
          <cell r="BE19"/>
          <cell r="BF19"/>
          <cell r="BG19"/>
          <cell r="BH19"/>
          <cell r="BI19">
            <v>5.333333333333333E-2</v>
          </cell>
          <cell r="BJ19">
            <v>5.333333333333333E-2</v>
          </cell>
          <cell r="BK19" t="str">
            <v xml:space="preserve">Se han emitido conceptos de los Documentos CONPES: 1) Estrategia para la implementación de los Objetivos de Desarrollo Sostenible (ODS) en Colombia; 2) Lineamientos de política y estrategias para el desarrollo regional sostenible del macizo colombiano; 3) Áreas de referencia como insumo para la identificación de las zonas de interés de desarrollo rural, económico y social (Zidres);  Modificación del Documento CONPES 3880 Declaración de importancia estratégica del proyecto de inversión Apoyo para fomentar el acceso con calidad a la educación superior a través de incentivos a la demanda en Colombia.. Por otro lado, se han acompañado la formulación del CONPES de Laboratorios, rediseño PAS de la Guajira, Big Data y política nacional espacial.
Soporte: https://mineducaciongovco-my.sharepoint.com/:f:/r/personal/ansandoval_mineducacion_gov_co/Documents/ONEDRIVE/GP/GP/CONPES/Conceptos%202018/Enero%202018?csf=1&amp;e=tgduJM
</v>
          </cell>
          <cell r="BL19">
            <v>0.10666666666666666</v>
          </cell>
          <cell r="BM19">
            <v>0.10666666666666666</v>
          </cell>
          <cell r="BN19" t="str">
            <v>Se envía a DNP la información de los responsables de reportar los avances de los compromisos CONPES a corte de diciembre de 2017. Además, se apoya la formulación, realización de conceptos técnicos y seguimiento de los siguientes documentos CONPES: Mocoa, Edificaciones Sostenibles, Explotación de Datos Big data, IES Públicas, Guajira, Laboratorios, Zidres y Variante San Gil.</v>
          </cell>
          <cell r="BO19">
            <v>0.15999999999999998</v>
          </cell>
          <cell r="BP19">
            <v>0.15999999999999998</v>
          </cell>
          <cell r="BQ19" t="str">
            <v>En el mes de marzo se dio concepto técnico a los documentos CONPES de Objetivos de Desarrollo Sostenible y edificaciones sostenibles. Se asistió el PRECONPES de financiamiento de la educación superior y se acompañaron reuniones sobre el CONPES de La Guajira, que busca articular la oferta social que se espera entregar a la población. En cuanto a Contratos Plan, continúa la consolidación de los compromisos del MEN en dichos instrumentos.</v>
          </cell>
        </row>
        <row r="20">
          <cell r="I20" t="str">
            <v>I-403-0-1323701</v>
          </cell>
          <cell r="J20" t="str">
            <v xml:space="preserve">Plan Institucional </v>
          </cell>
          <cell r="K20" t="str">
            <v xml:space="preserve">Evaluación de resultados </v>
          </cell>
          <cell r="L20" t="str">
            <v>Transformar y fortalecer la gestión y la cultura institucional</v>
          </cell>
          <cell r="M20"/>
          <cell r="N20" t="str">
            <v>N/A</v>
          </cell>
          <cell r="O20" t="str">
            <v>Oficina Asesora de Planeación y Finanzas</v>
          </cell>
          <cell r="P20" t="str">
            <v>Claudia Díaz Hernández</v>
          </cell>
          <cell r="Q20" t="str">
            <v>NO</v>
          </cell>
          <cell r="R20" t="str">
            <v>Planes Nacionales de Desarrollo acompañados</v>
          </cell>
          <cell r="S20" t="str">
            <v>Sumatoria del ejercicio de seguimiento al PND vigente más el PND en construcción, para el próximo cuatrienio</v>
          </cell>
          <cell r="T20">
            <v>1</v>
          </cell>
          <cell r="U20" t="str">
            <v>Número</v>
          </cell>
          <cell r="V20">
            <v>2</v>
          </cell>
          <cell r="W20"/>
          <cell r="X20"/>
          <cell r="Y20" t="str">
            <v>Acompañar el reporte de los indicadores y los informes de  cierre del Plan Nacional de Desarrollo 2014-2018 y de los dos periodos de gobierno</v>
          </cell>
          <cell r="Z20">
            <v>43105</v>
          </cell>
          <cell r="AA20">
            <v>43464</v>
          </cell>
          <cell r="AB20" t="str">
            <v>enero</v>
          </cell>
          <cell r="AC20">
            <v>359</v>
          </cell>
          <cell r="AD20">
            <v>365</v>
          </cell>
          <cell r="AE20">
            <v>0</v>
          </cell>
          <cell r="AF20">
            <v>0</v>
          </cell>
          <cell r="AG20"/>
          <cell r="AH20"/>
          <cell r="AI20" t="str">
            <v>Cuatro (4) personas de planta
Un (1) pasante universitario</v>
          </cell>
          <cell r="AJ20" t="str">
            <v>Reportes de indicadores PND vigente</v>
          </cell>
          <cell r="AK20"/>
          <cell r="AL20" t="str">
            <v>Se adelantaron las siguientes actividades: 1. Se consolidó la información a diciembre, de los indicadores de PND; 2. Se remitieron las metas volantes del tablero del presidente; 3. Se hizo un diagnóstico de los indicadores con inconsistencias entre la información MEN y DNP</v>
          </cell>
          <cell r="AM20">
            <v>0.3</v>
          </cell>
          <cell r="AN20" t="str">
            <v>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v>
          </cell>
          <cell r="AO20">
            <v>0.37509999999999999</v>
          </cell>
          <cell r="AP20"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cell r="AQ20"/>
          <cell r="AR20"/>
          <cell r="AS20"/>
          <cell r="AT20"/>
          <cell r="AU20"/>
          <cell r="AV20"/>
          <cell r="AW20"/>
          <cell r="AX20"/>
          <cell r="AY20"/>
          <cell r="AZ20"/>
          <cell r="BA20"/>
          <cell r="BB20"/>
          <cell r="BC20"/>
          <cell r="BD20"/>
          <cell r="BE20"/>
          <cell r="BF20"/>
          <cell r="BG20"/>
          <cell r="BH20"/>
          <cell r="BI20">
            <v>5.333333333333333E-2</v>
          </cell>
          <cell r="BJ20">
            <v>0.05</v>
          </cell>
          <cell r="BK20" t="str">
            <v>Se adelantaron las siguientes actividades: 1. Se consolidó la información a diciembre, de los indicadores de PND; 2. Se remitieron las metas volantes del tablero del presidente; 3. Se hizo un diagnóstico de los indicadores con inconsistencias entre la información MEN y DNP</v>
          </cell>
          <cell r="BL20">
            <v>0.10666666666666666</v>
          </cell>
          <cell r="BM20">
            <v>0.10666666666666666</v>
          </cell>
          <cell r="BN20" t="str">
            <v>Se adelantaron las siguientes actividades: a) Solicitud, consolidación, análisis y envío del tablero de Presidente (Educación) con seguimiento efectuado en enero de indicadores PND (cifras preliminares 2017)  y reporte de avance en SINERGIA; b) Cruce del diagnóstico levantado desde la OAPF y la información suministrada por DNP correspondiente a indicadores PND 2015-2018 en procura de la homogenización de las cifras (LB, Metas anuales, MC y avances) entre las 2 entidades y C) Realización de mesas de trabajo con las áreas para la revisión de necesidades de ajuste de  indicadores,  en lo relacionado a tipos de indicador, tipos de acumulación, fichas técnicas o cifras.</v>
          </cell>
          <cell r="BO20">
            <v>0.15999999999999998</v>
          </cell>
          <cell r="BP20">
            <v>0.16</v>
          </cell>
          <cell r="BQ20"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row>
        <row r="21">
          <cell r="I21" t="str">
            <v>I-403-0-1323702</v>
          </cell>
          <cell r="J21" t="str">
            <v xml:space="preserve">Plan Institucional </v>
          </cell>
          <cell r="K21" t="str">
            <v xml:space="preserve">Evaluación de resultados </v>
          </cell>
          <cell r="L21" t="str">
            <v>Transformar y fortalecer la gestión y la cultura institucional</v>
          </cell>
          <cell r="M21"/>
          <cell r="N21" t="str">
            <v>N/A</v>
          </cell>
          <cell r="O21" t="str">
            <v>Oficina Asesora de Planeación y Finanzas</v>
          </cell>
          <cell r="P21" t="str">
            <v>Claudia Díaz Hernández</v>
          </cell>
          <cell r="Q21" t="str">
            <v>NO</v>
          </cell>
          <cell r="R21" t="str">
            <v>Planes Nacionales de Desarrollo acompañados</v>
          </cell>
          <cell r="S21" t="str">
            <v>Sumatoria del ejercicio de seguimiento al PND vigente más el PND en construcción, para el próximo cuatrienio</v>
          </cell>
          <cell r="T21">
            <v>1</v>
          </cell>
          <cell r="U21" t="str">
            <v>Número</v>
          </cell>
          <cell r="V21">
            <v>2</v>
          </cell>
          <cell r="W21"/>
          <cell r="X21"/>
          <cell r="Y21" t="str">
            <v xml:space="preserve">Orientar el ejercicio de formulación del Plan Nacional de Desarrollo 2019-2022, en coordinación con DNP </v>
          </cell>
          <cell r="Z21">
            <v>43313</v>
          </cell>
          <cell r="AA21">
            <v>43464</v>
          </cell>
          <cell r="AB21" t="str">
            <v>agosto</v>
          </cell>
          <cell r="AC21">
            <v>151</v>
          </cell>
          <cell r="AD21">
            <v>152</v>
          </cell>
          <cell r="AE21">
            <v>0</v>
          </cell>
          <cell r="AF21">
            <v>0</v>
          </cell>
          <cell r="AG21"/>
          <cell r="AH21"/>
          <cell r="AI21" t="str">
            <v>Cuatro (4) personas de planta
Un (1) pasante universitario</v>
          </cell>
          <cell r="AJ21" t="str">
            <v>Documento del PND Educación, para el nuevo cuatrienio</v>
          </cell>
          <cell r="AK21"/>
          <cell r="AL21"/>
          <cell r="AM21">
            <v>0</v>
          </cell>
          <cell r="AN21">
            <v>0</v>
          </cell>
          <cell r="AO21">
            <v>0.38</v>
          </cell>
          <cell r="AP21" t="str">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ell>
          <cell r="AQ21"/>
          <cell r="AR21"/>
          <cell r="AS21"/>
          <cell r="AT21"/>
          <cell r="AU21"/>
          <cell r="AV21"/>
          <cell r="AW21"/>
          <cell r="AX21"/>
          <cell r="AY21"/>
          <cell r="AZ21"/>
          <cell r="BA21"/>
          <cell r="BB21"/>
          <cell r="BC21"/>
          <cell r="BD21"/>
          <cell r="BE21"/>
          <cell r="BF21"/>
          <cell r="BG21"/>
          <cell r="BH21"/>
          <cell r="BI21">
            <v>0</v>
          </cell>
          <cell r="BJ21"/>
          <cell r="BK21"/>
          <cell r="BL21">
            <v>0</v>
          </cell>
          <cell r="BM21">
            <v>0</v>
          </cell>
          <cell r="BN21">
            <v>0</v>
          </cell>
          <cell r="BO21">
            <v>0</v>
          </cell>
          <cell r="BP21">
            <v>0</v>
          </cell>
          <cell r="BQ21"/>
        </row>
        <row r="22">
          <cell r="I22" t="str">
            <v>I-403-0-1323801</v>
          </cell>
          <cell r="J22" t="str">
            <v xml:space="preserve">Plan Institucional </v>
          </cell>
          <cell r="K22" t="str">
            <v xml:space="preserve">Evaluación de resultados </v>
          </cell>
          <cell r="L22" t="str">
            <v>Transformar y fortalecer la gestión y la cultura institucional</v>
          </cell>
          <cell r="M22"/>
          <cell r="N22" t="str">
            <v>N/A</v>
          </cell>
          <cell r="O22" t="str">
            <v>Oficina Asesora de Planeación y Finanzas</v>
          </cell>
          <cell r="P22" t="str">
            <v>Claudia Díaz Hernández</v>
          </cell>
          <cell r="Q22" t="str">
            <v>NO</v>
          </cell>
          <cell r="R22" t="str">
            <v>Reporte unificado de seguimiento a los proyectos de inversión</v>
          </cell>
          <cell r="S22" t="str">
            <v>Sumatoria de reportes presentados a las áreas, respecto a la ejecución de los proyectos de inversión</v>
          </cell>
          <cell r="T22">
            <v>1</v>
          </cell>
          <cell r="U22" t="str">
            <v>Número</v>
          </cell>
          <cell r="V22">
            <v>11</v>
          </cell>
          <cell r="W22"/>
          <cell r="X22"/>
          <cell r="Y22" t="str">
            <v>Definir un índice para hacer seguimiento al avance de los proyectos</v>
          </cell>
          <cell r="Z22">
            <v>43115</v>
          </cell>
          <cell r="AA22">
            <v>43169</v>
          </cell>
          <cell r="AB22" t="str">
            <v>enero</v>
          </cell>
          <cell r="AC22">
            <v>54</v>
          </cell>
          <cell r="AD22">
            <v>61</v>
          </cell>
          <cell r="AE22">
            <v>0</v>
          </cell>
          <cell r="AF22">
            <v>0</v>
          </cell>
          <cell r="AG22"/>
          <cell r="AH22"/>
          <cell r="AI22" t="str">
            <v>Cuatro (4) personas de planta
Un (1) pasante universitario</v>
          </cell>
          <cell r="AJ22" t="str">
            <v>Índice de seguimiento elaborado</v>
          </cell>
          <cell r="AK22"/>
          <cell r="AL22" t="str">
            <v xml:space="preserve">Se comenzó la revisión de las bases SIIF y SUIFP para construir el índice de seguimiento. El objetivo es cruzar los datos de los dos sistemas de información para reportar alertas en cuanto a la ejecución de los proyectos. 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
</v>
          </cell>
          <cell r="AM22">
            <v>1</v>
          </cell>
          <cell r="AN22" t="str">
            <v xml:space="preserve">Se generó y envío el Detalle diagnostico del Reporte SPI Enero 2018, en el cual se relacionan los proyectos que deben mejorar en algunos aspectos que el Sistema SPI evalúa </v>
          </cell>
          <cell r="AO22">
            <v>2</v>
          </cell>
          <cell r="AP22" t="str">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ell>
          <cell r="AQ22"/>
          <cell r="AR22"/>
          <cell r="AS22"/>
          <cell r="AT22"/>
          <cell r="AU22"/>
          <cell r="AV22"/>
          <cell r="AW22"/>
          <cell r="AX22"/>
          <cell r="AY22"/>
          <cell r="AZ22"/>
          <cell r="BA22"/>
          <cell r="BB22"/>
          <cell r="BC22"/>
          <cell r="BD22"/>
          <cell r="BE22"/>
          <cell r="BF22"/>
          <cell r="BG22"/>
          <cell r="BH22"/>
          <cell r="BI22">
            <v>0.4</v>
          </cell>
          <cell r="BJ22">
            <v>0.4</v>
          </cell>
          <cell r="BK22" t="str">
            <v>Se comenzó la revisión de las bases SIIF y SUIFP para construir el índice de seguimiento. El objetivo es cruzar los datos de los dos sistemas de información para reportar alertas en cuanto a la ejecución de los proyectos.</v>
          </cell>
          <cell r="BL22">
            <v>0.7</v>
          </cell>
          <cell r="BM22">
            <v>0.7</v>
          </cell>
          <cell r="BN22" t="str">
            <v xml:space="preserve">Se encuentra en estudio la propuesta para definir el índice que mida la gestión de avance de los proyectos, revisando el seguimiento que se hace en SPI y en SIIF. Se esperan cruzar los datos para generar alertas a las áreas sobre sus avances. </v>
          </cell>
          <cell r="BO22">
            <v>1</v>
          </cell>
          <cell r="BP22">
            <v>1</v>
          </cell>
          <cell r="BQ22" t="str">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serán presentados  a las áreas responsables del MEN, mediante correo electrónico, incorporando además, el seguimiento al reporte de información en el SPI, que se realiza mensualmente.</v>
          </cell>
        </row>
        <row r="23">
          <cell r="I23" t="str">
            <v>I-403-0-1323802</v>
          </cell>
          <cell r="J23" t="str">
            <v xml:space="preserve">Plan Institucional </v>
          </cell>
          <cell r="K23" t="str">
            <v xml:space="preserve">Evaluación de resultados </v>
          </cell>
          <cell r="L23" t="str">
            <v>Transformar y fortalecer la gestión y la cultura institucional</v>
          </cell>
          <cell r="M23"/>
          <cell r="N23" t="str">
            <v>N/A</v>
          </cell>
          <cell r="O23" t="str">
            <v>Oficina Asesora de Planeación y Finanzas</v>
          </cell>
          <cell r="P23" t="str">
            <v>Claudia Díaz Hernández</v>
          </cell>
          <cell r="Q23" t="str">
            <v>NO</v>
          </cell>
          <cell r="R23" t="str">
            <v>Reporte unificado de seguimiento a los proyectos de inversión</v>
          </cell>
          <cell r="S23" t="str">
            <v>Sumatoria de reportes presentados a las áreas, respecto a la ejecución de los proyectos de inversión</v>
          </cell>
          <cell r="T23">
            <v>1</v>
          </cell>
          <cell r="U23" t="str">
            <v>Número</v>
          </cell>
          <cell r="V23">
            <v>11</v>
          </cell>
          <cell r="W23"/>
          <cell r="X23"/>
          <cell r="Y23" t="str">
            <v>Hacer seguimiento físico, financiero y de gestión de los proyectos de inversión</v>
          </cell>
          <cell r="Z23">
            <v>43105</v>
          </cell>
          <cell r="AA23">
            <v>43464</v>
          </cell>
          <cell r="AB23" t="str">
            <v>enero</v>
          </cell>
          <cell r="AC23">
            <v>359</v>
          </cell>
          <cell r="AD23">
            <v>365</v>
          </cell>
          <cell r="AE23">
            <v>0</v>
          </cell>
          <cell r="AF23">
            <v>0</v>
          </cell>
          <cell r="AG23"/>
          <cell r="AH23"/>
          <cell r="AI23" t="str">
            <v>Cuatro (4) personas de planta
Un (1) pasante universitario</v>
          </cell>
          <cell r="AJ23" t="str">
            <v>Índice de seguimiento implementado</v>
          </cell>
          <cell r="AK23"/>
          <cell r="AL23" t="str">
            <v xml:space="preserve">Se comenzó la revisión de las bases SIIF y SUIFP para construir el índice de seguimiento. El objetivo es cruzar los datos de los dos sistemas de información para reportar alertas en cuanto a la ejecución de los proyectos. 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
</v>
          </cell>
          <cell r="AM23">
            <v>1</v>
          </cell>
          <cell r="AN23" t="str">
            <v>Se realizó análisis a la información de Enero consignada en el SPI por parte de las áreas, generando el primer reporte con observaciones que fue enviado a las áreas para ser tenido en cuenta en el reporte que realizarán en el mes de febrero.</v>
          </cell>
          <cell r="AO23">
            <v>2</v>
          </cell>
          <cell r="AP23" t="str">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ell>
          <cell r="AQ23"/>
          <cell r="AR23"/>
          <cell r="AS23"/>
          <cell r="AT23"/>
          <cell r="AU23"/>
          <cell r="AV23"/>
          <cell r="AW23"/>
          <cell r="AX23"/>
          <cell r="AY23"/>
          <cell r="AZ23"/>
          <cell r="BA23"/>
          <cell r="BB23"/>
          <cell r="BC23"/>
          <cell r="BD23"/>
          <cell r="BE23"/>
          <cell r="BF23"/>
          <cell r="BG23"/>
          <cell r="BH23"/>
          <cell r="BI23">
            <v>5.333333333333333E-2</v>
          </cell>
          <cell r="BJ23">
            <v>0.05</v>
          </cell>
          <cell r="BK23" t="str">
            <v>Se pidió a las áreas el reporte de seguimiento en SPI. Se espera que, durante la primera semana de febrero, las áreas técnicas reporten los avances de sus proyectos en el SPI, con el fin de elaborar el consolidado de avances por proyecto. Así mismo, para el seguimiento financiero, contamos con el reporte de ejecución financiera por proyecto, generada del SIIF.</v>
          </cell>
          <cell r="BL23">
            <v>0.10666666666666666</v>
          </cell>
          <cell r="BM23">
            <v>0.10666666666666666</v>
          </cell>
          <cell r="BN23" t="str">
            <v>Se realizó análisis a la información de Enero consignada en el SPI por parte de las áreas, generando el primer reporte con observaciones que fue enviado a las áreas para ser tenido en cuenta en el reporte que realizarán en el mes de febrero.</v>
          </cell>
          <cell r="BO23">
            <v>0.15999999999999998</v>
          </cell>
          <cell r="BP23">
            <v>0.15999999999999998</v>
          </cell>
          <cell r="BQ23" t="str">
            <v>Se realizó análisis a la información de febrero consignada en el SPI por parte de las áreas, generando un segundo reporte con observaciones, que fue enviado a los responsables de las áreas técnicas con el fin de ser tenido en cuenta en el reporte de marzo, que se realiza en los primeros días de abril 2018. Dentro de las observaciones, se les presentó el estado de cada proyecto frente al índice promedio de ejecución al cierre de febrero 2018.</v>
          </cell>
        </row>
      </sheetData>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 PA"/>
      <sheetName val="Resumen Plan de Acción OAPF"/>
      <sheetName val=" Formato de Formulación y Seg"/>
      <sheetName val="Cambios al Plan de Acción OAPF"/>
      <sheetName val="Instructivo"/>
      <sheetName val="Matriz de Decisión"/>
      <sheetName val="Categorías"/>
    </sheetNames>
    <sheetDataSet>
      <sheetData sheetId="0" refreshError="1"/>
      <sheetData sheetId="1" refreshError="1"/>
      <sheetData sheetId="2">
        <row r="27">
          <cell r="I27" t="str">
            <v>I-403-0-1323901</v>
          </cell>
          <cell r="J27" t="str">
            <v xml:space="preserve">Plan Institucional </v>
          </cell>
          <cell r="K27" t="str">
            <v xml:space="preserve">Información y comunicación </v>
          </cell>
          <cell r="L27" t="str">
            <v>Transformar y fortalecer la gestión y la cultura institucional</v>
          </cell>
          <cell r="M27"/>
          <cell r="N27" t="str">
            <v>N/A</v>
          </cell>
          <cell r="O27" t="str">
            <v>OAPF</v>
          </cell>
          <cell r="P27" t="str">
            <v xml:space="preserve">Claudia Díaz </v>
          </cell>
          <cell r="Q27" t="str">
            <v>NO</v>
          </cell>
          <cell r="R27" t="str">
            <v>Resultados del proceso auditor 2016  enviados a entes de Control</v>
          </cell>
          <cell r="S27" t="str">
            <v>(Comunicado entes de control /  entes de control)*100</v>
          </cell>
          <cell r="T27">
            <v>1</v>
          </cell>
          <cell r="U27" t="str">
            <v xml:space="preserve">Porcentaje </v>
          </cell>
          <cell r="V27">
            <v>0.4</v>
          </cell>
          <cell r="W27" t="str">
            <v>SI</v>
          </cell>
          <cell r="X27">
            <v>43157</v>
          </cell>
          <cell r="Y27" t="str">
            <v>Enviar los resultados definitivos del proceso auditor 2016 a las áreas involucradas en el proceso  y a los entes de control.</v>
          </cell>
          <cell r="Z27">
            <v>43102</v>
          </cell>
          <cell r="AA27">
            <v>43131</v>
          </cell>
          <cell r="AB27" t="str">
            <v>enero</v>
          </cell>
          <cell r="AC27">
            <v>29</v>
          </cell>
          <cell r="AD27">
            <v>30</v>
          </cell>
          <cell r="AE27">
            <v>0</v>
          </cell>
          <cell r="AF27">
            <v>0</v>
          </cell>
          <cell r="AG27"/>
          <cell r="AH27"/>
          <cell r="AI27" t="str">
            <v>Cinco contratistas</v>
          </cell>
          <cell r="AJ27" t="str">
            <v xml:space="preserve">Comunicado de remisión de resultados definitivos con sus soportes 2016 respectivos
</v>
          </cell>
          <cell r="AK27">
            <v>0.4</v>
          </cell>
          <cell r="AL27" t="str">
            <v>El día 29 de enero se envío el comunicado a entes de control: Contraloría, Fiscalía y Procuraduría.</v>
          </cell>
          <cell r="AM27">
            <v>0.4</v>
          </cell>
          <cell r="AN27" t="str">
            <v>El indicador se cumplió al 100% en el mes de enero</v>
          </cell>
          <cell r="AO27">
            <v>0.4</v>
          </cell>
          <cell r="AP27" t="str">
            <v>El indicador se cumplió al 100% en el mes de enero</v>
          </cell>
          <cell r="AQ27"/>
          <cell r="AR27"/>
          <cell r="AS27"/>
          <cell r="AT27"/>
          <cell r="AU27"/>
          <cell r="AV27"/>
          <cell r="AW27"/>
          <cell r="AX27"/>
          <cell r="AY27"/>
          <cell r="AZ27"/>
          <cell r="BA27"/>
          <cell r="BB27"/>
          <cell r="BC27"/>
          <cell r="BD27"/>
          <cell r="BE27"/>
          <cell r="BF27"/>
          <cell r="BG27"/>
          <cell r="BH27"/>
          <cell r="BI27">
            <v>1</v>
          </cell>
          <cell r="BJ27">
            <v>1</v>
          </cell>
          <cell r="BK27" t="str">
            <v>Una vez el grupo de Auditorías de la OAPF consolidó la información de los resultados finales correspondientes al proceso realizado para la vigencia 2016, la Secretaria General firmó el comunicado para remitir dichos resultados a los entres de control. El envío se realizó el día 29 de enero de 2018 con los números de radicado Contraloría: 2018-EE-011851, Fiscalía: 2018-EE-011813 y Procuraduria:2018-EE-011761. Con esto, la actividad se realiza de acuerdo a lo programado.</v>
          </cell>
          <cell r="BL27">
            <v>1</v>
          </cell>
          <cell r="BM27">
            <v>1</v>
          </cell>
          <cell r="BN27" t="str">
            <v>La actividad se cumplió en el mes de enero.</v>
          </cell>
          <cell r="BO27">
            <v>1</v>
          </cell>
          <cell r="BP27">
            <v>1</v>
          </cell>
          <cell r="BQ27" t="str">
            <v>La actividad se cumplió en el mes de enero.</v>
          </cell>
        </row>
        <row r="28">
          <cell r="I28" t="str">
            <v>I-403-0-1324001</v>
          </cell>
          <cell r="J28" t="str">
            <v xml:space="preserve">Plan Institucional </v>
          </cell>
          <cell r="K28" t="str">
            <v xml:space="preserve">Información y comunicación </v>
          </cell>
          <cell r="L28" t="str">
            <v>Transformar y fortalecer la gestión y la cultura institucional</v>
          </cell>
          <cell r="M28"/>
          <cell r="N28" t="str">
            <v>N/A</v>
          </cell>
          <cell r="O28" t="str">
            <v>OAPF</v>
          </cell>
          <cell r="P28" t="str">
            <v xml:space="preserve">Claudia Díaz </v>
          </cell>
          <cell r="Q28" t="str">
            <v>NO</v>
          </cell>
          <cell r="R28" t="str">
            <v>Cierre y  socialización de los resultados del proceso auditor 2017 efectuado</v>
          </cell>
          <cell r="S28" t="str">
            <v>(Avance de cierre y socialización en cada ETC auditada / Cierre y socialización de los resultados de la Auditoría en cada ETC)*100</v>
          </cell>
          <cell r="T28">
            <v>1</v>
          </cell>
          <cell r="U28" t="str">
            <v xml:space="preserve">Porcentaje </v>
          </cell>
          <cell r="V28">
            <v>0.4</v>
          </cell>
          <cell r="W28" t="str">
            <v>SI</v>
          </cell>
          <cell r="X28">
            <v>43157</v>
          </cell>
          <cell r="Y28" t="str">
            <v xml:space="preserve">Hacer el acompañamiento y verificación del cierre del proceso auditor para las ETC, las IES e IETDH focalizadas en la vigencia 2017  </v>
          </cell>
          <cell r="Z28">
            <v>43102</v>
          </cell>
          <cell r="AA28">
            <v>43220</v>
          </cell>
          <cell r="AB28" t="str">
            <v>enero</v>
          </cell>
          <cell r="AC28">
            <v>118</v>
          </cell>
          <cell r="AD28">
            <v>122</v>
          </cell>
          <cell r="AE28">
            <v>0</v>
          </cell>
          <cell r="AF28">
            <v>0</v>
          </cell>
          <cell r="AG28"/>
          <cell r="AH28"/>
          <cell r="AI28" t="str">
            <v>Cinco contratistas</v>
          </cell>
          <cell r="AJ28" t="str">
            <v>Actas de comités de seguimiento e información y actas de cierre y socialización en todas las ETC focalizadas en 2017</v>
          </cell>
          <cell r="AK28">
            <v>0.19230769230769232</v>
          </cell>
          <cell r="AL28" t="str">
            <v>Durante el mes de enero se continuó con  la recolección de información en las ETC focalizadas para el componente de básica. De igual forma, en el componente de superior la firma auditora continúa realizando las visitas en campo para el periodo 2017-1 y realizó la consolidación de información frente al segundo corte de información para las Instituciones de educación superior.</v>
          </cell>
          <cell r="AM28">
            <v>0.25</v>
          </cell>
          <cell r="AN28" t="str">
            <v>Se avanzó con el cumplimiento del indicador con los cierres de trabajo de campo en las ETC focalizadas y la verificación y aval de la información auditada por parte de la firma interventora.</v>
          </cell>
          <cell r="AO28">
            <v>0.25</v>
          </cell>
          <cell r="AP28" t="str">
            <v xml:space="preserve">Se acompañaron las socializaciones de resultados definitivos 2017, se avanzó en el proceso de seguimiento a la revisión de la interventoría y se remitió la información resultante de la auditoría de básica al grupo de información para generación de la matrícula definitiva.
</v>
          </cell>
          <cell r="AQ28"/>
          <cell r="AR28"/>
          <cell r="AS28"/>
          <cell r="AT28"/>
          <cell r="AU28"/>
          <cell r="AV28"/>
          <cell r="AW28"/>
          <cell r="AX28"/>
          <cell r="AY28"/>
          <cell r="AZ28"/>
          <cell r="BA28"/>
          <cell r="BB28"/>
          <cell r="BC28"/>
          <cell r="BD28"/>
          <cell r="BE28"/>
          <cell r="BF28"/>
          <cell r="BG28"/>
          <cell r="BH28"/>
          <cell r="BI28">
            <v>0.3</v>
          </cell>
          <cell r="BJ28">
            <v>0.3</v>
          </cell>
          <cell r="BK28" t="str">
            <v>Durante el mes de enero se realizó seguimiento al avance del proceso auditor para los tres grupos y para la interventoría del proceso, dado que las instituciones educativas como las Instituciones de Educación superior y las Instituciones de educación para el trabajo y desarrollo humano estuvieron de vacaciones durante las primeras dos semanas del mes la firma auditora e interventora destinaron su personal para realizar y verificar el trabajo documental en las Secretarias de Educación.  Se realizaron los cierres de trabajo de campo de las ETC Fusagasugá, Mosquera, Popayán, Sahagún y Sincelejo.</v>
          </cell>
          <cell r="BL28">
            <v>0.4</v>
          </cell>
          <cell r="BM28">
            <v>0.4</v>
          </cell>
          <cell r="BN28" t="str">
            <v>Durante el mes de febrero se finalizó la revisión de la información del proceso auditor en campo. De igual forma, en el componente de superior la firma auditora finalizó las visitas en campo para el periodo 2017-1 y  avanzó en la verificación y seguimiento de la información del 2017-2.</v>
          </cell>
          <cell r="BO28">
            <v>0.65</v>
          </cell>
          <cell r="BP28">
            <v>0.65</v>
          </cell>
          <cell r="BQ28" t="str">
            <v>Durante el mes de marzo el grupo de auditoría de la OAPF realizó acompañamiento a la socialización de los resultados definitivos del proceso para la vigencia 2017.</v>
          </cell>
        </row>
        <row r="29">
          <cell r="I29" t="str">
            <v>I-403-0-1323401</v>
          </cell>
          <cell r="J29" t="str">
            <v xml:space="preserve">Plan Institucional </v>
          </cell>
          <cell r="K29" t="str">
            <v xml:space="preserve">Información y comunicación </v>
          </cell>
          <cell r="L29" t="str">
            <v>Transformar y fortalecer la gestión y la cultura institucional</v>
          </cell>
          <cell r="M29"/>
          <cell r="N29" t="str">
            <v>N/A</v>
          </cell>
          <cell r="O29" t="str">
            <v>OAPF</v>
          </cell>
          <cell r="P29" t="str">
            <v xml:space="preserve">Claudia Díaz </v>
          </cell>
          <cell r="Q29" t="str">
            <v>NO</v>
          </cell>
          <cell r="R29" t="str">
            <v>Cierre y  socialización de los resultados del proceso auditor 2017 efectuado</v>
          </cell>
          <cell r="S29" t="str">
            <v>(Avance de cierre y socialización en cada ETC auditada / Cierre y socialización de los resultados de la Auditoría en cada ETC)*100</v>
          </cell>
          <cell r="T29">
            <v>1</v>
          </cell>
          <cell r="U29" t="str">
            <v xml:space="preserve">Porcentaje </v>
          </cell>
          <cell r="V29">
            <v>0.4</v>
          </cell>
          <cell r="W29" t="str">
            <v>SI</v>
          </cell>
          <cell r="X29">
            <v>43157</v>
          </cell>
          <cell r="Y29" t="str">
            <v>Enviar los resultados definitivos del proceso auditor 2017 a las áreas involucradas en el proceso  y a los entes de control.</v>
          </cell>
          <cell r="Z29">
            <v>43200</v>
          </cell>
          <cell r="AA29">
            <v>43281</v>
          </cell>
          <cell r="AB29" t="str">
            <v>abril</v>
          </cell>
          <cell r="AC29">
            <v>81</v>
          </cell>
          <cell r="AD29">
            <v>91</v>
          </cell>
          <cell r="AE29">
            <v>0</v>
          </cell>
          <cell r="AF29">
            <v>0</v>
          </cell>
          <cell r="AG29"/>
          <cell r="AH29"/>
          <cell r="AI29" t="str">
            <v>Cinco contratistas</v>
          </cell>
          <cell r="AJ29" t="str">
            <v xml:space="preserve">Comunicado de remisión de resultados definitivos a entes de control con sus soportes 2017
</v>
          </cell>
          <cell r="AK29"/>
          <cell r="AL29"/>
          <cell r="AM29">
            <v>0.25</v>
          </cell>
          <cell r="AN29" t="str">
            <v>Se avanzó con el cumplimiento del indicador con los cierres de trabajo de campo en las ETC focalizadas y la verificación y aval de la información auditada por parte de la firma interventora.</v>
          </cell>
          <cell r="AO29">
            <v>0.25</v>
          </cell>
          <cell r="AP29" t="str">
            <v xml:space="preserve"> se remitió la información resultante de la auditoría de básica al grupo de información para generación de la matrícula definitiva.
</v>
          </cell>
          <cell r="AQ29"/>
          <cell r="AR29"/>
          <cell r="AS29"/>
          <cell r="AT29"/>
          <cell r="AU29"/>
          <cell r="AV29"/>
          <cell r="AW29"/>
          <cell r="AX29"/>
          <cell r="AY29"/>
          <cell r="AZ29"/>
          <cell r="BA29"/>
          <cell r="BB29"/>
          <cell r="BC29"/>
          <cell r="BD29"/>
          <cell r="BE29"/>
          <cell r="BF29"/>
          <cell r="BG29"/>
          <cell r="BH29"/>
          <cell r="BI29"/>
          <cell r="BJ29"/>
          <cell r="BK29"/>
          <cell r="BL29">
            <v>0</v>
          </cell>
          <cell r="BM29"/>
          <cell r="BN29"/>
          <cell r="BO29">
            <v>0.1</v>
          </cell>
          <cell r="BP29">
            <v>0.1</v>
          </cell>
          <cell r="BQ29" t="str">
            <v>Durante este periodo se remitió la información resultante de la auditoría de básica al grupo de información para generación de la matrícula definitiva</v>
          </cell>
        </row>
        <row r="30">
          <cell r="I30" t="str">
            <v>I-403-0-1324101</v>
          </cell>
          <cell r="J30" t="str">
            <v xml:space="preserve">Plan Institucional </v>
          </cell>
          <cell r="K30" t="str">
            <v xml:space="preserve">Información y comunicación </v>
          </cell>
          <cell r="L30" t="str">
            <v>Transformar y fortalecer la gestión y la cultura institucional</v>
          </cell>
          <cell r="M30"/>
          <cell r="N30" t="str">
            <v>N/A</v>
          </cell>
          <cell r="O30" t="str">
            <v>OAPF</v>
          </cell>
          <cell r="P30" t="str">
            <v xml:space="preserve">Claudia Díaz </v>
          </cell>
          <cell r="Q30" t="str">
            <v>NO</v>
          </cell>
          <cell r="R30" t="str">
            <v>Proceso Auditor 2018 finalizado</v>
          </cell>
          <cell r="S30" t="str">
            <v>(Número de Entidades Auditadas/ Número Total de Entidades Objeto de Auditoría)*100</v>
          </cell>
          <cell r="T30">
            <v>1</v>
          </cell>
          <cell r="U30" t="str">
            <v xml:space="preserve">Porcentaje </v>
          </cell>
          <cell r="V30">
            <v>1</v>
          </cell>
          <cell r="W30" t="str">
            <v>SI</v>
          </cell>
          <cell r="X30">
            <v>43157</v>
          </cell>
          <cell r="Y30" t="str">
            <v>Elaborar las metodologías, anexos técnicos y formatos,  junto con las áreas involucradas en el proceso auditor e interventor 2018</v>
          </cell>
          <cell r="Z30">
            <v>43146</v>
          </cell>
          <cell r="AA30">
            <v>43220</v>
          </cell>
          <cell r="AB30" t="str">
            <v>febrero</v>
          </cell>
          <cell r="AC30">
            <v>74</v>
          </cell>
          <cell r="AD30">
            <v>91</v>
          </cell>
          <cell r="AE30">
            <v>0</v>
          </cell>
          <cell r="AF30">
            <v>0</v>
          </cell>
          <cell r="AG30"/>
          <cell r="AH30"/>
          <cell r="AI30" t="str">
            <v>Cinco contratistas</v>
          </cell>
          <cell r="AJ30" t="str">
            <v>Metodologías, formatos y anexos empleados para proceso auditor e interventor 2018</v>
          </cell>
          <cell r="AK30"/>
          <cell r="AL30"/>
          <cell r="AM30">
            <v>0.4</v>
          </cell>
          <cell r="AN30" t="str">
            <v>Se avanzó en el cumplimiento del indicador con la elaboración de metodologías, formatos e insumos del proceso auditor 2018,</v>
          </cell>
          <cell r="AO30">
            <v>0.25</v>
          </cell>
          <cell r="AP30" t="str">
            <v>Se definió focalización definitiva y cobertura, estudio de mercado, análisis del sector e insumo del proceso auditor y se estructuró el costeo de interventoría. Así mismo, se avanzó en las metodologías y formatos, estableciendo los productos y las fechas de los entregables.</v>
          </cell>
          <cell r="AQ30"/>
          <cell r="AR30"/>
          <cell r="AS30"/>
          <cell r="AT30"/>
          <cell r="AU30"/>
          <cell r="AV30"/>
          <cell r="AW30"/>
          <cell r="AX30"/>
          <cell r="AY30"/>
          <cell r="AZ30"/>
          <cell r="BA30"/>
          <cell r="BB30"/>
          <cell r="BC30"/>
          <cell r="BD30"/>
          <cell r="BE30"/>
          <cell r="BF30"/>
          <cell r="BG30"/>
          <cell r="BH30"/>
          <cell r="BI30"/>
          <cell r="BJ30"/>
          <cell r="BK30"/>
          <cell r="BL30">
            <v>0.25</v>
          </cell>
          <cell r="BM30">
            <v>0.25</v>
          </cell>
          <cell r="BN30" t="str">
            <v>Se iniciaron las mesas de trabajo con las áreas encargadas de los componentes objeto de auditoría para la vigencia 2018 (básica, planta, FUC, IES e IETDH). Con el objetivo de definir los lineamientos metodológicos y formatos que se implementarán para el desarrollo del proceso.</v>
          </cell>
          <cell r="BO30">
            <v>0.6</v>
          </cell>
          <cell r="BP30">
            <v>0.6</v>
          </cell>
          <cell r="BQ30" t="str">
            <v>El grupo de auditorías continuo junto con las áreas involucradas construyendo los lineamientos metodológicos con los cuales se realizará el proceso auditor para la vigencia 2018.</v>
          </cell>
        </row>
        <row r="31">
          <cell r="I31" t="str">
            <v>I-403-0-1324102</v>
          </cell>
          <cell r="J31" t="str">
            <v xml:space="preserve">Plan Institucional </v>
          </cell>
          <cell r="K31" t="str">
            <v xml:space="preserve">Información y comunicación </v>
          </cell>
          <cell r="L31" t="str">
            <v>Transformar y fortalecer la gestión y la cultura institucional</v>
          </cell>
          <cell r="M31"/>
          <cell r="N31" t="str">
            <v>N/A</v>
          </cell>
          <cell r="O31" t="str">
            <v>OAPF</v>
          </cell>
          <cell r="P31" t="str">
            <v xml:space="preserve">Claudia Díaz </v>
          </cell>
          <cell r="Q31" t="str">
            <v>NO</v>
          </cell>
          <cell r="R31" t="str">
            <v>Proceso Auditor 2018 finalizado</v>
          </cell>
          <cell r="S31" t="str">
            <v>(Número de Entidades Auditadas/ Número Total de Entidades Objeto de Auditoría)*100</v>
          </cell>
          <cell r="T31">
            <v>1</v>
          </cell>
          <cell r="U31" t="str">
            <v xml:space="preserve">Porcentaje </v>
          </cell>
          <cell r="V31">
            <v>1</v>
          </cell>
          <cell r="W31" t="str">
            <v>SI</v>
          </cell>
          <cell r="X31">
            <v>43157</v>
          </cell>
          <cell r="Y31" t="str">
            <v>Construir los términos de referencia para publicación, respuestas a las observaciones y evaluación de las propuestas de los oferentes para los procesos de auditoría e interventoría 2018</v>
          </cell>
          <cell r="Z31">
            <v>43132</v>
          </cell>
          <cell r="AA31">
            <v>43291</v>
          </cell>
          <cell r="AB31" t="str">
            <v>febrero</v>
          </cell>
          <cell r="AC31">
            <v>159</v>
          </cell>
          <cell r="AD31">
            <v>183</v>
          </cell>
          <cell r="AE31">
            <v>0</v>
          </cell>
          <cell r="AF31">
            <v>0</v>
          </cell>
          <cell r="AG31"/>
          <cell r="AH31"/>
          <cell r="AI31" t="str">
            <v>Cinco contratistas</v>
          </cell>
          <cell r="AJ31" t="str">
            <v>Contratos de las firmas auditoras e interventoras</v>
          </cell>
          <cell r="AK31"/>
          <cell r="AL31"/>
          <cell r="AM31">
            <v>0.4</v>
          </cell>
          <cell r="AN31" t="str">
            <v>Se avanzó en el cumplimiento del indicador con la elaboración de metodologías, formatos e insumos del proceso auditor 2018,</v>
          </cell>
          <cell r="AO31">
            <v>0.25</v>
          </cell>
          <cell r="AP31" t="str">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ell>
          <cell r="AQ31"/>
          <cell r="AR31"/>
          <cell r="AS31"/>
          <cell r="AT31"/>
          <cell r="AU31"/>
          <cell r="AV31"/>
          <cell r="AW31"/>
          <cell r="AX31"/>
          <cell r="AY31"/>
          <cell r="AZ31"/>
          <cell r="BA31"/>
          <cell r="BB31"/>
          <cell r="BC31"/>
          <cell r="BD31"/>
          <cell r="BE31"/>
          <cell r="BF31"/>
          <cell r="BG31"/>
          <cell r="BH31"/>
          <cell r="BI31"/>
          <cell r="BJ31"/>
          <cell r="BK31"/>
          <cell r="BL31">
            <v>0.11666666666666665</v>
          </cell>
          <cell r="BM31">
            <v>0.11666666666666665</v>
          </cell>
          <cell r="BN31" t="str">
            <v>Durante el mes de febrero se inició la construcción de los insumos para el proceso de auditoría  e interventoría, así mismo, se proyectó la estructura de costos del proceso auditor, el análisis del sector y se establecieron los criterios de focalización para las ETC objeto de auditoría.</v>
          </cell>
          <cell r="BO31">
            <v>0.23333333333333331</v>
          </cell>
          <cell r="BP31">
            <v>0.23333333333333331</v>
          </cell>
          <cell r="BQ31" t="str">
            <v xml:space="preserve">Para este periodo se realizo la  focalización definitiva y cobertura, estudio de mercado, análisis del sector e insumo del proceso auditor y  se estructuró el costeo de interventoría. </v>
          </cell>
        </row>
      </sheetData>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50">
          <cell r="I50" t="str">
            <v>I-403-0-1324501</v>
          </cell>
          <cell r="J50" t="str">
            <v xml:space="preserve">Plan Institucional </v>
          </cell>
          <cell r="K50" t="str">
            <v xml:space="preserve">Direccionamiento estratégico y planeación </v>
          </cell>
          <cell r="L50" t="str">
            <v>Transformar y fortalecer la gestión y la cultura institucional</v>
          </cell>
          <cell r="M50"/>
          <cell r="N50" t="str">
            <v>N/A</v>
          </cell>
          <cell r="O50" t="str">
            <v>Oficina Asesora de Planeación y Finanzas</v>
          </cell>
          <cell r="P50" t="str">
            <v>Claudia Díaz Hernández</v>
          </cell>
          <cell r="Q50" t="str">
            <v>NO</v>
          </cell>
          <cell r="R50" t="str">
            <v>Conceptos de proyectos del sector educación financiados con recursos del Sistema General de Regalias emitidos</v>
          </cell>
          <cell r="S50" t="str">
            <v>Sumatoria del número de conceptos emitidos de proyectos del sector educación financiados con recursos del SGR</v>
          </cell>
          <cell r="T50">
            <v>1</v>
          </cell>
          <cell r="U50" t="str">
            <v>Número</v>
          </cell>
          <cell r="V50">
            <v>248</v>
          </cell>
          <cell r="W50"/>
          <cell r="X50"/>
          <cell r="Y50" t="str">
            <v>Contar con la solicitud de revisión por entidad territorial o ministerio lider de OCAD</v>
          </cell>
          <cell r="Z50">
            <v>43102</v>
          </cell>
          <cell r="AA50">
            <v>43464</v>
          </cell>
          <cell r="AB50" t="str">
            <v>enero</v>
          </cell>
          <cell r="AC50">
            <v>362</v>
          </cell>
          <cell r="AD50">
            <v>365</v>
          </cell>
          <cell r="AE50">
            <v>0</v>
          </cell>
          <cell r="AF50">
            <v>0</v>
          </cell>
          <cell r="AG50"/>
          <cell r="AH50"/>
          <cell r="AI50" t="str">
            <v>1. Oficina para funciamiento del equipo
2. 9 profesionales y un coordinador del grupo</v>
          </cell>
          <cell r="AJ50" t="str">
            <v xml:space="preserve">Matriz de seguimiento de proyectos </v>
          </cell>
          <cell r="AK50">
            <v>4</v>
          </cell>
          <cell r="AL50" t="str">
            <v>Se recibieron solicitudes y se emitieron conceptos manteniendo el promedio de días establecidos en la normatividad (5 días hábiles)</v>
          </cell>
          <cell r="AM50">
            <v>22</v>
          </cell>
          <cell r="AN50" t="str">
            <v>Se recibieron solicitudes y se emitieron conceptos manteniendo el promedio de días establecidos en la normatividad (5 días hábiles)</v>
          </cell>
          <cell r="AO50">
            <v>47</v>
          </cell>
          <cell r="AP50" t="str">
            <v>Se recibieron solicitudes y se emitieron conceptos manteniendo el promedio de días establecidos en la normatividad (5 días hábiles)</v>
          </cell>
          <cell r="AQ50"/>
          <cell r="AR50"/>
          <cell r="AS50"/>
          <cell r="AT50"/>
          <cell r="AU50"/>
          <cell r="AV50"/>
          <cell r="AW50"/>
          <cell r="AX50"/>
          <cell r="AY50"/>
          <cell r="AZ50"/>
          <cell r="BA50"/>
          <cell r="BB50"/>
          <cell r="BC50"/>
          <cell r="BD50"/>
          <cell r="BE50"/>
          <cell r="BF50"/>
          <cell r="BG50"/>
          <cell r="BH50"/>
          <cell r="BI50">
            <v>0.02</v>
          </cell>
          <cell r="BJ50">
            <v>0.02</v>
          </cell>
          <cell r="BK50" t="str">
            <v>Se recibieron solicitudes y se emitieron conceptos manteniendo el promedio de días establecidos en la normatividad (5 días hábiles)</v>
          </cell>
          <cell r="BL50">
            <v>0.10666666666666666</v>
          </cell>
          <cell r="BM50">
            <v>8.8999999999999996E-2</v>
          </cell>
          <cell r="BN50"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0">
            <v>0.15999999999999998</v>
          </cell>
          <cell r="BP50">
            <v>0.19</v>
          </cell>
          <cell r="BQ50" t="str">
            <v>Se recibieron las solicitudes y se emitieron los conceptos dentro del tiempo establecido. La entidades territoriales han mejorado la dinámica de subsanar y remitir en un menor tiempo los proyectos.</v>
          </cell>
        </row>
        <row r="51">
          <cell r="I51" t="str">
            <v>I-403-0-1324502</v>
          </cell>
          <cell r="J51" t="str">
            <v xml:space="preserve">Plan Institucional </v>
          </cell>
          <cell r="K51" t="str">
            <v xml:space="preserve">Direccionamiento estratégico y planeación </v>
          </cell>
          <cell r="L51" t="str">
            <v>Transformar y fortalecer la gestión y la cultura institucional</v>
          </cell>
          <cell r="M51"/>
          <cell r="N51" t="str">
            <v>N/A</v>
          </cell>
          <cell r="O51" t="str">
            <v>Oficina Asesora de Planeación y Finanzas</v>
          </cell>
          <cell r="P51" t="str">
            <v>Claudia Díaz Hernández</v>
          </cell>
          <cell r="Q51" t="str">
            <v>NO</v>
          </cell>
          <cell r="R51" t="str">
            <v>Conceptos de proyectos del sector educación financiados con recursos del Sistema General de Regalias emitidos</v>
          </cell>
          <cell r="S51" t="str">
            <v>Sumatoria del número de conceptos emitidos de proyectos del sector educación financiados con recursos del SGR</v>
          </cell>
          <cell r="T51">
            <v>1</v>
          </cell>
          <cell r="U51" t="str">
            <v>Número</v>
          </cell>
          <cell r="V51">
            <v>248</v>
          </cell>
          <cell r="W51"/>
          <cell r="X51"/>
          <cell r="Y51" t="str">
            <v>Revisar el proyecto</v>
          </cell>
          <cell r="Z51">
            <v>43102</v>
          </cell>
          <cell r="AA51">
            <v>43464</v>
          </cell>
          <cell r="AB51" t="str">
            <v>enero</v>
          </cell>
          <cell r="AC51">
            <v>362</v>
          </cell>
          <cell r="AD51">
            <v>365</v>
          </cell>
          <cell r="AE51">
            <v>0</v>
          </cell>
          <cell r="AF51">
            <v>0</v>
          </cell>
          <cell r="AG51"/>
          <cell r="AH51"/>
          <cell r="AI51" t="str">
            <v>1. Oficina para funciamiento del equipo
2. 9 profesionales y un coordinador del grupo</v>
          </cell>
          <cell r="AJ51" t="str">
            <v xml:space="preserve">Matriz de seguimiento de proyectos </v>
          </cell>
          <cell r="AK51">
            <v>4</v>
          </cell>
          <cell r="AL51" t="str">
            <v>Se recibieron solicitudes y se emitieron conceptos manteniendo el promedio de días establecidos en la normatividad (5 días hábiles)</v>
          </cell>
          <cell r="AM51">
            <v>22</v>
          </cell>
          <cell r="AN51" t="str">
            <v>Se recibieron solicitudes y se emitieron conceptos manteniendo el promedio de días establecidos en la normatividad (5 días hábiles)</v>
          </cell>
          <cell r="AO51">
            <v>47</v>
          </cell>
          <cell r="AP51" t="str">
            <v>Se recibieron solicitudes y se emitieron conceptos manteniendo el promedio de días establecidos en la normatividad (5 días hábiles)</v>
          </cell>
          <cell r="AQ51"/>
          <cell r="AR51"/>
          <cell r="AS51"/>
          <cell r="AT51"/>
          <cell r="AU51"/>
          <cell r="AV51"/>
          <cell r="AW51"/>
          <cell r="AX51"/>
          <cell r="AY51"/>
          <cell r="AZ51"/>
          <cell r="BA51"/>
          <cell r="BB51"/>
          <cell r="BC51"/>
          <cell r="BD51"/>
          <cell r="BE51"/>
          <cell r="BF51"/>
          <cell r="BG51"/>
          <cell r="BH51"/>
          <cell r="BI51">
            <v>0.02</v>
          </cell>
          <cell r="BJ51">
            <v>0.02</v>
          </cell>
          <cell r="BK51" t="str">
            <v>Se recibieron solicitudes y se emitieron conceptos manteniendo el promedio de días establecidos en la normatividad (5 días hábiles)</v>
          </cell>
          <cell r="BL51">
            <v>0.10666666666666666</v>
          </cell>
          <cell r="BM51">
            <v>8.8999999999999996E-2</v>
          </cell>
          <cell r="BN51" t="str">
            <v xml:space="preserve">Se recibieron solicitudes y se emitieron conceptos a los proyectos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1">
            <v>0.15999999999999998</v>
          </cell>
          <cell r="BP51">
            <v>0.19</v>
          </cell>
          <cell r="BQ51" t="str">
            <v>Se revisaron los proyectos enviados por las entidades territoriales, incluyendo los que han sido ajustado por subsanaciones.</v>
          </cell>
        </row>
        <row r="52">
          <cell r="I52" t="str">
            <v>I-403-0-1324503</v>
          </cell>
          <cell r="J52" t="str">
            <v xml:space="preserve">Plan Institucional </v>
          </cell>
          <cell r="K52" t="str">
            <v xml:space="preserve">Direccionamiento estratégico y planeación </v>
          </cell>
          <cell r="L52" t="str">
            <v>Transformar y fortalecer la gestión y la cultura institucional</v>
          </cell>
          <cell r="M52"/>
          <cell r="N52" t="str">
            <v>N/A</v>
          </cell>
          <cell r="O52" t="str">
            <v>Oficina Asesora de Planeación y Finanzas</v>
          </cell>
          <cell r="P52" t="str">
            <v>Claudia Díaz Hernández</v>
          </cell>
          <cell r="Q52" t="str">
            <v>NO</v>
          </cell>
          <cell r="R52" t="str">
            <v>Conceptos de proyectos del sector educación financiados con recursos del Sistema General de Regalias emitidos</v>
          </cell>
          <cell r="S52" t="str">
            <v>Sumatoria del número de conceptos emitidos de proyectos del sector educación financiados con recursos del SGR</v>
          </cell>
          <cell r="T52">
            <v>1</v>
          </cell>
          <cell r="U52" t="str">
            <v>Número</v>
          </cell>
          <cell r="V52">
            <v>248</v>
          </cell>
          <cell r="W52"/>
          <cell r="X52"/>
          <cell r="Y52" t="str">
            <v>Emitir concepto</v>
          </cell>
          <cell r="Z52">
            <v>43102</v>
          </cell>
          <cell r="AA52">
            <v>43464</v>
          </cell>
          <cell r="AB52" t="str">
            <v>enero</v>
          </cell>
          <cell r="AC52">
            <v>362</v>
          </cell>
          <cell r="AD52">
            <v>365</v>
          </cell>
          <cell r="AE52">
            <v>0</v>
          </cell>
          <cell r="AF52">
            <v>0</v>
          </cell>
          <cell r="AG52"/>
          <cell r="AH52"/>
          <cell r="AI52" t="str">
            <v>1. Oficina para funciamiento del equipo
2. 9 profesionales y un coordinador del grupo</v>
          </cell>
          <cell r="AJ52" t="str">
            <v>Plataforma SUIFP - cargue de conceptos emitidos</v>
          </cell>
          <cell r="AK52">
            <v>4</v>
          </cell>
          <cell r="AL52" t="str">
            <v>Se recibieron solicitudes y se emitieron conceptos manteniendo el promedio de días establecidos en la normatividad (5 días hábiles)</v>
          </cell>
          <cell r="AM52">
            <v>22</v>
          </cell>
          <cell r="AN52" t="str">
            <v>Se recibieron solicitudes y se emitieron conceptos manteniendo el promedio de días establecidos en la normatividad (5 días hábiles)</v>
          </cell>
          <cell r="AO52">
            <v>47</v>
          </cell>
          <cell r="AP52" t="str">
            <v>Se recibieron solicitudes y se emitieron conceptos manteniendo el promedio de días establecidos en la normatividad (5 días hábiles)</v>
          </cell>
          <cell r="AQ52"/>
          <cell r="AR52"/>
          <cell r="AS52"/>
          <cell r="AT52"/>
          <cell r="AU52"/>
          <cell r="AV52"/>
          <cell r="AW52"/>
          <cell r="AX52"/>
          <cell r="AY52"/>
          <cell r="AZ52"/>
          <cell r="BA52"/>
          <cell r="BB52"/>
          <cell r="BC52"/>
          <cell r="BD52"/>
          <cell r="BE52"/>
          <cell r="BF52"/>
          <cell r="BG52"/>
          <cell r="BH52"/>
          <cell r="BI52">
            <v>0.02</v>
          </cell>
          <cell r="BJ52">
            <v>0.02</v>
          </cell>
          <cell r="BK52" t="str">
            <v>Se recibieron solicitudes y se emitieron conceptos manteniendo el promedio de días establecidos en la normatividad (5 días hábiles)</v>
          </cell>
          <cell r="BL52">
            <v>0.10666666666666666</v>
          </cell>
          <cell r="BM52">
            <v>8.8999999999999996E-2</v>
          </cell>
          <cell r="BN52"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2">
            <v>0.15999999999999998</v>
          </cell>
          <cell r="BP52">
            <v>0.19</v>
          </cell>
          <cell r="BQ52" t="str">
            <v>Se emitieron conceptos  a 47 proyectos presentados por las entidades territoriales dentro del tiempo establecido</v>
          </cell>
        </row>
        <row r="53">
          <cell r="I53" t="str">
            <v>I-403-0-1324504</v>
          </cell>
          <cell r="J53" t="str">
            <v xml:space="preserve">Plan Institucional </v>
          </cell>
          <cell r="K53" t="str">
            <v xml:space="preserve">Direccionamiento estratégico y planeación </v>
          </cell>
          <cell r="L53" t="str">
            <v>Transformar y fortalecer la gestión y la cultura institucional</v>
          </cell>
          <cell r="M53"/>
          <cell r="N53" t="str">
            <v>N/A</v>
          </cell>
          <cell r="O53" t="str">
            <v>Oficina Asesora de Planeación y Finanzas</v>
          </cell>
          <cell r="P53" t="str">
            <v>Claudia Díaz Hernández</v>
          </cell>
          <cell r="Q53" t="str">
            <v>NO</v>
          </cell>
          <cell r="R53" t="str">
            <v>Conceptos de proyectos del sector educación financiados con recursos del Sistema General de Regalias emitidos</v>
          </cell>
          <cell r="S53" t="str">
            <v>Sumatoria del número de conceptos emitidos de proyectos del sector educación financiados con recursos del SGR</v>
          </cell>
          <cell r="T53">
            <v>1</v>
          </cell>
          <cell r="U53" t="str">
            <v>Número</v>
          </cell>
          <cell r="V53">
            <v>248</v>
          </cell>
          <cell r="W53"/>
          <cell r="X53"/>
          <cell r="Y53" t="str">
            <v>Hacer seguimiento a observaciones</v>
          </cell>
          <cell r="Z53">
            <v>43102</v>
          </cell>
          <cell r="AA53">
            <v>43464</v>
          </cell>
          <cell r="AB53" t="str">
            <v>enero</v>
          </cell>
          <cell r="AC53">
            <v>362</v>
          </cell>
          <cell r="AD53">
            <v>365</v>
          </cell>
          <cell r="AE53">
            <v>0</v>
          </cell>
          <cell r="AF53">
            <v>0</v>
          </cell>
          <cell r="AG53"/>
          <cell r="AH53"/>
          <cell r="AI53" t="str">
            <v>1. Oficina para funciamiento del equipo
2. 9 profesionales y un coordinador del grupo</v>
          </cell>
          <cell r="AJ53" t="str">
            <v>Documento de seguimiento</v>
          </cell>
          <cell r="AK53">
            <v>4</v>
          </cell>
          <cell r="AL53" t="str">
            <v>Se recibieron solicitudes y se emitieron conceptos manteniendo el promedio de días establecidos en la normatividad (5 días hábiles)</v>
          </cell>
          <cell r="AM53">
            <v>22</v>
          </cell>
          <cell r="AN53" t="str">
            <v>Se recibieron solicitudes y se emitieron conceptos manteniendo el promedio de días establecidos en la normatividad (5 días hábiles)</v>
          </cell>
          <cell r="AO53">
            <v>47</v>
          </cell>
          <cell r="AP53" t="str">
            <v>Se recibieron solicitudes y se emitieron conceptos manteniendo el promedio de días establecidos en la normatividad (5 días hábiles)</v>
          </cell>
          <cell r="AQ53"/>
          <cell r="AR53"/>
          <cell r="AS53"/>
          <cell r="AT53"/>
          <cell r="AU53"/>
          <cell r="AV53"/>
          <cell r="AW53"/>
          <cell r="AX53"/>
          <cell r="AY53"/>
          <cell r="AZ53"/>
          <cell r="BA53"/>
          <cell r="BB53"/>
          <cell r="BC53"/>
          <cell r="BD53"/>
          <cell r="BE53"/>
          <cell r="BF53"/>
          <cell r="BG53"/>
          <cell r="BH53"/>
          <cell r="BI53">
            <v>0.02</v>
          </cell>
          <cell r="BJ53">
            <v>0.02</v>
          </cell>
          <cell r="BK53" t="str">
            <v>Se recibieron solicitudes y se emitieron conceptos manteniendo el promedio de días establecidos en la normatividad (5 días hábiles)</v>
          </cell>
          <cell r="BL53">
            <v>0.10666666666666666</v>
          </cell>
          <cell r="BM53">
            <v>8.8999999999999996E-2</v>
          </cell>
          <cell r="BN53" t="str">
            <v xml:space="preserve">Se recibieron solicitudes y se emitieron conceptos y observaciones,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3">
            <v>0.15999999999999998</v>
          </cell>
          <cell r="BP53">
            <v>0.19</v>
          </cell>
          <cell r="BQ53" t="str">
            <v>Se realizó seguimiento  a las observaciones realizadas a los proyectos presentados por las entidades territoriales en el mes de marzo.</v>
          </cell>
        </row>
        <row r="54">
          <cell r="I54" t="str">
            <v>I-403-0-1324601</v>
          </cell>
          <cell r="J54" t="str">
            <v xml:space="preserve">Plan Institucional </v>
          </cell>
          <cell r="K54" t="str">
            <v xml:space="preserve">Direccionamiento estratégico y planeación </v>
          </cell>
          <cell r="L54" t="str">
            <v>Transformar y fortalecer la gestión y la cultura institucional</v>
          </cell>
          <cell r="M54"/>
          <cell r="N54" t="str">
            <v>N/A</v>
          </cell>
          <cell r="O54" t="str">
            <v>Oficina Asesora de Planeación y Finanzas</v>
          </cell>
          <cell r="P54" t="str">
            <v>Claudia Díaz Hernández</v>
          </cell>
          <cell r="Q54" t="str">
            <v>NO</v>
          </cell>
          <cell r="R54" t="str">
            <v>Proyectos del sector educación financiados con recursos del Sistema General de Regalías presentados a los OCAD</v>
          </cell>
          <cell r="S54" t="str">
            <v>Sumatoria del número de proyectos del sector educación financiados con recursos del SGR presentados a los OCAD</v>
          </cell>
          <cell r="T54">
            <v>1</v>
          </cell>
          <cell r="U54" t="str">
            <v>Número</v>
          </cell>
          <cell r="V54">
            <v>105</v>
          </cell>
          <cell r="W54"/>
          <cell r="X54"/>
          <cell r="Y54" t="str">
            <v xml:space="preserve"> Presentar proyecto al OCAD</v>
          </cell>
          <cell r="Z54">
            <v>43102</v>
          </cell>
          <cell r="AA54">
            <v>43464</v>
          </cell>
          <cell r="AB54" t="str">
            <v>enero</v>
          </cell>
          <cell r="AC54">
            <v>362</v>
          </cell>
          <cell r="AD54">
            <v>365</v>
          </cell>
          <cell r="AE54">
            <v>0</v>
          </cell>
          <cell r="AF54">
            <v>0</v>
          </cell>
          <cell r="AG54"/>
          <cell r="AH54"/>
          <cell r="AI54" t="str">
            <v>1. Oficina para funciamiento del equipo
2. 9 profesionales y un coordinador del grupo</v>
          </cell>
          <cell r="AJ54" t="str">
            <v>Acuerdo de OCAD</v>
          </cell>
          <cell r="AK54">
            <v>2</v>
          </cell>
          <cell r="AL54" t="str">
            <v xml:space="preserve">De los conceptos emitidos se revisaron cuales proyectos fueron presentados a OCAD y cuantos fueron aprobados  </v>
          </cell>
          <cell r="AM54">
            <v>4</v>
          </cell>
          <cell r="AN54" t="str">
            <v xml:space="preserve">Los conceptos emitidos para el mes de febrero, se relacionan con los proyectos que fueron presentados al OCAD y cuántos de ellos fueron aprobados  </v>
          </cell>
          <cell r="AO54">
            <v>26</v>
          </cell>
          <cell r="AP54" t="str">
            <v>Se emitieron  conceptos sobre  los proyectos que fueron presentados al OCAD y se revisó la matriz de proyectos aprobados  con el fin de  identificar los proyectos del sector educación que fueron aprobados en OCAD municipales.</v>
          </cell>
          <cell r="AQ54"/>
          <cell r="AR54"/>
          <cell r="AS54"/>
          <cell r="AT54"/>
          <cell r="AU54"/>
          <cell r="AV54"/>
          <cell r="AW54"/>
          <cell r="AX54"/>
          <cell r="AY54"/>
          <cell r="AZ54"/>
          <cell r="BA54"/>
          <cell r="BB54"/>
          <cell r="BC54"/>
          <cell r="BD54"/>
          <cell r="BE54"/>
          <cell r="BF54"/>
          <cell r="BG54"/>
          <cell r="BH54"/>
          <cell r="BI54">
            <v>1.9E-2</v>
          </cell>
          <cell r="BJ54">
            <v>0.02</v>
          </cell>
          <cell r="BK54" t="str">
            <v xml:space="preserve">De los conceptos emitidos se revisaron cuales proyectos fueron presentados a OCAD y cuantos fueron aprobados  </v>
          </cell>
          <cell r="BL54">
            <v>0.10666666666666666</v>
          </cell>
          <cell r="BM54">
            <v>3.7999999999999999E-2</v>
          </cell>
          <cell r="BN54" t="str">
            <v xml:space="preserve">De los conceptos emitidos se revisaron cuáles proyectos fueron presentados a OCAD y cuántos fueron aprobados.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4">
            <v>0.15999999999999998</v>
          </cell>
          <cell r="BP54">
            <v>0.247</v>
          </cell>
          <cell r="BQ54" t="str">
            <v xml:space="preserve">Se revisaron las citaciones de OCAD para identificar los proyectos educativos a ser presentados. Del total de proyectos aprobados, 18 corresponden a OCAD municipales y 8 a OCAD regionales y departamentales. Dentro de la gestión realizada para incrementar el número de proyectos aprobados, se prestó asistencia a los municipios que lo solicitan.  </v>
          </cell>
        </row>
        <row r="55">
          <cell r="I55" t="str">
            <v>I-403-0-1324602</v>
          </cell>
          <cell r="J55" t="str">
            <v xml:space="preserve">Plan Institucional </v>
          </cell>
          <cell r="K55" t="str">
            <v xml:space="preserve">Direccionamiento estratégico y planeación </v>
          </cell>
          <cell r="L55" t="str">
            <v>Transformar y fortalecer la gestión y la cultura institucional</v>
          </cell>
          <cell r="M55"/>
          <cell r="N55" t="str">
            <v>N/A</v>
          </cell>
          <cell r="O55" t="str">
            <v>Oficina Asesora de Planeación y Finanzas</v>
          </cell>
          <cell r="P55" t="str">
            <v>Claudia Díaz Hernández</v>
          </cell>
          <cell r="Q55" t="str">
            <v>NO</v>
          </cell>
          <cell r="R55" t="str">
            <v>Proyectos del sector educación financiados con recursos del Sistema General de Regalías presentados a los OCAD</v>
          </cell>
          <cell r="S55" t="str">
            <v>Sumatoria del número de proyectos del sector educación financiados con recursos del SGR presentados a los OCAD</v>
          </cell>
          <cell r="T55">
            <v>1</v>
          </cell>
          <cell r="U55" t="str">
            <v>Número</v>
          </cell>
          <cell r="V55">
            <v>105</v>
          </cell>
          <cell r="W55"/>
          <cell r="X55"/>
          <cell r="Y55" t="str">
            <v>Monitorear que OCAD tome la decisión de proyecto</v>
          </cell>
          <cell r="Z55">
            <v>43102</v>
          </cell>
          <cell r="AA55">
            <v>43464</v>
          </cell>
          <cell r="AB55" t="str">
            <v>enero</v>
          </cell>
          <cell r="AC55">
            <v>362</v>
          </cell>
          <cell r="AD55">
            <v>365</v>
          </cell>
          <cell r="AE55">
            <v>0</v>
          </cell>
          <cell r="AF55">
            <v>0</v>
          </cell>
          <cell r="AG55"/>
          <cell r="AH55"/>
          <cell r="AI55" t="str">
            <v>1. Oficina para funciamiento del equipo
2. 9 profesionales y un coordinador del grupo</v>
          </cell>
          <cell r="AJ55" t="str">
            <v>Acuerdo de OCAD</v>
          </cell>
          <cell r="AK55">
            <v>2</v>
          </cell>
          <cell r="AL55" t="str">
            <v xml:space="preserve">De los conceptos emitidos se revisaron cuales proyectos fueron presentados a OCAD y cuantos fueron aprobados  </v>
          </cell>
          <cell r="AM55">
            <v>4</v>
          </cell>
          <cell r="AN55" t="str">
            <v xml:space="preserve">Los conceptos emitidos para el mes de febrero, se relacionan con los proyectos que fueron presentados al OCAD y cuántos de ellos fueron aprobados  </v>
          </cell>
          <cell r="AO55">
            <v>26</v>
          </cell>
          <cell r="AP55" t="str">
            <v>Se emitieron  conceptos sobre  los proyectos que fueron presentados al OCAD y se revisó la matriz de proyectos aprobados  con el fin de  identificar los proyectos del sector educación que fueron aprobados en OCAD municipales.</v>
          </cell>
          <cell r="AQ55"/>
          <cell r="AR55"/>
          <cell r="AS55"/>
          <cell r="AT55"/>
          <cell r="AU55"/>
          <cell r="AV55"/>
          <cell r="AW55"/>
          <cell r="AX55"/>
          <cell r="AY55"/>
          <cell r="AZ55"/>
          <cell r="BA55"/>
          <cell r="BB55"/>
          <cell r="BC55"/>
          <cell r="BD55"/>
          <cell r="BE55"/>
          <cell r="BF55"/>
          <cell r="BG55"/>
          <cell r="BH55"/>
          <cell r="BI55">
            <v>1.9E-2</v>
          </cell>
          <cell r="BJ55">
            <v>0.02</v>
          </cell>
          <cell r="BK55" t="str">
            <v xml:space="preserve">De los conceptos emitidos se revisaron cuales proyectos fueron presentados a OCAD y cuantos fueron aprobados  </v>
          </cell>
          <cell r="BL55">
            <v>0.10666666666666666</v>
          </cell>
          <cell r="BM55">
            <v>3.7999999999999999E-2</v>
          </cell>
          <cell r="BN55" t="str">
            <v xml:space="preserve">Del total de proyectos a los que se le emitieron concepto, 4 fueron aprobados en OCAD.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5">
            <v>0.15999999999999998</v>
          </cell>
          <cell r="BP55">
            <v>0.247</v>
          </cell>
          <cell r="BQ55" t="str">
            <v>Del total de proyectos aprobados, 18 corresponden a OCAD municipales y 8 a OCAD regionales y departamentales. Dentro de la gestión realizada para incrementar el número de proyectos educativos aprobados, se prestó asistencia a los municipios que lo solicitaron.  Adicionalmente, se verificó con la base de proyectos aprobados cuántos fueron aprobados por los OCAD municipales.</v>
          </cell>
        </row>
        <row r="56">
          <cell r="I56" t="str">
            <v>I-403-0-1324701</v>
          </cell>
          <cell r="J56" t="str">
            <v xml:space="preserve">Plan Institucional </v>
          </cell>
          <cell r="K56" t="str">
            <v xml:space="preserve">Direccionamiento estratégico y planeación </v>
          </cell>
          <cell r="L56" t="str">
            <v>Transformar y fortalecer la gestión y la cultura institucional</v>
          </cell>
          <cell r="M56"/>
          <cell r="N56" t="str">
            <v>N/A</v>
          </cell>
          <cell r="O56" t="str">
            <v>Oficina Asesora de Planeación y Finanzas</v>
          </cell>
          <cell r="P56" t="str">
            <v>Claudia Díaz Hernández</v>
          </cell>
          <cell r="Q56" t="str">
            <v>NO</v>
          </cell>
          <cell r="R56" t="str">
            <v>Informes tecnico y financiero del grupo de regalías</v>
          </cell>
          <cell r="S56" t="str">
            <v>Sumatoria del número de Informes técnico y financiero del grupo de Regalías</v>
          </cell>
          <cell r="T56">
            <v>1</v>
          </cell>
          <cell r="U56" t="str">
            <v>Número</v>
          </cell>
          <cell r="V56">
            <v>4</v>
          </cell>
          <cell r="W56"/>
          <cell r="X56"/>
          <cell r="Y56" t="str">
            <v>Solicitar información de proyectos aprobados del DNP</v>
          </cell>
          <cell r="Z56">
            <v>43191</v>
          </cell>
          <cell r="AA56">
            <v>43464</v>
          </cell>
          <cell r="AB56" t="str">
            <v>abril</v>
          </cell>
          <cell r="AC56">
            <v>273</v>
          </cell>
          <cell r="AD56">
            <v>274</v>
          </cell>
          <cell r="AE56">
            <v>0</v>
          </cell>
          <cell r="AF56">
            <v>0</v>
          </cell>
          <cell r="AG56"/>
          <cell r="AH56"/>
          <cell r="AI56" t="str">
            <v>1. Oficina para funciamiento del equipo
2. 9 profesionales y un coordinador del grupo</v>
          </cell>
          <cell r="AJ56" t="str">
            <v>Base de proyectos aprobados DNP</v>
          </cell>
          <cell r="AK56"/>
          <cell r="AL56"/>
          <cell r="AM56"/>
          <cell r="AN56"/>
          <cell r="AO56"/>
          <cell r="AP56"/>
          <cell r="AQ56"/>
          <cell r="AR56"/>
          <cell r="AS56"/>
          <cell r="AT56"/>
          <cell r="AU56"/>
          <cell r="AV56"/>
          <cell r="AW56"/>
          <cell r="AX56"/>
          <cell r="AY56"/>
          <cell r="AZ56"/>
          <cell r="BA56"/>
          <cell r="BB56"/>
          <cell r="BC56"/>
          <cell r="BD56"/>
          <cell r="BE56"/>
          <cell r="BF56"/>
          <cell r="BG56"/>
          <cell r="BH56"/>
          <cell r="BI56">
            <v>0</v>
          </cell>
          <cell r="BJ56">
            <v>0</v>
          </cell>
          <cell r="BK56"/>
          <cell r="BL56">
            <v>0</v>
          </cell>
          <cell r="BM56">
            <v>0</v>
          </cell>
          <cell r="BN56"/>
          <cell r="BO56">
            <v>0</v>
          </cell>
          <cell r="BP56">
            <v>0</v>
          </cell>
          <cell r="BQ56"/>
        </row>
        <row r="57">
          <cell r="I57" t="str">
            <v>I-403-0-1324702</v>
          </cell>
          <cell r="J57" t="str">
            <v xml:space="preserve">Plan Institucional </v>
          </cell>
          <cell r="K57" t="str">
            <v xml:space="preserve">Direccionamiento estratégico y planeación </v>
          </cell>
          <cell r="L57" t="str">
            <v>Transformar y fortalecer la gestión y la cultura institucional</v>
          </cell>
          <cell r="M57"/>
          <cell r="N57" t="str">
            <v>N/A</v>
          </cell>
          <cell r="O57" t="str">
            <v>Oficina Asesora de Planeación y Finanzas</v>
          </cell>
          <cell r="P57" t="str">
            <v>Claudia Díaz Hernández</v>
          </cell>
          <cell r="Q57" t="str">
            <v>NO</v>
          </cell>
          <cell r="R57" t="str">
            <v>Informes tecnico y financiero del grupo de regalías</v>
          </cell>
          <cell r="S57" t="str">
            <v>Sumatoria del número de Informes técnico y financiero del grupo de Regalías</v>
          </cell>
          <cell r="T57">
            <v>1</v>
          </cell>
          <cell r="U57" t="str">
            <v>Número</v>
          </cell>
          <cell r="V57">
            <v>4</v>
          </cell>
          <cell r="W57"/>
          <cell r="X57"/>
          <cell r="Y57" t="str">
            <v>Validar información con matriz de seguimiento del grupo de regalias</v>
          </cell>
          <cell r="Z57">
            <v>43191</v>
          </cell>
          <cell r="AA57">
            <v>43464</v>
          </cell>
          <cell r="AB57" t="str">
            <v>abril</v>
          </cell>
          <cell r="AC57">
            <v>273</v>
          </cell>
          <cell r="AD57">
            <v>274</v>
          </cell>
          <cell r="AE57">
            <v>0</v>
          </cell>
          <cell r="AF57">
            <v>0</v>
          </cell>
          <cell r="AG57"/>
          <cell r="AH57"/>
          <cell r="AI57" t="str">
            <v>1. Oficina para funciamiento del equipo
2. 9 profesionales y un coordinador del grupo</v>
          </cell>
          <cell r="AJ57" t="str">
            <v xml:space="preserve">Matriz de seguimiento de proyectos </v>
          </cell>
          <cell r="AK57"/>
          <cell r="AL57"/>
          <cell r="AM57"/>
          <cell r="AN57"/>
          <cell r="AO57"/>
          <cell r="AP57"/>
          <cell r="AQ57"/>
          <cell r="AR57"/>
          <cell r="AS57"/>
          <cell r="AT57"/>
          <cell r="AU57"/>
          <cell r="AV57"/>
          <cell r="AW57"/>
          <cell r="AX57"/>
          <cell r="AY57"/>
          <cell r="AZ57"/>
          <cell r="BA57"/>
          <cell r="BB57"/>
          <cell r="BC57"/>
          <cell r="BD57"/>
          <cell r="BE57"/>
          <cell r="BF57"/>
          <cell r="BG57"/>
          <cell r="BH57"/>
          <cell r="BI57">
            <v>0</v>
          </cell>
          <cell r="BJ57">
            <v>0</v>
          </cell>
          <cell r="BK57"/>
          <cell r="BL57">
            <v>0</v>
          </cell>
          <cell r="BM57">
            <v>0</v>
          </cell>
          <cell r="BN57"/>
          <cell r="BO57">
            <v>0</v>
          </cell>
          <cell r="BP57">
            <v>0</v>
          </cell>
          <cell r="BQ57"/>
        </row>
        <row r="58">
          <cell r="I58" t="str">
            <v>I-403-0-1324703</v>
          </cell>
          <cell r="J58" t="str">
            <v xml:space="preserve">Plan Institucional </v>
          </cell>
          <cell r="K58" t="str">
            <v xml:space="preserve">Direccionamiento estratégico y planeación </v>
          </cell>
          <cell r="L58" t="str">
            <v>Transformar y fortalecer la gestión y la cultura institucional</v>
          </cell>
          <cell r="M58"/>
          <cell r="N58" t="str">
            <v>N/A</v>
          </cell>
          <cell r="O58" t="str">
            <v>Oficina Asesora de Planeación y Finanzas</v>
          </cell>
          <cell r="P58" t="str">
            <v>Claudia Díaz Hernández</v>
          </cell>
          <cell r="Q58" t="str">
            <v>NO</v>
          </cell>
          <cell r="R58" t="str">
            <v>Informes tecnico y financiero del grupo de regalías</v>
          </cell>
          <cell r="S58" t="str">
            <v>Sumatoria del número de Informes técnico y financiero del grupo de Regalías</v>
          </cell>
          <cell r="T58">
            <v>1</v>
          </cell>
          <cell r="U58" t="str">
            <v>Número</v>
          </cell>
          <cell r="V58">
            <v>4</v>
          </cell>
          <cell r="W58"/>
          <cell r="X58"/>
          <cell r="Y58" t="str">
            <v>Revisar posibles inconsistencias de la información</v>
          </cell>
          <cell r="Z58">
            <v>43191</v>
          </cell>
          <cell r="AA58">
            <v>43464</v>
          </cell>
          <cell r="AB58" t="str">
            <v>abril</v>
          </cell>
          <cell r="AC58">
            <v>273</v>
          </cell>
          <cell r="AD58">
            <v>274</v>
          </cell>
          <cell r="AE58">
            <v>0</v>
          </cell>
          <cell r="AF58">
            <v>0</v>
          </cell>
          <cell r="AG58"/>
          <cell r="AH58"/>
          <cell r="AI58" t="str">
            <v>1. Oficina para funciamiento del equipo
2. 9 profesionales y un coordinador del grupo</v>
          </cell>
          <cell r="AJ58" t="str">
            <v>Documento con observaciones de inconsistencias</v>
          </cell>
          <cell r="AK58"/>
          <cell r="AL58"/>
          <cell r="AM58"/>
          <cell r="AN58"/>
          <cell r="AO58"/>
          <cell r="AP58"/>
          <cell r="AQ58"/>
          <cell r="AR58"/>
          <cell r="AS58"/>
          <cell r="AT58"/>
          <cell r="AU58"/>
          <cell r="AV58"/>
          <cell r="AW58"/>
          <cell r="AX58"/>
          <cell r="AY58"/>
          <cell r="AZ58"/>
          <cell r="BA58"/>
          <cell r="BB58"/>
          <cell r="BC58"/>
          <cell r="BD58"/>
          <cell r="BE58"/>
          <cell r="BF58"/>
          <cell r="BG58"/>
          <cell r="BH58"/>
          <cell r="BI58">
            <v>0</v>
          </cell>
          <cell r="BJ58">
            <v>0</v>
          </cell>
          <cell r="BK58"/>
          <cell r="BL58">
            <v>0</v>
          </cell>
          <cell r="BM58">
            <v>0</v>
          </cell>
          <cell r="BN58"/>
          <cell r="BO58">
            <v>0</v>
          </cell>
          <cell r="BP58">
            <v>0</v>
          </cell>
          <cell r="BQ58"/>
        </row>
        <row r="59">
          <cell r="I59" t="str">
            <v>I-403-0-1324704</v>
          </cell>
          <cell r="J59" t="str">
            <v xml:space="preserve">Plan Institucional </v>
          </cell>
          <cell r="K59" t="str">
            <v xml:space="preserve">Direccionamiento estratégico y planeación </v>
          </cell>
          <cell r="L59" t="str">
            <v>Transformar y fortalecer la gestión y la cultura institucional</v>
          </cell>
          <cell r="M59"/>
          <cell r="N59" t="str">
            <v>N/A</v>
          </cell>
          <cell r="O59" t="str">
            <v>Oficina Asesora de Planeación y Finanzas</v>
          </cell>
          <cell r="P59" t="str">
            <v>Claudia Díaz Hernández</v>
          </cell>
          <cell r="Q59" t="str">
            <v>NO</v>
          </cell>
          <cell r="R59" t="str">
            <v>Informes tecnico y financiero del grupo de regalías</v>
          </cell>
          <cell r="S59" t="str">
            <v>Sumatoria del número de Informes técnico y financiero del grupo de Regalías</v>
          </cell>
          <cell r="T59">
            <v>1</v>
          </cell>
          <cell r="U59" t="str">
            <v>Número</v>
          </cell>
          <cell r="V59">
            <v>4</v>
          </cell>
          <cell r="W59"/>
          <cell r="X59"/>
          <cell r="Y59" t="str">
            <v>Proyectar  informe de seguimiento</v>
          </cell>
          <cell r="Z59">
            <v>43191</v>
          </cell>
          <cell r="AA59">
            <v>43464</v>
          </cell>
          <cell r="AB59" t="str">
            <v>abril</v>
          </cell>
          <cell r="AC59">
            <v>273</v>
          </cell>
          <cell r="AD59">
            <v>274</v>
          </cell>
          <cell r="AE59">
            <v>0</v>
          </cell>
          <cell r="AF59">
            <v>0</v>
          </cell>
          <cell r="AG59"/>
          <cell r="AH59"/>
          <cell r="AI59" t="str">
            <v>1. Oficina para funciamiento del equipo
2. 9 profesionales y un coordinador del grupo</v>
          </cell>
          <cell r="AJ59" t="str">
            <v>Informe de Seguimiento</v>
          </cell>
          <cell r="AK59"/>
          <cell r="AL59"/>
          <cell r="AM59"/>
          <cell r="AN59"/>
          <cell r="AO59"/>
          <cell r="AP59"/>
          <cell r="AQ59"/>
          <cell r="AR59"/>
          <cell r="AS59"/>
          <cell r="AT59"/>
          <cell r="AU59"/>
          <cell r="AV59"/>
          <cell r="AW59"/>
          <cell r="AX59"/>
          <cell r="AY59"/>
          <cell r="AZ59"/>
          <cell r="BA59"/>
          <cell r="BB59"/>
          <cell r="BC59"/>
          <cell r="BD59"/>
          <cell r="BE59"/>
          <cell r="BF59"/>
          <cell r="BG59"/>
          <cell r="BH59"/>
          <cell r="BI59">
            <v>0</v>
          </cell>
          <cell r="BJ59">
            <v>0</v>
          </cell>
          <cell r="BK59"/>
          <cell r="BL59">
            <v>0</v>
          </cell>
          <cell r="BM59">
            <v>0</v>
          </cell>
          <cell r="BN59"/>
          <cell r="BO59">
            <v>0</v>
          </cell>
          <cell r="BP59">
            <v>0</v>
          </cell>
          <cell r="BQ59"/>
        </row>
        <row r="60">
          <cell r="I60" t="str">
            <v>I-403-0-1324705</v>
          </cell>
          <cell r="J60" t="str">
            <v xml:space="preserve">Plan Institucional </v>
          </cell>
          <cell r="K60" t="str">
            <v xml:space="preserve">Direccionamiento estratégico y planeación </v>
          </cell>
          <cell r="L60" t="str">
            <v>Transformar y fortalecer la gestión y la cultura institucional</v>
          </cell>
          <cell r="M60"/>
          <cell r="N60" t="str">
            <v>N/A</v>
          </cell>
          <cell r="O60" t="str">
            <v>Oficina Asesora de Planeación y Finanzas</v>
          </cell>
          <cell r="P60" t="str">
            <v>Claudia Díaz Hernández</v>
          </cell>
          <cell r="Q60" t="str">
            <v>NO</v>
          </cell>
          <cell r="R60" t="str">
            <v>Informes tecnico y financiero del grupo de regalías</v>
          </cell>
          <cell r="S60" t="str">
            <v>Sumatoria del número de Informes técnico y financiero del grupo de Regalías</v>
          </cell>
          <cell r="T60">
            <v>1</v>
          </cell>
          <cell r="U60" t="str">
            <v>Número</v>
          </cell>
          <cell r="V60">
            <v>4</v>
          </cell>
          <cell r="W60"/>
          <cell r="X60"/>
          <cell r="Y60" t="str">
            <v>Presentar de informe</v>
          </cell>
          <cell r="Z60">
            <v>43191</v>
          </cell>
          <cell r="AA60">
            <v>43464</v>
          </cell>
          <cell r="AB60" t="str">
            <v>abril</v>
          </cell>
          <cell r="AC60">
            <v>273</v>
          </cell>
          <cell r="AD60">
            <v>274</v>
          </cell>
          <cell r="AE60">
            <v>0</v>
          </cell>
          <cell r="AF60">
            <v>0</v>
          </cell>
          <cell r="AG60"/>
          <cell r="AH60"/>
          <cell r="AI60" t="str">
            <v>1. Oficina para funciamiento del equipo
2. 9 profesionales y un coordinador del grupo</v>
          </cell>
          <cell r="AJ60" t="str">
            <v xml:space="preserve">Informe trimestral presentado </v>
          </cell>
          <cell r="AK60"/>
          <cell r="AL60"/>
          <cell r="AM60"/>
          <cell r="AN60"/>
          <cell r="AO60"/>
          <cell r="AP60"/>
          <cell r="AQ60"/>
          <cell r="AR60"/>
          <cell r="AS60"/>
          <cell r="AT60"/>
          <cell r="AU60"/>
          <cell r="AV60"/>
          <cell r="AW60"/>
          <cell r="AX60"/>
          <cell r="AY60"/>
          <cell r="AZ60"/>
          <cell r="BA60"/>
          <cell r="BB60"/>
          <cell r="BC60"/>
          <cell r="BD60"/>
          <cell r="BE60"/>
          <cell r="BF60"/>
          <cell r="BG60"/>
          <cell r="BH60"/>
          <cell r="BI60">
            <v>0</v>
          </cell>
          <cell r="BJ60">
            <v>0</v>
          </cell>
          <cell r="BK60"/>
          <cell r="BL60">
            <v>0</v>
          </cell>
          <cell r="BM60">
            <v>0</v>
          </cell>
          <cell r="BN60"/>
          <cell r="BO60">
            <v>0</v>
          </cell>
          <cell r="BP60">
            <v>0</v>
          </cell>
          <cell r="BQ60"/>
        </row>
        <row r="61">
          <cell r="I61" t="str">
            <v>I-403-1-2900101</v>
          </cell>
          <cell r="J61" t="str">
            <v xml:space="preserve">Plan Institucional </v>
          </cell>
          <cell r="K61" t="str">
            <v xml:space="preserve">Direccionamiento estratégico y planeación </v>
          </cell>
          <cell r="L61" t="str">
            <v>Transformar y fortalecer la gestión y la cultura institucional</v>
          </cell>
          <cell r="M61"/>
          <cell r="N61" t="str">
            <v>Gestión territorial- Regalías</v>
          </cell>
          <cell r="O61" t="str">
            <v>Oficina Asesora de Planeación y Finanzas</v>
          </cell>
          <cell r="P61" t="str">
            <v>Claudia Díaz Hernández</v>
          </cell>
          <cell r="Q61" t="str">
            <v>SI</v>
          </cell>
          <cell r="R61" t="str">
            <v>Monto de recursos aprobados OCADs</v>
          </cell>
          <cell r="S61" t="str">
            <v>Sumatoria del monto de recursos aprobados OCADs</v>
          </cell>
          <cell r="T61">
            <v>1</v>
          </cell>
          <cell r="U61" t="str">
            <v xml:space="preserve">Pesos </v>
          </cell>
          <cell r="V61">
            <v>1000000000000</v>
          </cell>
          <cell r="W61" t="str">
            <v>NO</v>
          </cell>
          <cell r="X61"/>
          <cell r="Y61" t="str">
            <v>Revisar proyectos</v>
          </cell>
          <cell r="Z61">
            <v>43102</v>
          </cell>
          <cell r="AA61">
            <v>43464</v>
          </cell>
          <cell r="AB61" t="str">
            <v>enero</v>
          </cell>
          <cell r="AC61">
            <v>362</v>
          </cell>
          <cell r="AD61">
            <v>365</v>
          </cell>
          <cell r="AE61">
            <v>0</v>
          </cell>
          <cell r="AF61">
            <v>0</v>
          </cell>
          <cell r="AG61"/>
          <cell r="AH61"/>
          <cell r="AI61" t="str">
            <v>1. Oficina para funciamiento del equipo
2. 9 profesionales y un coordinador del grupo</v>
          </cell>
          <cell r="AJ61" t="str">
            <v>Plataforma SUIFP - cargue de  conceptos emitidos</v>
          </cell>
          <cell r="AK61">
            <v>37647701033</v>
          </cell>
          <cell r="AL61" t="str">
            <v>Con los conceptos emitidos se hizo seguimiento a los proyectos que fueron aprobados en OCAD y el monto de recursos</v>
          </cell>
          <cell r="AM61">
            <v>60832142381</v>
          </cell>
          <cell r="AN61"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1" t="str">
            <v xml:space="preserve"> 92.850.479.598,01   
</v>
          </cell>
          <cell r="AP61"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1"/>
          <cell r="AR61"/>
          <cell r="AS61"/>
          <cell r="AT61"/>
          <cell r="AU61"/>
          <cell r="AV61"/>
          <cell r="AW61"/>
          <cell r="AX61"/>
          <cell r="AY61"/>
          <cell r="AZ61"/>
          <cell r="BA61"/>
          <cell r="BB61"/>
          <cell r="BC61"/>
          <cell r="BD61"/>
          <cell r="BE61"/>
          <cell r="BF61"/>
          <cell r="BG61"/>
          <cell r="BH61"/>
          <cell r="BI61">
            <v>3.7600000000000001E-2</v>
          </cell>
          <cell r="BJ61">
            <v>0.04</v>
          </cell>
          <cell r="BK61" t="str">
            <v>Se hizo seguimiento a los proyectos que fueron aprobados en OCAD y el monto de recursos</v>
          </cell>
          <cell r="BL61">
            <v>0.10666666666666666</v>
          </cell>
          <cell r="BM61">
            <v>6.0830000000000002E-2</v>
          </cell>
          <cell r="BN61"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1">
            <v>0.15999999999999998</v>
          </cell>
          <cell r="BP61">
            <v>9.2799999999999994E-2</v>
          </cell>
          <cell r="BQ61" t="str">
            <v>Se revisaron los proyectos presentados por las entidades territoriales, aumentando el número de proyectos aprobados.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row>
        <row r="62">
          <cell r="I62" t="str">
            <v>I-403-1-2900102</v>
          </cell>
          <cell r="J62" t="str">
            <v xml:space="preserve">Plan Institucional </v>
          </cell>
          <cell r="K62" t="str">
            <v xml:space="preserve">Direccionamiento estratégico y planeación </v>
          </cell>
          <cell r="L62" t="str">
            <v>Transformar y fortalecer la gestión y la cultura institucional</v>
          </cell>
          <cell r="M62"/>
          <cell r="N62" t="str">
            <v>Gestión territorial- Regalías</v>
          </cell>
          <cell r="O62" t="str">
            <v>Oficina Asesora de Planeación y Finanzas</v>
          </cell>
          <cell r="P62" t="str">
            <v>Claudia Díaz Hernández</v>
          </cell>
          <cell r="Q62" t="str">
            <v>SI</v>
          </cell>
          <cell r="R62" t="str">
            <v>Monto de recursos aprobados OCADs</v>
          </cell>
          <cell r="S62" t="str">
            <v>Sumatoria del monto de recursos aprobados OCADs</v>
          </cell>
          <cell r="T62">
            <v>1</v>
          </cell>
          <cell r="U62" t="str">
            <v xml:space="preserve">Pesos </v>
          </cell>
          <cell r="V62">
            <v>1000000000000</v>
          </cell>
          <cell r="W62" t="str">
            <v>NO</v>
          </cell>
          <cell r="X62"/>
          <cell r="Y62" t="str">
            <v>Emitir concepto</v>
          </cell>
          <cell r="Z62">
            <v>43102</v>
          </cell>
          <cell r="AA62">
            <v>43464</v>
          </cell>
          <cell r="AB62" t="str">
            <v>enero</v>
          </cell>
          <cell r="AC62">
            <v>362</v>
          </cell>
          <cell r="AD62">
            <v>365</v>
          </cell>
          <cell r="AE62">
            <v>0</v>
          </cell>
          <cell r="AF62">
            <v>0</v>
          </cell>
          <cell r="AG62"/>
          <cell r="AH62"/>
          <cell r="AI62"/>
          <cell r="AJ62" t="str">
            <v>Plataforma SUIFP - cargue de  conceptos emitidos</v>
          </cell>
          <cell r="AK62">
            <v>37647701033</v>
          </cell>
          <cell r="AL62" t="str">
            <v>Con los conceptos emitidos se hizo seguimiento a los proyectos que fueron aprobados en OCAD y el monto de recursos</v>
          </cell>
          <cell r="AM62">
            <v>60832142381</v>
          </cell>
          <cell r="AN62"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2" t="str">
            <v xml:space="preserve"> 92.850.479.598,01   
</v>
          </cell>
          <cell r="AP62"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2"/>
          <cell r="AR62"/>
          <cell r="AS62"/>
          <cell r="AT62"/>
          <cell r="AU62"/>
          <cell r="AV62"/>
          <cell r="AW62"/>
          <cell r="AX62"/>
          <cell r="AY62"/>
          <cell r="AZ62"/>
          <cell r="BA62"/>
          <cell r="BB62"/>
          <cell r="BC62"/>
          <cell r="BD62"/>
          <cell r="BE62"/>
          <cell r="BF62"/>
          <cell r="BG62"/>
          <cell r="BH62"/>
          <cell r="BI62">
            <v>3.7600000000000001E-2</v>
          </cell>
          <cell r="BJ62">
            <v>0.04</v>
          </cell>
          <cell r="BK62" t="str">
            <v>Se hizo seguimiento a los proyectos que fueron aprobados en OCAD y el monto de recursos</v>
          </cell>
          <cell r="BL62">
            <v>0.10666666666666666</v>
          </cell>
          <cell r="BM62">
            <v>6.0830000000000002E-2</v>
          </cell>
          <cell r="BN62"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2">
            <v>0.15999999999999998</v>
          </cell>
          <cell r="BP62">
            <v>9.2799999999999994E-2</v>
          </cell>
          <cell r="BQ62" t="str">
            <v>Se emitieron conceptos sobre los proyectos presentados por las entidades territoriales, aumentando el número de proyectos aprobados con subsanaciones.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row>
        <row r="63">
          <cell r="I63" t="str">
            <v>I-403-1-2900103</v>
          </cell>
          <cell r="J63" t="str">
            <v xml:space="preserve">Plan Institucional </v>
          </cell>
          <cell r="K63" t="str">
            <v xml:space="preserve">Direccionamiento estratégico y planeación </v>
          </cell>
          <cell r="L63" t="str">
            <v>Transformar y fortalecer la gestión y la cultura institucional</v>
          </cell>
          <cell r="M63"/>
          <cell r="N63" t="str">
            <v>Gestión territorial- Regalías</v>
          </cell>
          <cell r="O63" t="str">
            <v>Oficina Asesora de Planeación y Finanzas</v>
          </cell>
          <cell r="P63" t="str">
            <v>Claudia Díaz Hernández</v>
          </cell>
          <cell r="Q63" t="str">
            <v>SI</v>
          </cell>
          <cell r="R63" t="str">
            <v>Monto de recursos aprobados OCADs</v>
          </cell>
          <cell r="S63" t="str">
            <v>Sumatoria del monto de recursos aprobados OCADs</v>
          </cell>
          <cell r="T63">
            <v>1</v>
          </cell>
          <cell r="U63" t="str">
            <v xml:space="preserve">Pesos </v>
          </cell>
          <cell r="V63">
            <v>1000000000000</v>
          </cell>
          <cell r="W63" t="str">
            <v>NO</v>
          </cell>
          <cell r="X63"/>
          <cell r="Y63" t="str">
            <v>Contar con la aprobación por parte del OCAD</v>
          </cell>
          <cell r="Z63">
            <v>43102</v>
          </cell>
          <cell r="AA63">
            <v>43464</v>
          </cell>
          <cell r="AB63" t="str">
            <v>enero</v>
          </cell>
          <cell r="AC63">
            <v>362</v>
          </cell>
          <cell r="AD63">
            <v>365</v>
          </cell>
          <cell r="AE63">
            <v>0</v>
          </cell>
          <cell r="AF63">
            <v>0</v>
          </cell>
          <cell r="AG63"/>
          <cell r="AH63"/>
          <cell r="AI63"/>
          <cell r="AJ63" t="str">
            <v>Acuerdo de OCAD</v>
          </cell>
          <cell r="AK63">
            <v>37647701033</v>
          </cell>
          <cell r="AL63" t="str">
            <v>Con los conceptos emitidos se hizo seguimiento a los proyectos que fueron aprobados en OCAD y el monto de recursos</v>
          </cell>
          <cell r="AM63">
            <v>60832142381</v>
          </cell>
          <cell r="AN63"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3" t="str">
            <v xml:space="preserve"> 92.850.479.598,01   
</v>
          </cell>
          <cell r="AP63"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3"/>
          <cell r="AR63"/>
          <cell r="AS63"/>
          <cell r="AT63"/>
          <cell r="AU63"/>
          <cell r="AV63"/>
          <cell r="AW63"/>
          <cell r="AX63"/>
          <cell r="AY63"/>
          <cell r="AZ63"/>
          <cell r="BA63"/>
          <cell r="BB63"/>
          <cell r="BC63"/>
          <cell r="BD63"/>
          <cell r="BE63"/>
          <cell r="BF63"/>
          <cell r="BG63"/>
          <cell r="BH63"/>
          <cell r="BI63">
            <v>3.7600000000000001E-2</v>
          </cell>
          <cell r="BJ63">
            <v>0.04</v>
          </cell>
          <cell r="BK63" t="str">
            <v>Se hizo seguimiento a los proyectos que fueron aprobados en OCAD y el monto de recursos</v>
          </cell>
          <cell r="BL63">
            <v>0.10666666666666666</v>
          </cell>
          <cell r="BM63">
            <v>6.0830000000000002E-2</v>
          </cell>
          <cell r="BN63" t="str">
            <v>No se logró contar con un mayor número de proyectos presentados al OCAD para aprobación, como resultado del  tiempo que toman las entidades territoriales para realizar  las subsanaciones. Para mitigar este impacto, se está fortaleciendo la gestión con las entidades, mediante la realización de mesas técnicas con el objeto de disminuir los tiempos en subsanación.</v>
          </cell>
          <cell r="BO63">
            <v>0.15999999999999998</v>
          </cell>
          <cell r="BP63">
            <v>9.2799999999999994E-2</v>
          </cell>
          <cell r="BQ63" t="str">
            <v>Las gestiones realizadas por el grupo de Regalías, permitió aumentar el número de proyectos aprobados en OCAD.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efreshError="1">
        <row r="50">
          <cell r="I50" t="str">
            <v>I-403-0-1324501</v>
          </cell>
          <cell r="J50" t="str">
            <v xml:space="preserve">Plan Institucional </v>
          </cell>
          <cell r="K50" t="str">
            <v xml:space="preserve">Direccionamiento estratégico y planeación </v>
          </cell>
          <cell r="L50" t="str">
            <v>Transformar y fortalecer la gestión y la cultura institucional</v>
          </cell>
          <cell r="N50" t="str">
            <v>N/A</v>
          </cell>
          <cell r="O50" t="str">
            <v>Oficina Asesora de Planeación y Finanzas</v>
          </cell>
          <cell r="P50" t="str">
            <v>Claudia Díaz Hernández</v>
          </cell>
          <cell r="Q50" t="str">
            <v>NO</v>
          </cell>
          <cell r="R50" t="str">
            <v>Conceptos de proyectos del sector educación financiados con recursos del Sistema General de Regalias emitidos</v>
          </cell>
          <cell r="S50" t="str">
            <v>Sumatoria del número de conceptos emitidos de proyectos del sector educación financiados con recursos del SGR</v>
          </cell>
          <cell r="T50">
            <v>1</v>
          </cell>
          <cell r="U50" t="str">
            <v>Número</v>
          </cell>
          <cell r="V50">
            <v>248</v>
          </cell>
          <cell r="Y50" t="str">
            <v>Contar con la solicitud de revisión por entidad territorial o ministerio lider de OCAD</v>
          </cell>
          <cell r="Z50">
            <v>43102</v>
          </cell>
          <cell r="AA50">
            <v>43464</v>
          </cell>
          <cell r="AB50" t="str">
            <v>enero</v>
          </cell>
          <cell r="AC50">
            <v>362</v>
          </cell>
          <cell r="AD50">
            <v>365</v>
          </cell>
          <cell r="AE50">
            <v>0</v>
          </cell>
          <cell r="AF50">
            <v>0</v>
          </cell>
          <cell r="AI50" t="str">
            <v>1. Oficina para funciamiento del equipo
2. 9 profesionales y un coordinador del grupo</v>
          </cell>
          <cell r="AJ50" t="str">
            <v xml:space="preserve">Matriz de seguimiento de proyectos </v>
          </cell>
          <cell r="AK50">
            <v>4</v>
          </cell>
          <cell r="AL50" t="str">
            <v>Se recibieron solicitudes y se emitieron conceptos manteniendo el promedio de días establecidos en la normatividad (5 días hábiles)</v>
          </cell>
          <cell r="AM50">
            <v>22</v>
          </cell>
          <cell r="AN50" t="str">
            <v>Se recibieron solicitudes y se emitieron conceptos manteniendo el promedio de días establecidos en la normatividad (5 días hábiles)</v>
          </cell>
          <cell r="AO50">
            <v>47</v>
          </cell>
          <cell r="AP50" t="str">
            <v>Se recibieron solicitudes y se emitieron conceptos manteniendo el promedio de días establecidos en la normatividad (5 días hábiles)</v>
          </cell>
          <cell r="AQ50">
            <v>53</v>
          </cell>
          <cell r="AR50" t="str">
            <v xml:space="preserve">Se recibieron solicitudes y se emitieron conceptos principalmente de las regiones Pacífico, Centro Sur y Llanos, manteniendo el promedio de días establecidos en la normatividad (5 días hábiles). </v>
          </cell>
          <cell r="AS50">
            <v>90</v>
          </cell>
          <cell r="AT50" t="str">
            <v>Se recibieron las solicitudes de concepto por parte de los líderes de cada uno de los OCAD. Principalmente de las regiones Pacífico, Centro Sur y Centro Oriente en las temáticas de Infraestructura Educativa, PAE, Calidad Educativa y dotación</v>
          </cell>
          <cell r="AU50">
            <v>124</v>
          </cell>
          <cell r="AV50"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BI50">
            <v>0.1</v>
          </cell>
          <cell r="BJ50">
            <v>0.02</v>
          </cell>
          <cell r="BK50" t="str">
            <v>Se recibieron solicitudes y se emitieron conceptos manteniendo el promedio de días establecidos en la normatividad (5 días hábiles)</v>
          </cell>
          <cell r="BL50">
            <v>0.10666666666666666</v>
          </cell>
          <cell r="BM50">
            <v>8.8999999999999996E-2</v>
          </cell>
          <cell r="BN50"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0">
            <v>0.15999999999999998</v>
          </cell>
          <cell r="BP50">
            <v>0.19</v>
          </cell>
          <cell r="BQ50" t="str">
            <v>Se recibieron las solicitudes y se emitieron los conceptos dentro del tiempo establecido. La entidades territoriales han mejorado la dinámica de subsanar y remitir en un menor tiempo los proyectos.</v>
          </cell>
          <cell r="BR50">
            <v>0.21333333333333332</v>
          </cell>
          <cell r="BS50">
            <v>0.21299999999999999</v>
          </cell>
          <cell r="BT50" t="str">
            <v>Todas las solicitudes de concepto fueron atendidas dentro de lo tiempos establecidos. Las Entidades territoriales han mejorado sus tiempos de subsanación lo que permite que la dinámica de solicitud de conceptos fluya con mas facilidad.</v>
          </cell>
          <cell r="BU50">
            <v>0.26666666666666666</v>
          </cell>
          <cell r="BV50">
            <v>0.36299999999999999</v>
          </cell>
          <cell r="BW50" t="str">
            <v>En el mes de mayo se incrementó el número de solicitudes de conceptos como resultado del acompañamiento en las mesas técnicas, dinamizando el resultado en las regiones.</v>
          </cell>
          <cell r="BX50">
            <v>0.32</v>
          </cell>
          <cell r="BY50">
            <v>0.5</v>
          </cell>
          <cell r="BZ50" t="str">
            <v>En este periodo se duplicaron las solicitudes de concepto como resultado de la convocatoria  de proyectos a ser presentados en OCAD PAZ</v>
          </cell>
        </row>
        <row r="51">
          <cell r="I51" t="str">
            <v>I-403-0-1324502</v>
          </cell>
          <cell r="J51" t="str">
            <v xml:space="preserve">Plan Institucional </v>
          </cell>
          <cell r="K51" t="str">
            <v xml:space="preserve">Direccionamiento estratégico y planeación </v>
          </cell>
          <cell r="L51" t="str">
            <v>Transformar y fortalecer la gestión y la cultura institucional</v>
          </cell>
          <cell r="N51" t="str">
            <v>N/A</v>
          </cell>
          <cell r="O51" t="str">
            <v>Oficina Asesora de Planeación y Finanzas</v>
          </cell>
          <cell r="P51" t="str">
            <v>Claudia Díaz Hernández</v>
          </cell>
          <cell r="Q51" t="str">
            <v>NO</v>
          </cell>
          <cell r="R51" t="str">
            <v>Conceptos de proyectos del sector educación financiados con recursos del Sistema General de Regalias emitidos</v>
          </cell>
          <cell r="S51" t="str">
            <v>Sumatoria del número de conceptos emitidos de proyectos del sector educación financiados con recursos del SGR</v>
          </cell>
          <cell r="T51">
            <v>1</v>
          </cell>
          <cell r="U51" t="str">
            <v>Número</v>
          </cell>
          <cell r="V51">
            <v>248</v>
          </cell>
          <cell r="Y51" t="str">
            <v>Revisar el proyecto</v>
          </cell>
          <cell r="Z51">
            <v>43102</v>
          </cell>
          <cell r="AA51">
            <v>43464</v>
          </cell>
          <cell r="AB51" t="str">
            <v>enero</v>
          </cell>
          <cell r="AC51">
            <v>362</v>
          </cell>
          <cell r="AD51">
            <v>365</v>
          </cell>
          <cell r="AE51">
            <v>0</v>
          </cell>
          <cell r="AF51">
            <v>0</v>
          </cell>
          <cell r="AI51" t="str">
            <v>1. Oficina para funciamiento del equipo
2. 9 profesionales y un coordinador del grupo</v>
          </cell>
          <cell r="AJ51" t="str">
            <v xml:space="preserve">Matriz de seguimiento de proyectos </v>
          </cell>
          <cell r="AK51">
            <v>4</v>
          </cell>
          <cell r="AL51" t="str">
            <v>Se recibieron solicitudes y se emitieron conceptos manteniendo el promedio de días establecidos en la normatividad (5 días hábiles)</v>
          </cell>
          <cell r="AM51">
            <v>22</v>
          </cell>
          <cell r="AN51" t="str">
            <v>Se recibieron solicitudes y se emitieron conceptos manteniendo el promedio de días establecidos en la normatividad (5 días hábiles)</v>
          </cell>
          <cell r="AO51">
            <v>47</v>
          </cell>
          <cell r="AP51" t="str">
            <v>Se recibieron solicitudes y se emitieron conceptos manteniendo el promedio de días establecidos en la normatividad (5 días hábiles)</v>
          </cell>
          <cell r="AQ51">
            <v>53</v>
          </cell>
          <cell r="AR51" t="str">
            <v xml:space="preserve">Se recibieron solicitudes y se emitieron conceptos principalmente de las regiones Pacífico, Centro Sur y Llanos, manteniendo el promedio de días establecidos en la normatividad (5 días hábiles). </v>
          </cell>
          <cell r="AS51">
            <v>90</v>
          </cell>
          <cell r="AT51" t="str">
            <v>Se recibieron las solicitudes de concepto por parte de los líderes de cada uno de los OCAD. Principalmente de las regiones Pacífico, Centro Sur y Centro Oriente en las temáticas de Infraestructura Educativa, PAE, Calidad Educativa y dotación</v>
          </cell>
          <cell r="AU51">
            <v>124</v>
          </cell>
          <cell r="AV51"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BI51">
            <v>0.02</v>
          </cell>
          <cell r="BJ51">
            <v>0.02</v>
          </cell>
          <cell r="BK51" t="str">
            <v>Se recibieron solicitudes y se emitieron conceptos manteniendo el promedio de días establecidos en la normatividad (5 días hábiles)</v>
          </cell>
          <cell r="BL51">
            <v>0.10666666666666666</v>
          </cell>
          <cell r="BM51">
            <v>8.8999999999999996E-2</v>
          </cell>
          <cell r="BN51" t="str">
            <v xml:space="preserve">Se recibieron solicitudes y se emitieron conceptos a los proyectos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1">
            <v>0.15999999999999998</v>
          </cell>
          <cell r="BP51">
            <v>0.19</v>
          </cell>
          <cell r="BQ51" t="str">
            <v>Se revisaron los proyectos enviados por las entidades territoriales, incluyendo los que han sido ajustado por subsanaciones.</v>
          </cell>
          <cell r="BR51">
            <v>0.21333333333333332</v>
          </cell>
          <cell r="BS51">
            <v>0.21299999999999999</v>
          </cell>
          <cell r="BT51" t="str">
            <v xml:space="preserve">A la fecha de corte del mes de abril se revisaron más proyectos de los presentados en el indicador, por el aumento de la frecuencia de las mesas técnicas.  Se tiene previsto que en meses posteriores el número de solicitud de revisiones de proyectos aumente por encima del proyectado. </v>
          </cell>
          <cell r="BU51">
            <v>0.26666666666666666</v>
          </cell>
          <cell r="BV51">
            <v>0.36299999999999999</v>
          </cell>
          <cell r="BW51" t="str">
            <v>Se revisaron los proyectos solicitados y se evidenció un menor tiempo de respuesta en las subsanaciones de observaciones por parte de los entes territoriales.</v>
          </cell>
          <cell r="BX51">
            <v>0.32</v>
          </cell>
          <cell r="BY51">
            <v>0.5</v>
          </cell>
          <cell r="BZ51" t="str">
            <v>Se revisaron los proyectos de los OCAD regionales, departamentales, paz y de ciencia y tecnología de acuerdo al orden de llegada.</v>
          </cell>
        </row>
        <row r="52">
          <cell r="I52" t="str">
            <v>I-403-0-1324503</v>
          </cell>
          <cell r="J52" t="str">
            <v xml:space="preserve">Plan Institucional </v>
          </cell>
          <cell r="K52" t="str">
            <v xml:space="preserve">Direccionamiento estratégico y planeación </v>
          </cell>
          <cell r="L52" t="str">
            <v>Transformar y fortalecer la gestión y la cultura institucional</v>
          </cell>
          <cell r="N52" t="str">
            <v>N/A</v>
          </cell>
          <cell r="O52" t="str">
            <v>Oficina Asesora de Planeación y Finanzas</v>
          </cell>
          <cell r="P52" t="str">
            <v>Claudia Díaz Hernández</v>
          </cell>
          <cell r="Q52" t="str">
            <v>NO</v>
          </cell>
          <cell r="R52" t="str">
            <v>Conceptos de proyectos del sector educación financiados con recursos del Sistema General de Regalias emitidos</v>
          </cell>
          <cell r="S52" t="str">
            <v>Sumatoria del número de conceptos emitidos de proyectos del sector educación financiados con recursos del SGR</v>
          </cell>
          <cell r="T52">
            <v>1</v>
          </cell>
          <cell r="U52" t="str">
            <v>Número</v>
          </cell>
          <cell r="V52">
            <v>248</v>
          </cell>
          <cell r="Y52" t="str">
            <v>Emitir concepto</v>
          </cell>
          <cell r="Z52">
            <v>43102</v>
          </cell>
          <cell r="AA52">
            <v>43464</v>
          </cell>
          <cell r="AB52" t="str">
            <v>enero</v>
          </cell>
          <cell r="AC52">
            <v>362</v>
          </cell>
          <cell r="AD52">
            <v>365</v>
          </cell>
          <cell r="AE52">
            <v>0</v>
          </cell>
          <cell r="AF52">
            <v>0</v>
          </cell>
          <cell r="AI52" t="str">
            <v>1. Oficina para funciamiento del equipo
2. 9 profesionales y un coordinador del grupo</v>
          </cell>
          <cell r="AJ52" t="str">
            <v>Plataforma SUIFP - cargue de conceptos emitidos</v>
          </cell>
          <cell r="AK52">
            <v>4</v>
          </cell>
          <cell r="AL52" t="str">
            <v>Se recibieron solicitudes y se emitieron conceptos manteniendo el promedio de días establecidos en la normatividad (5 días hábiles)</v>
          </cell>
          <cell r="AM52">
            <v>22</v>
          </cell>
          <cell r="AN52" t="str">
            <v>Se recibieron solicitudes y se emitieron conceptos manteniendo el promedio de días establecidos en la normatividad (5 días hábiles)</v>
          </cell>
          <cell r="AO52">
            <v>47</v>
          </cell>
          <cell r="AP52" t="str">
            <v>Se recibieron solicitudes y se emitieron conceptos manteniendo el promedio de días establecidos en la normatividad (5 días hábiles)</v>
          </cell>
          <cell r="AQ52">
            <v>53</v>
          </cell>
          <cell r="AR52" t="str">
            <v xml:space="preserve">Se recibieron solicitudes y se emitieron conceptos principalmente de las regiones Pacífico, Centro Sur y Llanos, manteniendo el promedio de días establecidos en la normatividad (5 días hábiles). </v>
          </cell>
          <cell r="AS52">
            <v>90</v>
          </cell>
          <cell r="AT52" t="str">
            <v>Se recibieron las solicitudes de concepto por parte de los líderes de cada uno de los OCAD. Principalmente de las regiones Pacífico, Centro Sur y Centro Oriente en las temáticas de Infraestructura Educativa, PAE, Calidad Educativa y dotación</v>
          </cell>
          <cell r="AU52">
            <v>124</v>
          </cell>
          <cell r="AV52"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BI52">
            <v>0.02</v>
          </cell>
          <cell r="BJ52">
            <v>0.02</v>
          </cell>
          <cell r="BK52" t="str">
            <v>Se recibieron solicitudes y se emitieron conceptos manteniendo el promedio de días establecidos en la normatividad (5 días hábiles)</v>
          </cell>
          <cell r="BL52">
            <v>0.10666666666666666</v>
          </cell>
          <cell r="BM52">
            <v>8.8999999999999996E-2</v>
          </cell>
          <cell r="BN52" t="str">
            <v xml:space="preserve">Se recibieron solicitudes y se emitieron conceptos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2">
            <v>0.15999999999999998</v>
          </cell>
          <cell r="BP52">
            <v>0.19</v>
          </cell>
          <cell r="BQ52" t="str">
            <v>Se emitieron conceptos  a 47 proyectos presentados por las entidades territoriales dentro del tiempo establecido</v>
          </cell>
          <cell r="BR52">
            <v>0.21333333333333332</v>
          </cell>
          <cell r="BS52">
            <v>0.21299999999999999</v>
          </cell>
          <cell r="BT52" t="str">
            <v xml:space="preserve">En la plataforma fueron cargadas en SUIFP la totalidad de solicitudes realizadas por las entidades territoriales. A la fecha son 52 </v>
          </cell>
          <cell r="BU52">
            <v>0.26666666666666666</v>
          </cell>
          <cell r="BV52">
            <v>0.36299999999999999</v>
          </cell>
          <cell r="BW52" t="str">
            <v>Se incrementó el número de conceptos emitidos como resultado de la dinámica de las mesas técnicas realizadas en los territorios. Este ejercicio disminuyó el tiempo de subsanación de observaciones.</v>
          </cell>
          <cell r="BX52">
            <v>0.32</v>
          </cell>
          <cell r="BY52">
            <v>0.5</v>
          </cell>
          <cell r="BZ52" t="str">
            <v xml:space="preserve">Se emitieron los conceptos de todos los proyectos que fueron solicitados. Dado el incremento de solicitudes se dificulta la emisión del concepto dentro de los tiempos establecidos </v>
          </cell>
        </row>
        <row r="53">
          <cell r="I53" t="str">
            <v>I-403-0-1324504</v>
          </cell>
          <cell r="J53" t="str">
            <v xml:space="preserve">Plan Institucional </v>
          </cell>
          <cell r="K53" t="str">
            <v xml:space="preserve">Direccionamiento estratégico y planeación </v>
          </cell>
          <cell r="L53" t="str">
            <v>Transformar y fortalecer la gestión y la cultura institucional</v>
          </cell>
          <cell r="N53" t="str">
            <v>N/A</v>
          </cell>
          <cell r="O53" t="str">
            <v>Oficina Asesora de Planeación y Finanzas</v>
          </cell>
          <cell r="P53" t="str">
            <v>Claudia Díaz Hernández</v>
          </cell>
          <cell r="Q53" t="str">
            <v>NO</v>
          </cell>
          <cell r="R53" t="str">
            <v>Conceptos de proyectos del sector educación financiados con recursos del Sistema General de Regalias emitidos</v>
          </cell>
          <cell r="S53" t="str">
            <v>Sumatoria del número de conceptos emitidos de proyectos del sector educación financiados con recursos del SGR</v>
          </cell>
          <cell r="T53">
            <v>1</v>
          </cell>
          <cell r="U53" t="str">
            <v>Número</v>
          </cell>
          <cell r="V53">
            <v>248</v>
          </cell>
          <cell r="Y53" t="str">
            <v>Hacer seguimiento a observaciones</v>
          </cell>
          <cell r="Z53">
            <v>43102</v>
          </cell>
          <cell r="AA53">
            <v>43464</v>
          </cell>
          <cell r="AB53" t="str">
            <v>enero</v>
          </cell>
          <cell r="AC53">
            <v>362</v>
          </cell>
          <cell r="AD53">
            <v>365</v>
          </cell>
          <cell r="AE53">
            <v>0</v>
          </cell>
          <cell r="AF53">
            <v>0</v>
          </cell>
          <cell r="AI53" t="str">
            <v>1. Oficina para funciamiento del equipo
2. 9 profesionales y un coordinador del grupo</v>
          </cell>
          <cell r="AJ53" t="str">
            <v>Documento de seguimiento</v>
          </cell>
          <cell r="AK53">
            <v>4</v>
          </cell>
          <cell r="AL53" t="str">
            <v>Se recibieron solicitudes y se emitieron conceptos manteniendo el promedio de días establecidos en la normatividad (5 días hábiles)</v>
          </cell>
          <cell r="AM53">
            <v>22</v>
          </cell>
          <cell r="AN53" t="str">
            <v>Se recibieron solicitudes y se emitieron conceptos manteniendo el promedio de días establecidos en la normatividad (5 días hábiles)</v>
          </cell>
          <cell r="AO53">
            <v>47</v>
          </cell>
          <cell r="AP53" t="str">
            <v>Se recibieron solicitudes y se emitieron conceptos manteniendo el promedio de días establecidos en la normatividad (5 días hábiles)</v>
          </cell>
          <cell r="AQ53">
            <v>53</v>
          </cell>
          <cell r="AR53" t="str">
            <v xml:space="preserve">Se recibieron solicitudes y se emitieron conceptos principalmente de las regiones Pacífico, Centro Sur y Llanos, manteniendo el promedio de días establecidos en la normatividad (5 días hábiles). </v>
          </cell>
          <cell r="AS53">
            <v>90</v>
          </cell>
          <cell r="AT53" t="str">
            <v>Se recibieron las solicitudes de concepto por parte de los líderes de cada uno de los OCAD. Principalmente de las regiones Pacífico, Centro Sur y Centro Oriente en las temáticas de Infraestructura Educativa, PAE, Calidad Educativa y dotación</v>
          </cell>
          <cell r="AU53">
            <v>124</v>
          </cell>
          <cell r="AV53" t="str">
            <v>Se recibieron las solicitudes de revisión de los   proyectos para los diferentes OCAD, de todas las regiones, principalmente en las temáticas de infraestructura educativa, dotación y alimentación escolar. Cabe resaltar que en este período se incrementó el número de solicitudes de conceptos. Lo anterior como resultado de las convocatorias del Gobierno Nacional para proyectos que cumplan los requisitos del OCAD PAZ.</v>
          </cell>
          <cell r="BI53">
            <v>0.02</v>
          </cell>
          <cell r="BJ53">
            <v>0.02</v>
          </cell>
          <cell r="BK53" t="str">
            <v>Se recibieron solicitudes y se emitieron conceptos manteniendo el promedio de días establecidos en la normatividad (5 días hábiles)</v>
          </cell>
          <cell r="BL53">
            <v>0.10666666666666666</v>
          </cell>
          <cell r="BM53">
            <v>8.8999999999999996E-2</v>
          </cell>
          <cell r="BN53" t="str">
            <v xml:space="preserve">Se recibieron solicitudes y se emitieron conceptos y observaciones,  manteniendo el promedio de días establecidos en la normatividad (5 días hábiles).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3">
            <v>0.15999999999999998</v>
          </cell>
          <cell r="BP53">
            <v>0.19</v>
          </cell>
          <cell r="BQ53" t="str">
            <v>Se realizó seguimiento  a las observaciones realizadas a los proyectos presentados por las entidades territoriales en el mes de marzo.</v>
          </cell>
          <cell r="BR53">
            <v>0.21333333333333332</v>
          </cell>
          <cell r="BS53">
            <v>0.21299999999999999</v>
          </cell>
          <cell r="BT53" t="str">
            <v>Se realiza seguimiento a las subsanaciones por parte de las entidades territoriales con el objeto que sean solicitados los pronunciamientos técnicos por parte de los ministerios líderes en cada uno de los OCAD</v>
          </cell>
          <cell r="BU53">
            <v>0.26666666666666666</v>
          </cell>
          <cell r="BV53">
            <v>0.36299999999999999</v>
          </cell>
          <cell r="BW53" t="str">
            <v>Se realizó seguimiento a la subsanación de observaciones por parte de los territorios y dado que en algunos casos se disminuyó el tiempo de respuesta, esto permitió  emitir más de un concepto para el mismo proyecto.</v>
          </cell>
          <cell r="BX53">
            <v>0.32</v>
          </cell>
          <cell r="BY53">
            <v>0.5</v>
          </cell>
          <cell r="BZ53" t="str">
            <v xml:space="preserve">Con respecto a los proyectos de los OCAD diferentes a PAZ se realizó seguimiento a las subsanaciones y la mayoría se encuentran en ajuste por parte de las entidades territoriales. Para los proyectos de OCAd Paz aún no se han recibido subsanaciones. </v>
          </cell>
        </row>
        <row r="54">
          <cell r="I54" t="str">
            <v>I-403-0-1324601</v>
          </cell>
          <cell r="J54" t="str">
            <v xml:space="preserve">Plan Institucional </v>
          </cell>
          <cell r="K54" t="str">
            <v xml:space="preserve">Direccionamiento estratégico y planeación </v>
          </cell>
          <cell r="L54" t="str">
            <v>Transformar y fortalecer la gestión y la cultura institucional</v>
          </cell>
          <cell r="N54" t="str">
            <v>N/A</v>
          </cell>
          <cell r="O54" t="str">
            <v>Oficina Asesora de Planeación y Finanzas</v>
          </cell>
          <cell r="P54" t="str">
            <v>Claudia Díaz Hernández</v>
          </cell>
          <cell r="Q54" t="str">
            <v>NO</v>
          </cell>
          <cell r="R54" t="str">
            <v>Proyectos del sector educación financiados con recursos del Sistema General de Regalías presentados a los OCAD</v>
          </cell>
          <cell r="S54" t="str">
            <v>Sumatoria del número de proyectos del sector educación financiados con recursos del SGR presentados a los OCAD</v>
          </cell>
          <cell r="T54">
            <v>1</v>
          </cell>
          <cell r="U54" t="str">
            <v>Número</v>
          </cell>
          <cell r="V54">
            <v>105</v>
          </cell>
          <cell r="Y54" t="str">
            <v xml:space="preserve"> Presentar proyecto al OCAD</v>
          </cell>
          <cell r="Z54">
            <v>43102</v>
          </cell>
          <cell r="AA54">
            <v>43464</v>
          </cell>
          <cell r="AB54" t="str">
            <v>enero</v>
          </cell>
          <cell r="AC54">
            <v>362</v>
          </cell>
          <cell r="AD54">
            <v>365</v>
          </cell>
          <cell r="AE54">
            <v>0</v>
          </cell>
          <cell r="AF54">
            <v>0</v>
          </cell>
          <cell r="AI54" t="str">
            <v>1. Oficina para funciamiento del equipo
2. 9 profesionales y un coordinador del grupo</v>
          </cell>
          <cell r="AJ54" t="str">
            <v>Acuerdo de OCAD</v>
          </cell>
          <cell r="AK54">
            <v>2</v>
          </cell>
          <cell r="AL54" t="str">
            <v xml:space="preserve">De los conceptos emitidos se revisaron cuales proyectos fueron presentados a OCAD y cuantos fueron aprobados  </v>
          </cell>
          <cell r="AM54">
            <v>4</v>
          </cell>
          <cell r="AN54" t="str">
            <v xml:space="preserve">Los conceptos emitidos para el mes de febrero, se relacionan con los proyectos que fueron presentados al OCAD y cuántos de ellos fueron aprobados  </v>
          </cell>
          <cell r="AO54">
            <v>26</v>
          </cell>
          <cell r="AP54" t="str">
            <v>Se emitieron  conceptos sobre  los proyectos que fueron presentados al OCAD y se revisó la matriz de proyectos aprobados  con el fin de  identificar los proyectos del sector educación que fueron aprobados en OCAD municipales.</v>
          </cell>
          <cell r="AQ54">
            <v>43</v>
          </cell>
          <cell r="AR54" t="str">
            <v xml:space="preserve">De la matriz de proyectos se hizo seguimiento a los proyectos del sector educativo que fueron aprobados. </v>
          </cell>
          <cell r="AS54">
            <v>52</v>
          </cell>
          <cell r="AT54" t="str">
            <v>Se hizo seguimiento a las actas y acuerdos de los OCAD citados durante el mes de mayo con el fin de  verificar cuáles y cuántos proyectos fueron aprobados. Igualmente se verificó el total de proyectos aprobados con  la matriz remitida por DNP.</v>
          </cell>
          <cell r="AU54">
            <v>57</v>
          </cell>
          <cell r="AV54"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BI54">
            <v>1.9E-2</v>
          </cell>
          <cell r="BJ54">
            <v>0.02</v>
          </cell>
          <cell r="BK54" t="str">
            <v xml:space="preserve">De los conceptos emitidos se revisaron cuales proyectos fueron presentados a OCAD y cuantos fueron aprobados  </v>
          </cell>
          <cell r="BL54">
            <v>0.10666666666666666</v>
          </cell>
          <cell r="BM54">
            <v>3.7999999999999999E-2</v>
          </cell>
          <cell r="BN54" t="str">
            <v xml:space="preserve">De los conceptos emitidos se revisaron cuáles proyectos fueron presentados a OCAD y cuántos fueron aprobados.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4">
            <v>0.15999999999999998</v>
          </cell>
          <cell r="BP54">
            <v>0.247</v>
          </cell>
          <cell r="BQ54" t="str">
            <v xml:space="preserve">Se revisaron las citaciones de OCAD para identificar los proyectos educativos a ser presentados. Del total de proyectos aprobados, 18 corresponden a OCAD municipales y 8 a OCAD regionales y departamentales. Dentro de la gestión realizada para incrementar el número de proyectos aprobados, se prestó asistencia a los municipios que lo solicitan.  </v>
          </cell>
          <cell r="BR54">
            <v>0.21333333333333332</v>
          </cell>
          <cell r="BS54">
            <v>0.40899999999999997</v>
          </cell>
          <cell r="BT54" t="str">
            <v xml:space="preserve">De los conceptos emitidos se revisaron cuáles proyectos fueron presentados a OCAD y cuántos fueron aprobados. Es importante aclarar que se realiza esta actividad pues el concepto emitido no es vinculante. En algunas ocasiones se han aprobado proyectos en OCAD que no cuentan con la viabilidad del MEN. </v>
          </cell>
          <cell r="BU54">
            <v>0.26666666666666666</v>
          </cell>
          <cell r="BV54">
            <v>0.49519999999999997</v>
          </cell>
          <cell r="BW54" t="str">
            <v>Al incrementarse el número de solicitudes y conceptos emitidos y minimizar el tiempo de respuesta por parte de las entidades fue posible aumentar el número de proyectos citados a OCAD</v>
          </cell>
          <cell r="BX54">
            <v>0.32</v>
          </cell>
          <cell r="BY54">
            <v>0.54279999999999995</v>
          </cell>
          <cell r="BZ54" t="str">
            <v>Teniendo en cuenta que desde el mes pasado se presentó un incremento del número de proyectos presentados a OCAD la meta se ve superada a la proyectada. Sin embargo para este periodo fueron pocos los proyectos presentados teniendo en cuenta que los departamentos y municipios  están concertados en la formulación de proyectos para el OCAD PAZ</v>
          </cell>
        </row>
        <row r="55">
          <cell r="I55" t="str">
            <v>I-403-0-1324602</v>
          </cell>
          <cell r="J55" t="str">
            <v xml:space="preserve">Plan Institucional </v>
          </cell>
          <cell r="K55" t="str">
            <v xml:space="preserve">Direccionamiento estratégico y planeación </v>
          </cell>
          <cell r="L55" t="str">
            <v>Transformar y fortalecer la gestión y la cultura institucional</v>
          </cell>
          <cell r="N55" t="str">
            <v>N/A</v>
          </cell>
          <cell r="O55" t="str">
            <v>Oficina Asesora de Planeación y Finanzas</v>
          </cell>
          <cell r="P55" t="str">
            <v>Claudia Díaz Hernández</v>
          </cell>
          <cell r="Q55" t="str">
            <v>NO</v>
          </cell>
          <cell r="R55" t="str">
            <v>Proyectos del sector educación financiados con recursos del Sistema General de Regalías presentados a los OCAD</v>
          </cell>
          <cell r="S55" t="str">
            <v>Sumatoria del número de proyectos del sector educación financiados con recursos del SGR presentados a los OCAD</v>
          </cell>
          <cell r="T55">
            <v>1</v>
          </cell>
          <cell r="U55" t="str">
            <v>Número</v>
          </cell>
          <cell r="V55">
            <v>105</v>
          </cell>
          <cell r="Y55" t="str">
            <v>Monitorear que OCAD tome la decisión de proyecto</v>
          </cell>
          <cell r="Z55">
            <v>43102</v>
          </cell>
          <cell r="AA55">
            <v>43464</v>
          </cell>
          <cell r="AB55" t="str">
            <v>enero</v>
          </cell>
          <cell r="AC55">
            <v>362</v>
          </cell>
          <cell r="AD55">
            <v>365</v>
          </cell>
          <cell r="AE55">
            <v>0</v>
          </cell>
          <cell r="AF55">
            <v>0</v>
          </cell>
          <cell r="AI55" t="str">
            <v>1. Oficina para funciamiento del equipo
2. 9 profesionales y un coordinador del grupo</v>
          </cell>
          <cell r="AJ55" t="str">
            <v>Acuerdo de OCAD</v>
          </cell>
          <cell r="AK55">
            <v>2</v>
          </cell>
          <cell r="AL55" t="str">
            <v xml:space="preserve">De los conceptos emitidos se revisaron cuales proyectos fueron presentados a OCAD y cuantos fueron aprobados  </v>
          </cell>
          <cell r="AM55">
            <v>4</v>
          </cell>
          <cell r="AN55" t="str">
            <v xml:space="preserve">Los conceptos emitidos para el mes de febrero, se relacionan con los proyectos que fueron presentados al OCAD y cuántos de ellos fueron aprobados  </v>
          </cell>
          <cell r="AO55">
            <v>26</v>
          </cell>
          <cell r="AP55" t="str">
            <v>Se emitieron  conceptos sobre  los proyectos que fueron presentados al OCAD y se revisó la matriz de proyectos aprobados  con el fin de  identificar los proyectos del sector educación que fueron aprobados en OCAD municipales.</v>
          </cell>
          <cell r="AQ55">
            <v>43</v>
          </cell>
          <cell r="AR55" t="str">
            <v xml:space="preserve">De la matriz de proyectos se hizo seguimiento a los proyectos del sector educativo que fueron aprobados. </v>
          </cell>
          <cell r="AS55">
            <v>52</v>
          </cell>
          <cell r="AT55" t="str">
            <v>Se hizo seguimiento a las actas y acuerdos de los OCAD citados durante el mes de mayo con el fin de  verificar cuáles y cuántos proyectos fueron aprobados. Igualmente se verificó el total de proyectos aprobados con  la matriz remitida por DNP.</v>
          </cell>
          <cell r="AU55">
            <v>57</v>
          </cell>
          <cell r="AV55" t="str">
            <v>De los conceptos emitidos se hizo seguimiento para saber cuales proyectos fueron citados  a OCAD y cuales fueron aprobados. Para este periodo se aprobaron 5 proyectos de los cuales 2 son de alimentación escolar, 1 de Ciencia tecnología e Innovación, 1 de dotación y 1 de calidad educativa.</v>
          </cell>
          <cell r="BI55">
            <v>1.9E-2</v>
          </cell>
          <cell r="BJ55">
            <v>0.02</v>
          </cell>
          <cell r="BK55" t="str">
            <v xml:space="preserve">De los conceptos emitidos se revisaron cuales proyectos fueron presentados a OCAD y cuantos fueron aprobados  </v>
          </cell>
          <cell r="BL55">
            <v>0.10666666666666666</v>
          </cell>
          <cell r="BM55">
            <v>3.7999999999999999E-2</v>
          </cell>
          <cell r="BN55" t="str">
            <v xml:space="preserve">Del total de proyectos a los que se le emitieron concepto, 4 fueron aprobados en OCAD. No se cumplió con el avance proyectado, a causa del tiempo que toman las entidades territoriales para realizar  las subsanaciones a los proyectos, ralentizando la presentación de un  mayor número de proyectos al OCAD.  Para mitigar este impacto, se está fortaleciendo la gestión con las entidades, mediante la realización de mesas técnicas con el objeto de disminuir los tiempos en subsanación.  </v>
          </cell>
          <cell r="BO55">
            <v>0.15999999999999998</v>
          </cell>
          <cell r="BP55">
            <v>0.247</v>
          </cell>
          <cell r="BQ55" t="str">
            <v>Del total de proyectos aprobados, 18 corresponden a OCAD municipales y 8 a OCAD regionales y departamentales. Dentro de la gestión realizada para incrementar el número de proyectos educativos aprobados, se prestó asistencia a los municipios que lo solicitaron.  Adicionalmente, se verificó con la base de proyectos aprobados cuántos fueron aprobados por los OCAD municipales.</v>
          </cell>
          <cell r="BR55">
            <v>0.21333333333333332</v>
          </cell>
          <cell r="BS55">
            <v>0.40899999999999997</v>
          </cell>
          <cell r="BT55" t="str">
            <v>Se hizo seguimiento a los OCAD municipales, departamentales y regionales para identificar todos los proyectos del sector educativo que fueron aprobados en sesión de OCAD</v>
          </cell>
          <cell r="BU55">
            <v>0.26666666666666666</v>
          </cell>
          <cell r="BV55">
            <v>0.49519999999999997</v>
          </cell>
          <cell r="BW55" t="str">
            <v xml:space="preserve">Se hizo seguimiento a los proyectos citados y cuáles fueron viabilizados y aprobados en OCAD. Se evidenció un incremento en la meta propuesta como resultado del acompañamiento constante a las Entidades Territoriales lo que disminuyó el tiempo de formulación de los proyectos. </v>
          </cell>
          <cell r="BX55">
            <v>0.32</v>
          </cell>
          <cell r="BY55">
            <v>0.54279999999999995</v>
          </cell>
          <cell r="BZ55" t="str">
            <v>De los 5 proyectos presentados a OCAD se realizó el seguimiento para verificar que efectivamente todos fueran aprobados. Se espera que el próximo mes este número aumente con los proyectos que sean aprobados en OCAD PAZ</v>
          </cell>
        </row>
        <row r="56">
          <cell r="I56" t="str">
            <v>I-403-0-1324701</v>
          </cell>
          <cell r="J56" t="str">
            <v xml:space="preserve">Plan Institucional </v>
          </cell>
          <cell r="K56" t="str">
            <v xml:space="preserve">Direccionamiento estratégico y planeación </v>
          </cell>
          <cell r="L56" t="str">
            <v>Transformar y fortalecer la gestión y la cultura institucional</v>
          </cell>
          <cell r="N56" t="str">
            <v>N/A</v>
          </cell>
          <cell r="O56" t="str">
            <v>Oficina Asesora de Planeación y Finanzas</v>
          </cell>
          <cell r="P56" t="str">
            <v>Claudia Díaz Hernández</v>
          </cell>
          <cell r="Q56" t="str">
            <v>NO</v>
          </cell>
          <cell r="R56" t="str">
            <v>Informes tecnico y financiero del grupo de regalías</v>
          </cell>
          <cell r="S56" t="str">
            <v>Sumatoria del número de Informes técnico y financiero del grupo de Regalías</v>
          </cell>
          <cell r="T56">
            <v>1</v>
          </cell>
          <cell r="U56" t="str">
            <v>Número</v>
          </cell>
          <cell r="V56">
            <v>4</v>
          </cell>
          <cell r="Y56" t="str">
            <v>Solicitar información de proyectos aprobados del DNP</v>
          </cell>
          <cell r="Z56">
            <v>43191</v>
          </cell>
          <cell r="AA56">
            <v>43464</v>
          </cell>
          <cell r="AB56" t="str">
            <v>abril</v>
          </cell>
          <cell r="AC56">
            <v>273</v>
          </cell>
          <cell r="AD56">
            <v>274</v>
          </cell>
          <cell r="AE56">
            <v>0</v>
          </cell>
          <cell r="AF56">
            <v>0</v>
          </cell>
          <cell r="AI56" t="str">
            <v>1. Oficina para funciamiento del equipo
2. 9 profesionales y un coordinador del grupo</v>
          </cell>
          <cell r="AJ56" t="str">
            <v>Base de proyectos aprobados DNP</v>
          </cell>
          <cell r="AO56">
            <v>0</v>
          </cell>
          <cell r="AP56">
            <v>0</v>
          </cell>
          <cell r="AQ56">
            <v>1</v>
          </cell>
          <cell r="AR56" t="str">
            <v xml:space="preserve">Se realizó la entrega del primer informe trimestral al DNP de acuerdo con los lineamientos establecidos dentro de los tiempos estipulados de entrega </v>
          </cell>
          <cell r="AS56">
            <v>1</v>
          </cell>
          <cell r="AT56" t="str">
            <v>Se realizó la entrega del primer informe trimestral al DNP de acuerdo con los lineamientos establecidos dentro de los tiempos estipulados de entrega. Solo hasta el mes de junio se elaborará el segundo informe.</v>
          </cell>
          <cell r="AU56">
            <v>1</v>
          </cell>
          <cell r="AV56" t="str">
            <v>Se encuentra en elaboración el segundo informe trimestral el cual es presentado a mitad del mes de julio al DNP. La información que sirve de insumo se está consolidando para generar los productos que se presentan dentro del informe</v>
          </cell>
          <cell r="BI56">
            <v>0</v>
          </cell>
          <cell r="BL56">
            <v>0</v>
          </cell>
          <cell r="BM56">
            <v>0</v>
          </cell>
          <cell r="BO56">
            <v>0</v>
          </cell>
          <cell r="BP56">
            <v>0</v>
          </cell>
          <cell r="BQ56">
            <v>0</v>
          </cell>
          <cell r="BR56">
            <v>8.1111111111111106E-2</v>
          </cell>
          <cell r="BS56">
            <v>8.1111111111111106E-2</v>
          </cell>
          <cell r="BT56" t="str">
            <v>Se solicitó al DNP la base de proyectos aprobados para realizar el cruce de la información que se requiere para el informe</v>
          </cell>
          <cell r="BU56">
            <v>0.16222222222222221</v>
          </cell>
          <cell r="BV56">
            <v>0.16222222222222221</v>
          </cell>
          <cell r="BW56" t="str">
            <v>Se inició solicitud a DNP de la base de proyectos aprobados para realizar el cruce de la información que se requiere para el segundo informe</v>
          </cell>
          <cell r="BX56">
            <v>0.24333333333333332</v>
          </cell>
          <cell r="BY56">
            <v>0.24</v>
          </cell>
          <cell r="BZ56" t="str">
            <v>Se realizó la solicitud de la base de proyectos aprobados al DNP la cual es insumo principal para la generación del informe</v>
          </cell>
        </row>
        <row r="57">
          <cell r="I57" t="str">
            <v>I-403-0-1324702</v>
          </cell>
          <cell r="J57" t="str">
            <v xml:space="preserve">Plan Institucional </v>
          </cell>
          <cell r="K57" t="str">
            <v xml:space="preserve">Direccionamiento estratégico y planeación </v>
          </cell>
          <cell r="L57" t="str">
            <v>Transformar y fortalecer la gestión y la cultura institucional</v>
          </cell>
          <cell r="N57" t="str">
            <v>N/A</v>
          </cell>
          <cell r="O57" t="str">
            <v>Oficina Asesora de Planeación y Finanzas</v>
          </cell>
          <cell r="P57" t="str">
            <v>Claudia Díaz Hernández</v>
          </cell>
          <cell r="Q57" t="str">
            <v>NO</v>
          </cell>
          <cell r="R57" t="str">
            <v>Informes tecnico y financiero del grupo de regalías</v>
          </cell>
          <cell r="S57" t="str">
            <v>Sumatoria del número de Informes técnico y financiero del grupo de Regalías</v>
          </cell>
          <cell r="T57">
            <v>1</v>
          </cell>
          <cell r="U57" t="str">
            <v>Número</v>
          </cell>
          <cell r="V57">
            <v>4</v>
          </cell>
          <cell r="Y57" t="str">
            <v>Validar información con matrix de seguimiento del grupo de regalias</v>
          </cell>
          <cell r="Z57">
            <v>43191</v>
          </cell>
          <cell r="AA57">
            <v>43464</v>
          </cell>
          <cell r="AB57" t="str">
            <v>abril</v>
          </cell>
          <cell r="AC57">
            <v>273</v>
          </cell>
          <cell r="AD57">
            <v>274</v>
          </cell>
          <cell r="AE57">
            <v>0</v>
          </cell>
          <cell r="AF57">
            <v>0</v>
          </cell>
          <cell r="AI57" t="str">
            <v>1. Oficina para funciamiento del equipo
2. 9 profesionales y un coordinador del grupo</v>
          </cell>
          <cell r="AJ57" t="str">
            <v xml:space="preserve">Matriz de seguimiento de proyectos </v>
          </cell>
          <cell r="AO57">
            <v>0</v>
          </cell>
          <cell r="AP57">
            <v>0</v>
          </cell>
          <cell r="AQ57">
            <v>1</v>
          </cell>
          <cell r="AR57" t="str">
            <v xml:space="preserve">Se realizó la entrega del primer informe trimestral al DNP de acuerdo con los lineamientos establecidos dentro de los tiempos estipulados de entrega </v>
          </cell>
          <cell r="AS57">
            <v>1</v>
          </cell>
          <cell r="AT57" t="str">
            <v>Se realizó la entrega del primer informe trimestral al DNP de acuerdo con los lineamientos establecidos dentro de los tiempos estipulados de entrega. Solo hasta el mes de junio se elaborará el segundo informe.</v>
          </cell>
          <cell r="AU57">
            <v>1</v>
          </cell>
          <cell r="AV57" t="str">
            <v>Se encuentra en elaboración el segundo informe trimestral el cual es presentado a mitad del mes de julio al DNP. La información que sirve de insumo se está consolidando para generar los productos que se presentan dentro del informe</v>
          </cell>
          <cell r="BI57">
            <v>0</v>
          </cell>
          <cell r="BL57">
            <v>0</v>
          </cell>
          <cell r="BM57">
            <v>0</v>
          </cell>
          <cell r="BO57">
            <v>0</v>
          </cell>
          <cell r="BP57">
            <v>0</v>
          </cell>
          <cell r="BQ57">
            <v>0</v>
          </cell>
          <cell r="BR57">
            <v>8.1111111111111106E-2</v>
          </cell>
          <cell r="BS57">
            <v>8.1111111111111106E-2</v>
          </cell>
          <cell r="BT57" t="str">
            <v>La información de la matriz se revisó contra la base de proyectos aprobados para  generar la información  insumo para el informe</v>
          </cell>
          <cell r="BU57">
            <v>0.16222222222222221</v>
          </cell>
          <cell r="BV57">
            <v>0.16222222222222221</v>
          </cell>
          <cell r="BW57" t="str">
            <v>Se inició solicitud a DNP de la base de proyectos aprobados para realizar el cruce de la información que se requiere para el segundo informe</v>
          </cell>
          <cell r="BX57">
            <v>0.24333333333333332</v>
          </cell>
          <cell r="BY57">
            <v>0.24</v>
          </cell>
          <cell r="BZ57" t="str">
            <v>Se encuentra en proceso de validación y depuración la matriz de seguimiento del grupo de regalías como insumo para el informe. La fecha de corte para la elaboración del informe es 30 de junio</v>
          </cell>
        </row>
        <row r="58">
          <cell r="I58" t="str">
            <v>I-403-0-1324703</v>
          </cell>
          <cell r="J58" t="str">
            <v xml:space="preserve">Plan Institucional </v>
          </cell>
          <cell r="K58" t="str">
            <v xml:space="preserve">Direccionamiento estratégico y planeación </v>
          </cell>
          <cell r="L58" t="str">
            <v>Transformar y fortalecer la gestión y la cultura institucional</v>
          </cell>
          <cell r="N58" t="str">
            <v>N/A</v>
          </cell>
          <cell r="O58" t="str">
            <v>Oficina Asesora de Planeación y Finanzas</v>
          </cell>
          <cell r="P58" t="str">
            <v>Claudia Díaz Hernández</v>
          </cell>
          <cell r="Q58" t="str">
            <v>NO</v>
          </cell>
          <cell r="R58" t="str">
            <v>Informes tecnico y financiero del grupo de regalías</v>
          </cell>
          <cell r="S58" t="str">
            <v>Sumatoria del número de Informes técnico y financiero del grupo de Regalías</v>
          </cell>
          <cell r="T58">
            <v>1</v>
          </cell>
          <cell r="U58" t="str">
            <v>Número</v>
          </cell>
          <cell r="V58">
            <v>4</v>
          </cell>
          <cell r="Y58" t="str">
            <v>Revisar posibles inconsistencias de la información</v>
          </cell>
          <cell r="Z58">
            <v>43191</v>
          </cell>
          <cell r="AA58">
            <v>43464</v>
          </cell>
          <cell r="AB58" t="str">
            <v>abril</v>
          </cell>
          <cell r="AC58">
            <v>273</v>
          </cell>
          <cell r="AD58">
            <v>274</v>
          </cell>
          <cell r="AE58">
            <v>0</v>
          </cell>
          <cell r="AF58">
            <v>0</v>
          </cell>
          <cell r="AI58" t="str">
            <v>1. Oficina para funciamiento del equipo
2. 9 profesionales y un coordinador del grupo</v>
          </cell>
          <cell r="AJ58" t="str">
            <v>Documento con observaciones de inconsistencias</v>
          </cell>
          <cell r="AO58">
            <v>0</v>
          </cell>
          <cell r="AP58">
            <v>0</v>
          </cell>
          <cell r="AQ58">
            <v>1</v>
          </cell>
          <cell r="AR58" t="str">
            <v xml:space="preserve">Se realizó la entrega del primer informe trimestral al DNP de acuerdo con los lineamientos establecidos dentro de los tiempos estipulados de entrega </v>
          </cell>
          <cell r="AS58">
            <v>1</v>
          </cell>
          <cell r="AT58" t="str">
            <v>Se realizó la entrega del primer informe trimestral al DNP de acuerdo con los lineamientos establecidos dentro de los tiempos estipulados de entrega. Solo hasta el mes de junio se elaborará el segundo informe.</v>
          </cell>
          <cell r="AU58">
            <v>1</v>
          </cell>
          <cell r="AV58" t="str">
            <v>Se encuentra en elaboración el segundo informe trimestral el cual es presentado a mitad del mes de julio al DNP. La información que sirve de insumo se está consolidando para generar los productos que se presentan dentro del informe</v>
          </cell>
          <cell r="BI58">
            <v>0</v>
          </cell>
          <cell r="BL58">
            <v>0</v>
          </cell>
          <cell r="BM58">
            <v>0</v>
          </cell>
          <cell r="BO58">
            <v>0</v>
          </cell>
          <cell r="BP58">
            <v>0</v>
          </cell>
          <cell r="BQ58">
            <v>0</v>
          </cell>
          <cell r="BR58">
            <v>8.1111111111111106E-2</v>
          </cell>
          <cell r="BS58">
            <v>8.1111111111111106E-2</v>
          </cell>
          <cell r="BT58" t="str">
            <v>Se ajustó la información no concordante para generar la información del informe</v>
          </cell>
          <cell r="BU58">
            <v>0.16222222222222221</v>
          </cell>
          <cell r="BV58">
            <v>0.16222222222222221</v>
          </cell>
          <cell r="BW58" t="str">
            <v>Se ajustó la información no concordante para generar la información del informe</v>
          </cell>
          <cell r="BX58">
            <v>0.24333333333333332</v>
          </cell>
          <cell r="BY58">
            <v>0.24</v>
          </cell>
          <cell r="BZ58" t="str">
            <v>Una vez listo los insumos se realizará el cruce y la depuración de la información para la elaboración del informe</v>
          </cell>
        </row>
        <row r="59">
          <cell r="I59" t="str">
            <v>I-403-0-1324704</v>
          </cell>
          <cell r="J59" t="str">
            <v xml:space="preserve">Plan Institucional </v>
          </cell>
          <cell r="K59" t="str">
            <v xml:space="preserve">Direccionamiento estratégico y planeación </v>
          </cell>
          <cell r="L59" t="str">
            <v>Transformar y fortalecer la gestión y la cultura institucional</v>
          </cell>
          <cell r="N59" t="str">
            <v>N/A</v>
          </cell>
          <cell r="O59" t="str">
            <v>Oficina Asesora de Planeación y Finanzas</v>
          </cell>
          <cell r="P59" t="str">
            <v>Claudia Díaz Hernández</v>
          </cell>
          <cell r="Q59" t="str">
            <v>NO</v>
          </cell>
          <cell r="R59" t="str">
            <v>Informes tecnico y financiero del grupo de regalías</v>
          </cell>
          <cell r="S59" t="str">
            <v>Sumatoria del número de Informes técnico y financiero del grupo de Regalías</v>
          </cell>
          <cell r="T59">
            <v>1</v>
          </cell>
          <cell r="U59" t="str">
            <v>Número</v>
          </cell>
          <cell r="V59">
            <v>4</v>
          </cell>
          <cell r="Y59" t="str">
            <v>Proyectar  informe de seguimiento</v>
          </cell>
          <cell r="Z59">
            <v>43191</v>
          </cell>
          <cell r="AA59">
            <v>43464</v>
          </cell>
          <cell r="AB59" t="str">
            <v>abril</v>
          </cell>
          <cell r="AC59">
            <v>273</v>
          </cell>
          <cell r="AD59">
            <v>274</v>
          </cell>
          <cell r="AE59">
            <v>0</v>
          </cell>
          <cell r="AF59">
            <v>0</v>
          </cell>
          <cell r="AI59" t="str">
            <v>1. Oficina para funciamiento del equipo
2. 9 profesionales y un coordinador del grupo</v>
          </cell>
          <cell r="AJ59" t="str">
            <v>Informe de Seguimiento</v>
          </cell>
          <cell r="AO59">
            <v>0</v>
          </cell>
          <cell r="AP59">
            <v>0</v>
          </cell>
          <cell r="AQ59">
            <v>1</v>
          </cell>
          <cell r="AR59" t="str">
            <v xml:space="preserve">Se realizó la entrega del primer informe trimestral al DNP de acuerdo con los lineamientos establecidos dentro de los tiempos estipulados de entrega </v>
          </cell>
          <cell r="AS59">
            <v>1</v>
          </cell>
          <cell r="AT59" t="str">
            <v>Se realizó la entrega del primer informe trimestral al DNP de acuerdo con los lineamientos establecidos dentro de los tiempos estipulados de entrega. Solo hasta el mes de junio se elaborará el segundo informe.</v>
          </cell>
          <cell r="AU59">
            <v>1</v>
          </cell>
          <cell r="AV59" t="str">
            <v>Se encuentra en elaboración el segundo informe trimestral el cual es presentado a mitad del mes de julio al DNP. La información que sirve de insumo se está consolidando para generar los productos que se presentan dentro del informe</v>
          </cell>
          <cell r="BI59">
            <v>0</v>
          </cell>
          <cell r="BL59">
            <v>0</v>
          </cell>
          <cell r="BM59">
            <v>0</v>
          </cell>
          <cell r="BO59">
            <v>0</v>
          </cell>
          <cell r="BP59">
            <v>0</v>
          </cell>
          <cell r="BQ59">
            <v>0</v>
          </cell>
          <cell r="BR59">
            <v>8.1111111111111106E-2</v>
          </cell>
          <cell r="BS59">
            <v>8.1111111111111106E-2</v>
          </cell>
          <cell r="BT59" t="str">
            <v>Se generó el informe trimestral con toda la información generada tanto de la matriz como de la base de proyectos aprobados.</v>
          </cell>
          <cell r="BU59">
            <v>0.16222222222222221</v>
          </cell>
          <cell r="BV59">
            <v>0.16222222222222221</v>
          </cell>
          <cell r="BW59" t="str">
            <v>Se inició solicitud a DNP de la base de proyectos aprobados para realizar el cruce de la información, insumo para la elaboración del segundo informe.</v>
          </cell>
          <cell r="BX59">
            <v>0.24333333333333332</v>
          </cell>
          <cell r="BY59">
            <v>0.24</v>
          </cell>
          <cell r="BZ59" t="str">
            <v xml:space="preserve">El informe se encuentra en proceso de elaboración en cada uno de sus componentes </v>
          </cell>
        </row>
        <row r="60">
          <cell r="I60" t="str">
            <v>I-403-0-1324705</v>
          </cell>
          <cell r="J60" t="str">
            <v xml:space="preserve">Plan Institucional </v>
          </cell>
          <cell r="K60" t="str">
            <v xml:space="preserve">Direccionamiento estratégico y planeación </v>
          </cell>
          <cell r="L60" t="str">
            <v>Transformar y fortalecer la gestión y la cultura institucional</v>
          </cell>
          <cell r="N60" t="str">
            <v>N/A</v>
          </cell>
          <cell r="O60" t="str">
            <v>Oficina Asesora de Planeación y Finanzas</v>
          </cell>
          <cell r="P60" t="str">
            <v>Claudia Díaz Hernández</v>
          </cell>
          <cell r="Q60" t="str">
            <v>NO</v>
          </cell>
          <cell r="R60" t="str">
            <v>Informes tecnico y financiero del grupo de regalías</v>
          </cell>
          <cell r="S60" t="str">
            <v>Sumatoria del número de Informes técnico y financiero del grupo de Regalías</v>
          </cell>
          <cell r="T60">
            <v>1</v>
          </cell>
          <cell r="U60" t="str">
            <v>Número</v>
          </cell>
          <cell r="V60">
            <v>4</v>
          </cell>
          <cell r="Y60" t="str">
            <v>Presentar de informe</v>
          </cell>
          <cell r="Z60">
            <v>43191</v>
          </cell>
          <cell r="AA60">
            <v>43464</v>
          </cell>
          <cell r="AB60" t="str">
            <v>abril</v>
          </cell>
          <cell r="AC60">
            <v>273</v>
          </cell>
          <cell r="AD60">
            <v>274</v>
          </cell>
          <cell r="AE60">
            <v>0</v>
          </cell>
          <cell r="AF60">
            <v>0</v>
          </cell>
          <cell r="AI60" t="str">
            <v>1. Oficina para funciamiento del equipo
2. 9 profesionales y un coordinador del grupo</v>
          </cell>
          <cell r="AJ60" t="str">
            <v xml:space="preserve">Informe trimestral presentado </v>
          </cell>
          <cell r="AO60">
            <v>0</v>
          </cell>
          <cell r="AP60">
            <v>0</v>
          </cell>
          <cell r="AQ60">
            <v>1</v>
          </cell>
          <cell r="AR60" t="str">
            <v xml:space="preserve">Se realizó la entrega del primer informe trimestral al DNP de acuerdo con los lineamientos establecidos dentro de los tiempos estipulados de entrega </v>
          </cell>
          <cell r="AS60">
            <v>1</v>
          </cell>
          <cell r="AT60" t="str">
            <v>Se realizó la entrega del primer informe trimestral al DNP de acuerdo con los lineamientos establecidos dentro de los tiempos estipulados de entrega. Solo hasta el mes de junio se elaborará el segundo informe.</v>
          </cell>
          <cell r="AU60">
            <v>1</v>
          </cell>
          <cell r="AV60" t="str">
            <v>Se encuentra en elaboración el segundo informe trimestral el cual es presentado a mitad del mes de julio al DNP. La información que sirve de insumo se está consolidando para generar los productos que se presentan dentro del informe</v>
          </cell>
          <cell r="BI60">
            <v>0</v>
          </cell>
          <cell r="BL60">
            <v>0</v>
          </cell>
          <cell r="BM60">
            <v>0</v>
          </cell>
          <cell r="BO60">
            <v>0</v>
          </cell>
          <cell r="BP60">
            <v>0</v>
          </cell>
          <cell r="BQ60">
            <v>0</v>
          </cell>
          <cell r="BR60">
            <v>8.1111111111111106E-2</v>
          </cell>
          <cell r="BS60">
            <v>8.1111111111111106E-2</v>
          </cell>
          <cell r="BT60" t="str">
            <v>Se envió el informe consolidado del trimestre a DNP</v>
          </cell>
          <cell r="BU60">
            <v>0.16222222222222221</v>
          </cell>
          <cell r="BV60">
            <v>0.16222222222222221</v>
          </cell>
          <cell r="BW60" t="str">
            <v>Se inició solicitud a DNP de la base de proyectos aprobados para realizar el cruce de la información, insumo para la elaboración del segundo informe.</v>
          </cell>
          <cell r="BX60">
            <v>0.24333333333333332</v>
          </cell>
          <cell r="BY60">
            <v>0.24</v>
          </cell>
          <cell r="BZ60" t="str">
            <v xml:space="preserve">El segundo informe trimestral se encuentra en elaboración y será presentado a mitad del mes de julio </v>
          </cell>
        </row>
        <row r="61">
          <cell r="I61" t="str">
            <v>I-403-1-2900101</v>
          </cell>
          <cell r="J61" t="str">
            <v xml:space="preserve">Plan Institucional </v>
          </cell>
          <cell r="K61" t="str">
            <v xml:space="preserve">Direccionamiento estratégico y planeación </v>
          </cell>
          <cell r="L61" t="str">
            <v>Transformar y fortalecer la gestión y la cultura institucional</v>
          </cell>
          <cell r="N61" t="str">
            <v>Gestión territorial- Regalías</v>
          </cell>
          <cell r="O61" t="str">
            <v>Oficina Asesora de Planeación y Finanzas</v>
          </cell>
          <cell r="P61" t="str">
            <v>Claudia Díaz Hernández</v>
          </cell>
          <cell r="Q61" t="str">
            <v>SI</v>
          </cell>
          <cell r="R61" t="str">
            <v>Monto de recursos aprobados OCADs</v>
          </cell>
          <cell r="S61" t="str">
            <v>Sumatoria del monto de recursos aprobados OCADs</v>
          </cell>
          <cell r="T61">
            <v>1</v>
          </cell>
          <cell r="U61" t="str">
            <v xml:space="preserve">Pesos </v>
          </cell>
          <cell r="V61">
            <v>1000000000000</v>
          </cell>
          <cell r="W61" t="str">
            <v>NO</v>
          </cell>
          <cell r="Y61" t="str">
            <v>Revisar proyectos</v>
          </cell>
          <cell r="Z61">
            <v>43102</v>
          </cell>
          <cell r="AA61">
            <v>43464</v>
          </cell>
          <cell r="AB61" t="str">
            <v>enero</v>
          </cell>
          <cell r="AC61">
            <v>362</v>
          </cell>
          <cell r="AD61">
            <v>365</v>
          </cell>
          <cell r="AE61">
            <v>0</v>
          </cell>
          <cell r="AF61">
            <v>0</v>
          </cell>
          <cell r="AI61" t="str">
            <v>1. Oficina para funciamiento del equipo
2. 9 profesionales y un coordinador del grupo</v>
          </cell>
          <cell r="AJ61" t="str">
            <v>Plataforma SUIFP - cargue de  conceptos emitidos</v>
          </cell>
          <cell r="AK61">
            <v>37647701033</v>
          </cell>
          <cell r="AL61" t="str">
            <v>Con los conceptos emitidos se hizo seguimiento a los proyectos que fueron aprobados en OCAD y el monto de recursos</v>
          </cell>
          <cell r="AM61">
            <v>60832142381</v>
          </cell>
          <cell r="AN61"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1" t="str">
            <v xml:space="preserve"> 92.850.479.598,01   
</v>
          </cell>
          <cell r="AP61"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1">
            <v>190549050825</v>
          </cell>
          <cell r="AR61" t="str">
            <v>Se hizo seguimiento a los proyectos presentados y revisados en los OCAD así como a su monto de inversión.</v>
          </cell>
          <cell r="AS61">
            <v>210768593080</v>
          </cell>
          <cell r="AT61" t="str">
            <v xml:space="preserve">Para aquellos proyectos que cuentan con concepto favorable se hizo seguimiento a los proyectos aprobados en OCAD y el monto de inversión. Esta información se complementó con el análisis de la matriz de proyectos aprobados. </v>
          </cell>
          <cell r="AU61">
            <v>259281459735</v>
          </cell>
          <cell r="AV61" t="str">
            <v xml:space="preserve">Se realizó seguimiento a aquellos proyectos que contaban con concepto para determinar cuales fueron aprobados y verificar los montos de los mismos. Se aprobaron en OCAD proyectos por 48 mil millones </v>
          </cell>
          <cell r="BI61">
            <v>3.7600000000000001E-2</v>
          </cell>
          <cell r="BJ61">
            <v>0.04</v>
          </cell>
          <cell r="BK61" t="str">
            <v>Se hizo seguimiento a los proyectos que fueron aprobados en OCAD y el monto de recursos</v>
          </cell>
          <cell r="BL61">
            <v>0.10666666666666666</v>
          </cell>
          <cell r="BM61">
            <v>6.0830000000000002E-2</v>
          </cell>
          <cell r="BN61"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1">
            <v>0.15999999999999998</v>
          </cell>
          <cell r="BP61">
            <v>9.2799999999999994E-2</v>
          </cell>
          <cell r="BQ61" t="str">
            <v>Se revisaron los proyectos presentados por las entidades territoriales, aumentando el número de proyectos aprobados.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1">
            <v>0.21333333333333332</v>
          </cell>
          <cell r="BS61">
            <v>0.19054905082500001</v>
          </cell>
          <cell r="BT61" t="str">
            <v xml:space="preserve">Se revisó el número de proyectos aprobados en cada unos de los diferentes OCAD. Si bien es cierto que el número de proyectos y montos aprobados aumentó, no es suficiente para alcanzar la meta. Se tiene proyectado de acuerdo al número de proyectos que se encuentran en proceso de estructuración y formación aumentar la meta. </v>
          </cell>
          <cell r="BU61">
            <v>0.26666666666666666</v>
          </cell>
          <cell r="BV61">
            <v>0.2107</v>
          </cell>
          <cell r="BW61" t="str">
            <v xml:space="preserve">Aunque el número de solicitudes de conceptos de proyectos se incrementó, los montos de los proyectos aprobados no alcanzaron  la meta propuesta.  Dentro de los proyectos se encuentran montos pequeños por ejemplo un proyectos en fase 2 (estudios y diseños) o un proyecto de mejoramiento de infraestructura. Se encuentran varios proyectos con concepto favorable por parte del MEN en espera de citación a OCAD, con los cuales se espera recuperar esta meta en el siguiente mes. </v>
          </cell>
          <cell r="BX61">
            <v>0.32</v>
          </cell>
          <cell r="BY61">
            <v>0.25919999999999999</v>
          </cell>
          <cell r="BZ61" t="str">
            <v>S e revisaron todas la solicitudes de proyectos realizadas. La meta de este indicador no se alcanzó a cumplir dado que las entidades territoriales están concentradas en la formulación y solicitud de conceptos para proyectos que pretenden ser financiados en OCAD PAZ</v>
          </cell>
        </row>
        <row r="62">
          <cell r="I62" t="str">
            <v>I-403-1-2900102</v>
          </cell>
          <cell r="J62" t="str">
            <v xml:space="preserve">Plan Institucional </v>
          </cell>
          <cell r="K62" t="str">
            <v xml:space="preserve">Direccionamiento estratégico y planeación </v>
          </cell>
          <cell r="L62" t="str">
            <v>Transformar y fortalecer la gestión y la cultura institucional</v>
          </cell>
          <cell r="N62" t="str">
            <v>Gestión territorial- Regalías</v>
          </cell>
          <cell r="O62" t="str">
            <v>Oficina Asesora de Planeación y Finanzas</v>
          </cell>
          <cell r="P62" t="str">
            <v>Claudia Díaz Hernández</v>
          </cell>
          <cell r="Q62" t="str">
            <v>SI</v>
          </cell>
          <cell r="R62" t="str">
            <v>Monto de recursos aprobados OCADs</v>
          </cell>
          <cell r="S62" t="str">
            <v>Sumatoria del monto de recursos aprobados OCADs</v>
          </cell>
          <cell r="T62">
            <v>1</v>
          </cell>
          <cell r="U62" t="str">
            <v xml:space="preserve">Pesos </v>
          </cell>
          <cell r="V62">
            <v>1000000000000</v>
          </cell>
          <cell r="W62" t="str">
            <v>NO</v>
          </cell>
          <cell r="Y62" t="str">
            <v>Emitir concepto</v>
          </cell>
          <cell r="Z62">
            <v>43102</v>
          </cell>
          <cell r="AA62">
            <v>43464</v>
          </cell>
          <cell r="AB62" t="str">
            <v>enero</v>
          </cell>
          <cell r="AC62">
            <v>362</v>
          </cell>
          <cell r="AD62">
            <v>365</v>
          </cell>
          <cell r="AE62">
            <v>0</v>
          </cell>
          <cell r="AF62">
            <v>0</v>
          </cell>
          <cell r="AJ62" t="str">
            <v>Plataforma SUIFP - cargue de  conceptos emitidos</v>
          </cell>
          <cell r="AK62">
            <v>37647701033</v>
          </cell>
          <cell r="AL62" t="str">
            <v>Con los conceptos emitidos se hizo seguimiento a los proyectos que fueron aprobados en OCAD y el monto de recursos</v>
          </cell>
          <cell r="AM62">
            <v>60832142381</v>
          </cell>
          <cell r="AN62"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2" t="str">
            <v xml:space="preserve"> 92.850.479.598,01   
</v>
          </cell>
          <cell r="AP62"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2">
            <v>190549050825</v>
          </cell>
          <cell r="AR62" t="str">
            <v>Se hizo seguimiento a los proyectos presentados y revisados en los OCAD así como a su monto de inversión.</v>
          </cell>
          <cell r="AS62">
            <v>210768593080</v>
          </cell>
          <cell r="AT62" t="str">
            <v xml:space="preserve">Para aquellos proyectos que cuentan con concepto favorable se hizo seguimiento a los proyectos aprobados en OCAD y el monto de inversión. Esta información se complementó con el análisis de la matriz de proyectos aprobados. </v>
          </cell>
          <cell r="AU62">
            <v>259281459735</v>
          </cell>
          <cell r="AV62" t="str">
            <v xml:space="preserve">Se realizó seguimiento a aquellos proyectos que contaban con concepto para determinar cuales fueron aprobados y verificar los montos de los mismos. Se aprobaron en OCAD proyectos por 48 mil millones </v>
          </cell>
          <cell r="BI62">
            <v>3.7600000000000001E-2</v>
          </cell>
          <cell r="BJ62">
            <v>0.04</v>
          </cell>
          <cell r="BK62" t="str">
            <v>Se hizo seguimiento a los proyectos que fueron aprobados en OCAD y el monto de recursos</v>
          </cell>
          <cell r="BL62">
            <v>0.10666666666666666</v>
          </cell>
          <cell r="BM62">
            <v>6.0830000000000002E-2</v>
          </cell>
          <cell r="BN62" t="str">
            <v>Se hizo seguimiento a los proyectos que fueron aprobados en OCAD y el monto de recursos. No se cumplió el avance esperado por el atraso en las subsanaciones por parte de las entidades territoriales para presentar un mayor número de proyectos al OCAD. Se está fortaleciendo la gestión con las entidades mediante la realización de mesas técnicas con el objeto de disminuir los tiempos en subsanación.</v>
          </cell>
          <cell r="BO62">
            <v>0.15999999999999998</v>
          </cell>
          <cell r="BP62">
            <v>9.2799999999999994E-2</v>
          </cell>
          <cell r="BQ62" t="str">
            <v>Se emitieron conceptos sobre los proyectos presentados por las entidades territoriales, aumentando el número de proyectos aprobados con subsanaciones.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2">
            <v>0.21333333333333332</v>
          </cell>
          <cell r="BS62">
            <v>0.19054905082500001</v>
          </cell>
          <cell r="BT62" t="str">
            <v>Se emitieron los conceptos de los proyectos presentados por las entidades territoriales, haciendo seguimiento a las subsanaciones de las observaciones generadas por el Ministerio de Educación. Si bien es cierto no se cumplió la meta, se están realizando mesas técnicas por todo el territorio nacional con el fin de disminuir los tiempos de formulación de los proyectos y aprobar en menor tiempo más proyectos del sector.</v>
          </cell>
          <cell r="BU62">
            <v>0.26666666666666666</v>
          </cell>
          <cell r="BV62">
            <v>0.2107</v>
          </cell>
          <cell r="BW62" t="str">
            <v xml:space="preserve">Pese al incremento en el número de conceptos emitidos, no se alcanzó la meta del monto de recursos aprobados. Lo anterior obedece a que se encuentran varios proyectos con concepto favorable por parte del MEN pero que no han sido  citados a OCAD. Se espera recuperar  la meta en le siguiente mes una vez sean citados y aprobados los proyectos. </v>
          </cell>
          <cell r="BX62">
            <v>0.32</v>
          </cell>
          <cell r="BY62">
            <v>0.25919999999999999</v>
          </cell>
          <cell r="BZ62" t="str">
            <v>Los conceptos a los proyectos solicitados fueron emitidos dentro de los tiempos. Baja el indicador, pero se espera nuevamente un fuerte incremento en el siguiente mes una vez sean citados los proyectos presentados OCAD PAZ</v>
          </cell>
        </row>
        <row r="63">
          <cell r="I63" t="str">
            <v>I-403-1-2900103</v>
          </cell>
          <cell r="J63" t="str">
            <v xml:space="preserve">Plan Institucional </v>
          </cell>
          <cell r="K63" t="str">
            <v xml:space="preserve">Direccionamiento estratégico y planeación </v>
          </cell>
          <cell r="L63" t="str">
            <v>Transformar y fortalecer la gestión y la cultura institucional</v>
          </cell>
          <cell r="N63" t="str">
            <v>Gestión territorial- Regalías</v>
          </cell>
          <cell r="O63" t="str">
            <v>Oficina Asesora de Planeación y Finanzas</v>
          </cell>
          <cell r="P63" t="str">
            <v>Claudia Díaz Hernández</v>
          </cell>
          <cell r="Q63" t="str">
            <v>SI</v>
          </cell>
          <cell r="R63" t="str">
            <v>Monto de recursos aprobados OCADs</v>
          </cell>
          <cell r="S63" t="str">
            <v>Sumatoria del monto de recursos aprobados OCADs</v>
          </cell>
          <cell r="T63">
            <v>1</v>
          </cell>
          <cell r="U63" t="str">
            <v xml:space="preserve">Pesos </v>
          </cell>
          <cell r="V63">
            <v>1000000000000</v>
          </cell>
          <cell r="W63" t="str">
            <v>NO</v>
          </cell>
          <cell r="Y63" t="str">
            <v>Contar con la aprobación por parte del OCAD</v>
          </cell>
          <cell r="Z63">
            <v>43102</v>
          </cell>
          <cell r="AA63">
            <v>43464</v>
          </cell>
          <cell r="AB63" t="str">
            <v>enero</v>
          </cell>
          <cell r="AC63">
            <v>362</v>
          </cell>
          <cell r="AD63">
            <v>365</v>
          </cell>
          <cell r="AE63">
            <v>0</v>
          </cell>
          <cell r="AF63">
            <v>0</v>
          </cell>
          <cell r="AJ63" t="str">
            <v>Acuerdo de OCAD</v>
          </cell>
          <cell r="AK63">
            <v>37647701033</v>
          </cell>
          <cell r="AL63" t="str">
            <v>Con los conceptos emitidos se hizo seguimiento a los proyectos que fueron aprobados en OCAD y el monto de recursos</v>
          </cell>
          <cell r="AM63">
            <v>60832142381</v>
          </cell>
          <cell r="AN63" t="str">
            <v>Con los conceptos emitidos se hizo seguimiento a los proyectos que fueron aprobados en OCAD y el monto de recursos. No se cumplió el avance esperado en la consecución de recursos,  por el tiempo que toman las entidades territoriales para realizar  las subsanaciones, ralentizando la presentación de un  mayor número de proyectos al OCAD.  Para mitigar este impacto, se está fortaleciendo la gestión con las entidades, mediante la realización de mesas técnicas con el objeto de disminuir los tiempos en subsanación.</v>
          </cell>
          <cell r="AO63" t="str">
            <v xml:space="preserve"> 92.850.479.598,01   
</v>
          </cell>
          <cell r="AP63" t="str">
            <v>Se realizó seguimiento al monto de los proyectos aprobados tanto en OCAD regionales y departamentales a través de los acuerdos publicados. Por su parte, los proyectos y montos aprobados en OCAD municipales, tuvieron  seguimiento a través de la base de proyectos aprobados.</v>
          </cell>
          <cell r="AQ63">
            <v>190549050825</v>
          </cell>
          <cell r="AR63" t="str">
            <v>Se hizo seguimiento a los proyectos presentados y revisados en los OCAD así como a su monto de inversión.</v>
          </cell>
          <cell r="AS63">
            <v>210768593080</v>
          </cell>
          <cell r="AT63" t="str">
            <v xml:space="preserve">Para aquellos proyectos que cuentan con concepto favorable se hizo seguimiento a los proyectos aprobados en OCAD y el monto de inversión. Esta información se complementó con el análisis de la matriz de proyectos aprobados. </v>
          </cell>
          <cell r="AU63">
            <v>259281459735</v>
          </cell>
          <cell r="AV63" t="str">
            <v xml:space="preserve">Se realizó seguimiento a aquellos proyectos que contaban con concepto para determinar cuales fueron aprobados y verificar los montos de los mismos. Se aprobaron en OCAD proyectos por 48 mil millones </v>
          </cell>
          <cell r="BI63">
            <v>3.7600000000000001E-2</v>
          </cell>
          <cell r="BJ63">
            <v>0.04</v>
          </cell>
          <cell r="BK63" t="str">
            <v>Se hizo seguimiento a los proyectos que fueron aprobados en OCAD y el monto de recursos</v>
          </cell>
          <cell r="BL63">
            <v>0.10666666666666666</v>
          </cell>
          <cell r="BM63">
            <v>6.0830000000000002E-2</v>
          </cell>
          <cell r="BN63" t="str">
            <v>No se logró contar con un mayor número de proyectos presentados al OCAD para aprobación, como resultado del  tiempo que toman las entidades territoriales para realizar  las subsanaciones. Para mitigar este impacto, se está fortaleciendo la gestión con las entidades, mediante la realización de mesas técnicas con el objeto de disminuir los tiempos en subsanación.</v>
          </cell>
          <cell r="BO63">
            <v>0.15999999999999998</v>
          </cell>
          <cell r="BP63">
            <v>9.2799999999999994E-2</v>
          </cell>
          <cell r="BQ63" t="str">
            <v>Las gestiones realizadas por el grupo de Regalías, permitió aumentar el número de proyectos aprobados en OCAD.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ell>
          <cell r="BR63">
            <v>0.21333333333333332</v>
          </cell>
          <cell r="BS63">
            <v>0.19054905082500001</v>
          </cell>
          <cell r="BT63" t="str">
            <v xml:space="preserve">Se revisó la base de proyectos aprobados generada por DNP con el fin de verificar cuántos y con qué montos fueron aprobados. Para lograr la meta se promueve con las entidades territoriales la formulación de proyectos del sector educativo. </v>
          </cell>
          <cell r="BU63">
            <v>0.26666666666666666</v>
          </cell>
          <cell r="BV63">
            <v>0.2107</v>
          </cell>
          <cell r="BW63" t="str">
            <v>Se hizo seguimiento a los proyectos que fueron aprobados en OCAD y el monto de recursos. Para lograr la meta se espera que las entidades territoriales dentro del próximo mes incluyan los proyectos que ya cuentan con concepto favorable y aquellos que se encuentran en proceso de revisión.</v>
          </cell>
          <cell r="BX63">
            <v>0.32</v>
          </cell>
          <cell r="BY63">
            <v>0.25919999999999999</v>
          </cell>
          <cell r="BZ63" t="str">
            <v>Los 5 proyectos presentados por los diferentes OCAD fueron aprobados. Este monto sin embargo no alcanzó a cubrir la meta proyectada. Los departamentos y municipios al encontrarse concentrados en la convocatoria de OCAD PAZ han dejado a un lado la citación de sus OCAD para la aprobación de proyectos. Se espera que una vez  se ajusten las observaciones de los proyectos de OCAD paz sean citados y aprobados los proyectos lo que incrementaría notablemente el indicador en meses posteriores.</v>
          </cell>
        </row>
      </sheetData>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64">
          <cell r="I64" t="str">
            <v>I-403-0-1324801</v>
          </cell>
          <cell r="J64" t="str">
            <v xml:space="preserve">Plan Institucional </v>
          </cell>
          <cell r="K64" t="str">
            <v xml:space="preserve">Información y comunicación </v>
          </cell>
          <cell r="L64" t="str">
            <v>Transformar y fortalecer la gestión y la cultura institucional</v>
          </cell>
          <cell r="M64"/>
          <cell r="N64" t="str">
            <v>N/A</v>
          </cell>
          <cell r="O64" t="str">
            <v>Oficina Asesora de Planeación y Finanzas</v>
          </cell>
          <cell r="P64" t="str">
            <v>Claudia Díaz Hernández</v>
          </cell>
          <cell r="Q64" t="str">
            <v>NO</v>
          </cell>
          <cell r="R64" t="str">
            <v>Estrategia de acceso a microdatos anonimizados por parte de las universidades implementada</v>
          </cell>
          <cell r="S64" t="str">
            <v>(Avance en la estrategia/ Estrategia de acceso a microdatos anonimizados por parte de las universidades implementada)*100</v>
          </cell>
          <cell r="T64">
            <v>1</v>
          </cell>
          <cell r="U64" t="str">
            <v>Porcentaje</v>
          </cell>
          <cell r="V64">
            <v>1</v>
          </cell>
          <cell r="W64"/>
          <cell r="X64"/>
          <cell r="Y64" t="str">
            <v>Realizar licencias de uso con las universidades que realicen la solicitud, hacer la gestión y operación de licencias de uso existentes, actualizar con datos 2017 la información liberada; y, verificar aleatoriamente las condiciones de acceso</v>
          </cell>
          <cell r="Z64">
            <v>43115</v>
          </cell>
          <cell r="AA64">
            <v>43465</v>
          </cell>
          <cell r="AB64" t="str">
            <v>enero</v>
          </cell>
          <cell r="AC64">
            <v>350</v>
          </cell>
          <cell r="AD64">
            <v>365</v>
          </cell>
          <cell r="AE64">
            <v>0</v>
          </cell>
          <cell r="AF64">
            <v>0</v>
          </cell>
          <cell r="AG64"/>
          <cell r="AH64"/>
          <cell r="AI64" t="str">
            <v>2 Profesionales Especializados
1 Coordinador</v>
          </cell>
          <cell r="AJ64" t="str">
            <v>Licencias de Uso firmadas por las Universidades y en operación</v>
          </cell>
          <cell r="AK64"/>
          <cell r="AL64"/>
          <cell r="AM64">
            <v>0.1</v>
          </cell>
          <cell r="AN64" t="str">
            <v xml:space="preserve">Se generó el diseño de registro de investigadores y estudiantes. </v>
          </cell>
          <cell r="AO64">
            <v>0.16</v>
          </cell>
          <cell r="AP64" t="str">
            <v xml:space="preserve">Se realizó registro y codificación de los formatos definitivos de la licencia de uso y anexo técnico de la misma en el Sistema Gestión de la Calidad . Además, se elaboró memorando interno a la Oficina Jurídica para visto bueno de los  formatos de las licencias de uso de las universidades: Andes, Javeriana, Distrital, Nacional e ICESI, para firma de la Ministra. </v>
          </cell>
          <cell r="AQ64"/>
          <cell r="AR64"/>
          <cell r="AS64"/>
          <cell r="AT64"/>
          <cell r="AU64"/>
          <cell r="AV64"/>
          <cell r="AW64"/>
          <cell r="AX64"/>
          <cell r="AY64"/>
          <cell r="AZ64"/>
          <cell r="BA64"/>
          <cell r="BB64"/>
          <cell r="BC64"/>
          <cell r="BD64"/>
          <cell r="BE64"/>
          <cell r="BF64"/>
          <cell r="BG64"/>
          <cell r="BH64"/>
          <cell r="BI64">
            <v>0.05</v>
          </cell>
          <cell r="BJ64" t="str">
            <v xml:space="preserve">Los documentos de las licencias de uso y sus anexos para las universidades, están en ajustes finales por parte de la Oficina Jurídica. </v>
          </cell>
          <cell r="BK64">
            <v>0.1</v>
          </cell>
          <cell r="BL64">
            <v>0.10666666666666666</v>
          </cell>
          <cell r="BM64">
            <v>0.1</v>
          </cell>
          <cell r="BN64" t="str">
            <v xml:space="preserve">Se generó el diseño de registro de investigadores y estudiantes. Falta la firma de las licencias de uso de los datos. Se realizó la solicitud para la codificación y publicación en el SIG de la licencia. Por ultimo, se cuenta con las condiciones técnicas óptimas del equipo del MEN. </v>
          </cell>
          <cell r="BO64">
            <v>0.15999999999999998</v>
          </cell>
          <cell r="BP64">
            <v>0.16</v>
          </cell>
          <cell r="BQ64" t="str">
            <v xml:space="preserve">Se elaboró formato de licencia de uso  y se tramitó el registro único  con Desarrollo Organizacional. Actualmente se encuentra en la Oficina Jurídica para su visto bueno y aprobación.
</v>
          </cell>
          <cell r="BR64">
            <v>0.21333333333333332</v>
          </cell>
          <cell r="BS64"/>
          <cell r="BT64"/>
          <cell r="BU64">
            <v>0.26666666666666666</v>
          </cell>
          <cell r="BV64"/>
          <cell r="BW64"/>
        </row>
        <row r="65">
          <cell r="I65" t="str">
            <v>I-403-0-1324901</v>
          </cell>
          <cell r="J65" t="str">
            <v xml:space="preserve">Plan Institucional </v>
          </cell>
          <cell r="K65" t="str">
            <v xml:space="preserve">Direccionamiento estratégico y planeación </v>
          </cell>
          <cell r="L65" t="str">
            <v>Transformar y fortalecer la gestión y la cultura institucional</v>
          </cell>
          <cell r="M65"/>
          <cell r="N65" t="str">
            <v>N/A</v>
          </cell>
          <cell r="O65" t="str">
            <v>Oficina Asesora de Planeación y Finanzas</v>
          </cell>
          <cell r="P65" t="str">
            <v>Claudia Díaz Hernández</v>
          </cell>
          <cell r="Q65" t="str">
            <v>NO</v>
          </cell>
          <cell r="R65" t="str">
            <v>Reportes de estadísticas sectoriales</v>
          </cell>
          <cell r="S65" t="str">
            <v>(Avance en  la generación y difusión de reportes / Total de reportes a generar)*100</v>
          </cell>
          <cell r="T65">
            <v>1</v>
          </cell>
          <cell r="U65" t="str">
            <v>Porcentaje</v>
          </cell>
          <cell r="V65">
            <v>1</v>
          </cell>
          <cell r="W65" t="str">
            <v>SI</v>
          </cell>
          <cell r="X65">
            <v>43157</v>
          </cell>
          <cell r="Y65" t="str">
            <v>Desarrollar la Estrategia REPÓRTATE 2018 incluyendo indicadores de Plan Nacional de Desarrollo, Plan Nacional Decenal de Educación, Plan Marco de Implementación y Seguimiento cualitativo a indicadores</v>
          </cell>
          <cell r="Z65">
            <v>43115</v>
          </cell>
          <cell r="AA65">
            <v>43465</v>
          </cell>
          <cell r="AB65" t="str">
            <v>enero</v>
          </cell>
          <cell r="AC65">
            <v>350</v>
          </cell>
          <cell r="AD65">
            <v>365</v>
          </cell>
          <cell r="AE65">
            <v>0</v>
          </cell>
          <cell r="AF65">
            <v>0</v>
          </cell>
          <cell r="AG65"/>
          <cell r="AH65"/>
          <cell r="AI65" t="str">
            <v>1 Técnico administrativo
1 Profesional Especializado
1 Coordinador</v>
          </cell>
          <cell r="AJ65" t="str">
            <v>Plataforma Repórtate actualizada, con mejoras para el seguimiento cualitativo</v>
          </cell>
          <cell r="AK65">
            <v>0.05</v>
          </cell>
          <cell r="AL65" t="str">
            <v>Se radicaron las mesas de ayuda de ajustes en la herramienta de cargue para el seguimiento cualitativo de los indicadores del Plan Nacional de Desarrollo</v>
          </cell>
          <cell r="AM65">
            <v>9.7500000000000003E-2</v>
          </cell>
          <cell r="AN65"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5">
            <v>0.16</v>
          </cell>
          <cell r="AP65" t="str">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ell>
          <cell r="AQ65"/>
          <cell r="AR65"/>
          <cell r="AS65"/>
          <cell r="AT65"/>
          <cell r="AU65"/>
          <cell r="AV65"/>
          <cell r="AW65"/>
          <cell r="AX65"/>
          <cell r="AY65"/>
          <cell r="AZ65"/>
          <cell r="BA65"/>
          <cell r="BB65"/>
          <cell r="BC65"/>
          <cell r="BD65"/>
          <cell r="BE65"/>
          <cell r="BF65"/>
          <cell r="BG65"/>
          <cell r="BH65"/>
          <cell r="BI65">
            <v>5.333333333333333E-2</v>
          </cell>
          <cell r="BJ65"/>
          <cell r="BK65"/>
          <cell r="BL65">
            <v>0.10666666666666666</v>
          </cell>
          <cell r="BM65">
            <v>9.7500000000000003E-2</v>
          </cell>
          <cell r="BN65"/>
          <cell r="BO65">
            <v>0.15999999999999998</v>
          </cell>
          <cell r="BP65">
            <v>0.16</v>
          </cell>
          <cell r="BQ65" t="str">
            <v xml:space="preserve">Se solicitó a las áreas del MEN la actualización de indicadores en la herramienta REPÓRTATE. Además, se avanzó en el manual de navegación para la herramienta Repórtate en tu celular con plataformas IOS y Android. </v>
          </cell>
          <cell r="BR65">
            <v>0.21333333333333332</v>
          </cell>
          <cell r="BS65"/>
          <cell r="BT65"/>
          <cell r="BU65">
            <v>0.26666666666666666</v>
          </cell>
          <cell r="BV65"/>
          <cell r="BW65"/>
        </row>
        <row r="66">
          <cell r="I66" t="str">
            <v>I-403-0-1324902</v>
          </cell>
          <cell r="J66" t="str">
            <v xml:space="preserve">Plan Institucional </v>
          </cell>
          <cell r="K66" t="str">
            <v xml:space="preserve">Direccionamiento estratégico y planeación </v>
          </cell>
          <cell r="L66" t="str">
            <v>Transformar y fortalecer la gestión y la cultura institucional</v>
          </cell>
          <cell r="M66"/>
          <cell r="N66" t="str">
            <v>N/A</v>
          </cell>
          <cell r="O66" t="str">
            <v>Oficina Asesora de Planeación y Finanzas</v>
          </cell>
          <cell r="P66" t="str">
            <v>Claudia Díaz Hernández</v>
          </cell>
          <cell r="Q66" t="str">
            <v>NO</v>
          </cell>
          <cell r="R66" t="str">
            <v>Reportes de estadísticas sectoriales</v>
          </cell>
          <cell r="S66" t="str">
            <v>(Avance en  la generación y difusión de reportes / Total de reportes a generar)*100</v>
          </cell>
          <cell r="T66">
            <v>1</v>
          </cell>
          <cell r="U66" t="str">
            <v>Porcentaje</v>
          </cell>
          <cell r="V66">
            <v>1</v>
          </cell>
          <cell r="W66" t="str">
            <v>SI</v>
          </cell>
          <cell r="X66">
            <v>43157</v>
          </cell>
          <cell r="Y66" t="str">
            <v>Generar reportes de consistencia en la calidad de  la información de matrícula de educación preescolar, básica y media</v>
          </cell>
          <cell r="Z66">
            <v>43235</v>
          </cell>
          <cell r="AA66">
            <v>43465</v>
          </cell>
          <cell r="AB66" t="str">
            <v>mayo</v>
          </cell>
          <cell r="AC66">
            <v>230</v>
          </cell>
          <cell r="AD66">
            <v>244</v>
          </cell>
          <cell r="AE66"/>
          <cell r="AF66"/>
          <cell r="AG66"/>
          <cell r="AH66"/>
          <cell r="AI66"/>
          <cell r="AJ66" t="str">
            <v>Tres (3) reportes de calidad de los registros de matrícula</v>
          </cell>
          <cell r="AK66"/>
          <cell r="AL66"/>
          <cell r="AM66">
            <v>9.7500000000000003E-2</v>
          </cell>
          <cell r="AN66"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6">
            <v>0.12125</v>
          </cell>
          <cell r="AP66" t="str">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ell>
          <cell r="AQ66"/>
          <cell r="AR66"/>
          <cell r="AS66"/>
          <cell r="AT66"/>
          <cell r="AU66"/>
          <cell r="AV66"/>
          <cell r="AW66"/>
          <cell r="AX66"/>
          <cell r="AY66"/>
          <cell r="AZ66"/>
          <cell r="BA66"/>
          <cell r="BB66"/>
          <cell r="BC66"/>
          <cell r="BD66"/>
          <cell r="BE66"/>
          <cell r="BF66"/>
          <cell r="BG66"/>
          <cell r="BH66"/>
          <cell r="BI66"/>
          <cell r="BJ66"/>
          <cell r="BK66"/>
          <cell r="BL66">
            <v>0</v>
          </cell>
          <cell r="BM66">
            <v>9.7500000000000003E-2</v>
          </cell>
          <cell r="BN66"/>
          <cell r="BO66"/>
          <cell r="BP66"/>
          <cell r="BQ66"/>
          <cell r="BR66"/>
          <cell r="BS66"/>
          <cell r="BT66"/>
          <cell r="BU66"/>
          <cell r="BV66"/>
          <cell r="BW66"/>
        </row>
        <row r="67">
          <cell r="I67" t="str">
            <v>I-403-0-1324903</v>
          </cell>
          <cell r="J67" t="str">
            <v xml:space="preserve">Plan Institucional </v>
          </cell>
          <cell r="K67" t="str">
            <v xml:space="preserve">Direccionamiento estratégico y planeación </v>
          </cell>
          <cell r="L67" t="str">
            <v>Transformar y fortalecer la gestión y la cultura institucional</v>
          </cell>
          <cell r="M67"/>
          <cell r="N67" t="str">
            <v>N/A</v>
          </cell>
          <cell r="O67" t="str">
            <v>Oficina Asesora de Planeación y Finanzas</v>
          </cell>
          <cell r="P67" t="str">
            <v>Claudia Díaz Hernández</v>
          </cell>
          <cell r="Q67" t="str">
            <v>NO</v>
          </cell>
          <cell r="R67" t="str">
            <v>Reportes de estadísticas sectoriales</v>
          </cell>
          <cell r="S67" t="str">
            <v>(Avance en  la generación y difusión de reportes / Total de reportes a generar)*100</v>
          </cell>
          <cell r="T67">
            <v>1</v>
          </cell>
          <cell r="U67" t="str">
            <v>Porcentaje</v>
          </cell>
          <cell r="V67">
            <v>1</v>
          </cell>
          <cell r="W67" t="str">
            <v>SI</v>
          </cell>
          <cell r="X67">
            <v>43157</v>
          </cell>
          <cell r="Y67" t="str">
            <v>Suministrar información estadística oportuna a la ciudadanía por los canales de difusión definidos (Portal WEB y datos abiertos)</v>
          </cell>
          <cell r="Z67">
            <v>43191</v>
          </cell>
          <cell r="AA67">
            <v>43434</v>
          </cell>
          <cell r="AB67" t="str">
            <v>abril</v>
          </cell>
          <cell r="AC67">
            <v>243</v>
          </cell>
          <cell r="AD67">
            <v>244</v>
          </cell>
          <cell r="AE67"/>
          <cell r="AF67"/>
          <cell r="AG67"/>
          <cell r="AH67"/>
          <cell r="AI67"/>
          <cell r="AJ67" t="str">
            <v>Portales de difusión estadística actualizados</v>
          </cell>
          <cell r="AK67"/>
          <cell r="AL67"/>
          <cell r="AM67">
            <v>9.7500000000000003E-2</v>
          </cell>
          <cell r="AN67"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7">
            <v>0.12125</v>
          </cell>
          <cell r="AP67" t="str">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ell>
          <cell r="AQ67"/>
          <cell r="AR67"/>
          <cell r="AS67"/>
          <cell r="AT67"/>
          <cell r="AU67"/>
          <cell r="AV67"/>
          <cell r="AW67"/>
          <cell r="AX67"/>
          <cell r="AY67"/>
          <cell r="AZ67"/>
          <cell r="BA67"/>
          <cell r="BB67"/>
          <cell r="BC67"/>
          <cell r="BD67"/>
          <cell r="BE67"/>
          <cell r="BF67"/>
          <cell r="BG67"/>
          <cell r="BH67"/>
          <cell r="BI67"/>
          <cell r="BJ67"/>
          <cell r="BK67"/>
          <cell r="BL67"/>
          <cell r="BM67">
            <v>9.7500000000000003E-2</v>
          </cell>
          <cell r="BN67"/>
          <cell r="BO67"/>
          <cell r="BP67"/>
          <cell r="BQ67"/>
          <cell r="BR67"/>
          <cell r="BS67"/>
          <cell r="BT67"/>
          <cell r="BU67"/>
          <cell r="BV67"/>
          <cell r="BW67"/>
        </row>
        <row r="68">
          <cell r="I68" t="str">
            <v>I-403-0-1324904</v>
          </cell>
          <cell r="J68" t="str">
            <v xml:space="preserve">Plan Institucional </v>
          </cell>
          <cell r="K68" t="str">
            <v xml:space="preserve">Direccionamiento estratégico y planeación </v>
          </cell>
          <cell r="L68" t="str">
            <v>Transformar y fortalecer la gestión y la cultura institucional</v>
          </cell>
          <cell r="M68"/>
          <cell r="N68" t="str">
            <v>N/A</v>
          </cell>
          <cell r="O68" t="str">
            <v>Oficina Asesora de Planeación y Finanzas</v>
          </cell>
          <cell r="P68" t="str">
            <v>Claudia Díaz Hernández</v>
          </cell>
          <cell r="Q68" t="str">
            <v>NO</v>
          </cell>
          <cell r="R68" t="str">
            <v>Reportes de estadísticas sectoriales</v>
          </cell>
          <cell r="S68" t="str">
            <v>(Avance en  la generación y difusión de reportes / Total de reportes a generar)*100</v>
          </cell>
          <cell r="T68">
            <v>1</v>
          </cell>
          <cell r="U68" t="str">
            <v>Porcentaje</v>
          </cell>
          <cell r="V68">
            <v>1</v>
          </cell>
          <cell r="W68" t="str">
            <v>SI</v>
          </cell>
          <cell r="X68">
            <v>43157</v>
          </cell>
          <cell r="Y68" t="str">
            <v>Realizar el proceso de consolidación y automatización de Matrícula consolidada entre abril y noviembre junto con la generación de reportes.</v>
          </cell>
          <cell r="Z68">
            <v>43221</v>
          </cell>
          <cell r="AA68">
            <v>43465</v>
          </cell>
          <cell r="AB68" t="str">
            <v>mayo</v>
          </cell>
          <cell r="AC68">
            <v>244</v>
          </cell>
          <cell r="AD68">
            <v>244</v>
          </cell>
          <cell r="AE68"/>
          <cell r="AF68"/>
          <cell r="AG68"/>
          <cell r="AH68"/>
          <cell r="AI68"/>
          <cell r="AJ68" t="str">
            <v>Proceso de consolidación de matrícula automatizado en SIMAT</v>
          </cell>
          <cell r="AK68"/>
          <cell r="AL68"/>
          <cell r="AM68">
            <v>9.7500000000000003E-2</v>
          </cell>
          <cell r="AN68" t="str">
            <v>Dentro de las principales actividades realizadas para el período de febrero se tienen: Cargue de los indicadores de cobertura y deserción del año 2017 en REPORTATE, alistamiento de los archivos para cargar en el portal de datos abiertos,  realización de las pruebas en el portal O3 para la publicación de estadísticas, solicitud de la consolidación del corte de enero, y generación de los respectivos reportes</v>
          </cell>
          <cell r="AO68">
            <v>0.12125</v>
          </cell>
          <cell r="AP68" t="str">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ell>
          <cell r="AQ68"/>
          <cell r="AR68"/>
          <cell r="AS68"/>
          <cell r="AT68"/>
          <cell r="AU68"/>
          <cell r="AV68"/>
          <cell r="AW68"/>
          <cell r="AX68"/>
          <cell r="AY68"/>
          <cell r="AZ68"/>
          <cell r="BA68"/>
          <cell r="BB68"/>
          <cell r="BC68"/>
          <cell r="BD68"/>
          <cell r="BE68"/>
          <cell r="BF68"/>
          <cell r="BG68"/>
          <cell r="BH68"/>
          <cell r="BI68"/>
          <cell r="BJ68"/>
          <cell r="BK68"/>
          <cell r="BL68"/>
          <cell r="BM68">
            <v>9.7500000000000003E-2</v>
          </cell>
          <cell r="BN68"/>
          <cell r="BO68"/>
          <cell r="BP68"/>
          <cell r="BQ68"/>
          <cell r="BR68"/>
          <cell r="BS68"/>
          <cell r="BT68"/>
          <cell r="BU68"/>
          <cell r="BV68"/>
          <cell r="BW68"/>
        </row>
        <row r="69">
          <cell r="I69" t="str">
            <v>I-403-0-1325001</v>
          </cell>
          <cell r="J69" t="str">
            <v xml:space="preserve">Plan Institucional </v>
          </cell>
          <cell r="K69" t="str">
            <v xml:space="preserve">Gestión del Conocimiento y la Innovación </v>
          </cell>
          <cell r="L69" t="str">
            <v>Transformar y fortalecer la gestión y la cultura institucional</v>
          </cell>
          <cell r="M69"/>
          <cell r="N69" t="str">
            <v>N/A</v>
          </cell>
          <cell r="O69" t="str">
            <v>Oficina Asesora de Planeación y Finanzas</v>
          </cell>
          <cell r="P69" t="str">
            <v>Claudia Díaz Hernández</v>
          </cell>
          <cell r="Q69" t="str">
            <v>NO</v>
          </cell>
          <cell r="R69" t="str">
            <v>Convocatoria para retos en investigación y/o innovación en educación desarrollada</v>
          </cell>
          <cell r="S69" t="str">
            <v>(Avance en la convocatoria /Convocatoria para retos en investigación y/o innovación en educación desarrollada)*100</v>
          </cell>
          <cell r="T69">
            <v>1</v>
          </cell>
          <cell r="U69" t="str">
            <v>Porcentaje</v>
          </cell>
          <cell r="V69">
            <v>1</v>
          </cell>
          <cell r="W69" t="str">
            <v>SI</v>
          </cell>
          <cell r="X69">
            <v>43157</v>
          </cell>
          <cell r="Y69" t="str">
            <v>Definir conjuntamente con COLCIENCIAS los términos de referencia de la convocatoria; realizar seguimiento a las actividades de la convocatoría; prestar apoyo técnico a los equipos seleccionados y validar las propuestas generadas</v>
          </cell>
          <cell r="Z69">
            <v>43115</v>
          </cell>
          <cell r="AA69">
            <v>43465</v>
          </cell>
          <cell r="AB69" t="str">
            <v>enero</v>
          </cell>
          <cell r="AC69">
            <v>350</v>
          </cell>
          <cell r="AD69">
            <v>365</v>
          </cell>
          <cell r="AE69">
            <v>0</v>
          </cell>
          <cell r="AF69">
            <v>0</v>
          </cell>
          <cell r="AG69"/>
          <cell r="AH69"/>
          <cell r="AI69" t="str">
            <v>2 Profesionales Especializados
1 Coordinador</v>
          </cell>
          <cell r="AJ69" t="str">
            <v>Convocatoria ejecutada</v>
          </cell>
          <cell r="AK69">
            <v>0.05</v>
          </cell>
          <cell r="AL69" t="str">
            <v>Se realizó la reunión con Colciencias y se definieron los temas de las próximas dos reuniones y actividades, en las cuales se definirá el cronograma de trabajo.</v>
          </cell>
          <cell r="AM69">
            <v>0.09</v>
          </cell>
          <cell r="AN69" t="str">
            <v xml:space="preserve">Al interior del Ministerio se definieron los retos, los cuales fueron comunicados a COLCIENCIAS, quien hizo unos ajustes y definió los responsables temáticos, se acordó el cronograma para su divulgación y convocatoria y de igual modo, se definió la necesidad de crear un nuevo reto para ES                               </v>
          </cell>
          <cell r="AO69">
            <v>0.16</v>
          </cell>
          <cell r="AP69" t="str">
            <v>Se definió el reto de EPBM: "Construcción de una ruta de formación docente para fortalecer los procesos de comunicación de la ciencia, a través de la radio escolar" para desarrollarse en la Escuela Normal Superior de Saboyá (Boyacá)</v>
          </cell>
          <cell r="AQ69"/>
          <cell r="AR69"/>
          <cell r="AS69"/>
          <cell r="AT69"/>
          <cell r="AU69"/>
          <cell r="AV69"/>
          <cell r="AW69"/>
          <cell r="AX69"/>
          <cell r="AY69"/>
          <cell r="AZ69"/>
          <cell r="BA69"/>
          <cell r="BB69"/>
          <cell r="BC69"/>
          <cell r="BD69"/>
          <cell r="BE69"/>
          <cell r="BF69"/>
          <cell r="BG69"/>
          <cell r="BH69"/>
          <cell r="BI69">
            <v>5.333333333333333E-2</v>
          </cell>
          <cell r="BJ69"/>
          <cell r="BK69"/>
          <cell r="BL69">
            <v>0.10666666666666666</v>
          </cell>
          <cell r="BM69">
            <v>0.09</v>
          </cell>
          <cell r="BN69" t="str">
            <v xml:space="preserve">Al interior del Ministerio se definieron los retos los cuales fueron comunicados a COLCIENCIAS, quien hizo unos ajustes y definió los responsables temáticos, luego se acordó el cronograma para su divulgación y convocatoria, también se definió la necesidad de crear un nuevo reto para ES                               </v>
          </cell>
          <cell r="BO69">
            <v>0.15999999999999998</v>
          </cell>
          <cell r="BP69">
            <v>0.16</v>
          </cell>
          <cell r="BQ69" t="str">
            <v>Se realizó el comité de aprobación para el reto de EPBM y se encuentra en discusión el de ES. La Convocatoria se realizará por medio de invitación directa por temas de tiempo.</v>
          </cell>
          <cell r="BR69">
            <v>0.21333333333333332</v>
          </cell>
          <cell r="BS69"/>
          <cell r="BT69"/>
          <cell r="BU69">
            <v>0.26666666666666666</v>
          </cell>
          <cell r="BV69"/>
          <cell r="BW69"/>
        </row>
        <row r="70">
          <cell r="I70" t="str">
            <v>I-403-0-1325101</v>
          </cell>
          <cell r="J70" t="str">
            <v xml:space="preserve">Plan Institucional </v>
          </cell>
          <cell r="K70" t="str">
            <v xml:space="preserve">Información y comunicación </v>
          </cell>
          <cell r="L70" t="str">
            <v>Transformar y fortalecer la gestión y la cultura institucional</v>
          </cell>
          <cell r="M70"/>
          <cell r="N70" t="str">
            <v>N/A</v>
          </cell>
          <cell r="O70" t="str">
            <v>Oficina Asesora de Planeación y Finanzas</v>
          </cell>
          <cell r="P70" t="str">
            <v>Claudia Díaz Hernández</v>
          </cell>
          <cell r="Q70" t="str">
            <v>NO</v>
          </cell>
          <cell r="R70" t="str">
            <v>Estrategia de socialización de las nuevas funcionalidades de SICOLE</v>
          </cell>
          <cell r="S70" t="str">
            <v>(Avance en la implementación de la estrategia de socialización de las nuevas funcionalidades de SICOLE/ Estrategia de implementación socialización de las nuevas funcionalidades de SICOLE)*100</v>
          </cell>
          <cell r="T70">
            <v>1</v>
          </cell>
          <cell r="U70" t="str">
            <v>Porcentaje</v>
          </cell>
          <cell r="V70">
            <v>1</v>
          </cell>
          <cell r="W70" t="str">
            <v>SI</v>
          </cell>
          <cell r="X70">
            <v>43157</v>
          </cell>
          <cell r="Y70" t="str">
            <v xml:space="preserve">Definir la estrategia de socialización, hacer seguimiento al reporte de información por las fuentes primarias; validar la calidad de la información; y, definir y formular indicadores
</v>
          </cell>
          <cell r="Z70">
            <v>43115</v>
          </cell>
          <cell r="AA70">
            <v>43465</v>
          </cell>
          <cell r="AB70" t="str">
            <v>enero</v>
          </cell>
          <cell r="AC70">
            <v>350</v>
          </cell>
          <cell r="AD70">
            <v>365</v>
          </cell>
          <cell r="AE70"/>
          <cell r="AF70">
            <v>0</v>
          </cell>
          <cell r="AG70"/>
          <cell r="AH70"/>
          <cell r="AI70" t="str">
            <v>1 Profesional Especializado
1 Coordinador</v>
          </cell>
          <cell r="AJ70" t="str">
            <v>Mejoras de la plataforma SICOLE socializadas en territorio para gestionar la captura de información</v>
          </cell>
          <cell r="AK70">
            <v>0.05</v>
          </cell>
          <cell r="AL70" t="str">
            <v>Se elaboró el Plan de Trabajo preliminar de la Estrategia de Socialización SICOLE</v>
          </cell>
          <cell r="AM70">
            <v>0.08</v>
          </cell>
          <cell r="AN70" t="str">
            <v>Se realizó reunión del convenio marco 106 en el que se planteó la necesidad de pasar a producción los desarrollos de SICOLE para iniciar la socialización para la captura de datos.</v>
          </cell>
          <cell r="AO70">
            <v>0.16</v>
          </cell>
          <cell r="AP70" t="str">
            <v>Se avanzó en el ambiente de producción SICOLE, actualmente se encuentra en fase de prueba y licencia de uso.</v>
          </cell>
          <cell r="AQ70"/>
          <cell r="AR70"/>
          <cell r="AS70"/>
          <cell r="AT70"/>
          <cell r="AU70"/>
          <cell r="AV70"/>
          <cell r="AW70"/>
          <cell r="AX70"/>
          <cell r="AY70"/>
          <cell r="AZ70"/>
          <cell r="BA70"/>
          <cell r="BB70"/>
          <cell r="BC70"/>
          <cell r="BD70"/>
          <cell r="BE70"/>
          <cell r="BF70"/>
          <cell r="BG70"/>
          <cell r="BH70"/>
          <cell r="BI70">
            <v>5.333333333333333E-2</v>
          </cell>
          <cell r="BJ70">
            <v>0.05</v>
          </cell>
          <cell r="BK70" t="str">
            <v>Se elaboró el Plan de Trabajo preliminar de la Estrategia de Socialización SICOLE</v>
          </cell>
          <cell r="BL70">
            <v>0.10666666666666666</v>
          </cell>
          <cell r="BM70">
            <v>0.08</v>
          </cell>
          <cell r="BN70" t="str">
            <v>Se realizó reunión del convenio Marco 106  en la que se planteó la necesidad de pasar a producción los desarrollos de SICOLE para iniciar la socialización para la captura de datos</v>
          </cell>
          <cell r="BO70">
            <v>0.15999999999999998</v>
          </cell>
          <cell r="BP70">
            <v>0.16</v>
          </cell>
          <cell r="BQ70" t="str">
            <v>Se avanzó en el ambiente de producción SICOLE, actualmente se encuentra en fase de prueba y licencia de uso. Por otra parte, se realizaron sesiones con las áreas del MEN como estrategia de socialización de SICOLE.</v>
          </cell>
          <cell r="BR70">
            <v>0.21333333333333332</v>
          </cell>
          <cell r="BS70"/>
          <cell r="BT70"/>
          <cell r="BU70">
            <v>0.26666666666666666</v>
          </cell>
          <cell r="BV70"/>
          <cell r="BW70"/>
        </row>
        <row r="71">
          <cell r="I71" t="str">
            <v>I-403-0-1325201</v>
          </cell>
          <cell r="J71" t="str">
            <v xml:space="preserve">Plan Institucional </v>
          </cell>
          <cell r="K71" t="str">
            <v xml:space="preserve">Información y comunicación </v>
          </cell>
          <cell r="L71" t="str">
            <v>Transformar y fortalecer la gestión y la cultura institucional</v>
          </cell>
          <cell r="M71"/>
          <cell r="N71" t="str">
            <v>N/A</v>
          </cell>
          <cell r="O71" t="str">
            <v>Oficina Asesora de Planeación y Finanzas</v>
          </cell>
          <cell r="P71" t="str">
            <v>Claudia Díaz Hernández</v>
          </cell>
          <cell r="Q71" t="str">
            <v>NO</v>
          </cell>
          <cell r="R71" t="str">
            <v>Acuerdos de intercambio de información con entidades públicas</v>
          </cell>
          <cell r="S71" t="str">
            <v>(Avance en la entrega de información conforme a lo definido en los acuerdos de intercambio con entidades públicas/ Acuerdos de intercambio de información con entidades públicas)*100</v>
          </cell>
          <cell r="T71">
            <v>1</v>
          </cell>
          <cell r="U71" t="str">
            <v>Porcentaje</v>
          </cell>
          <cell r="V71">
            <v>1</v>
          </cell>
          <cell r="W71" t="str">
            <v>SI</v>
          </cell>
          <cell r="X71">
            <v>43157</v>
          </cell>
          <cell r="Y71" t="str">
            <v>Preparar archivos en las estructuras definidas en los acuerdos; disponer de las bases de datos del MEN en las fechas indicadas y en los mecanismos de intercambio definidos; gestionar la entrega de las bases externas del MEN; y, hacer seguimiento a los acuerdos de intercambio</v>
          </cell>
          <cell r="Z71">
            <v>43191</v>
          </cell>
          <cell r="AA71">
            <v>43465</v>
          </cell>
          <cell r="AB71" t="str">
            <v>abril</v>
          </cell>
          <cell r="AC71">
            <v>274</v>
          </cell>
          <cell r="AD71">
            <v>274</v>
          </cell>
          <cell r="AE71"/>
          <cell r="AF71"/>
          <cell r="AG71"/>
          <cell r="AH71"/>
          <cell r="AI71" t="str">
            <v>2 Profesionales Especializados
1 Coordinador</v>
          </cell>
          <cell r="AJ71" t="str">
            <v>Información entregada acorde a lo definido en los acuerdos de intercambio de información vigentes</v>
          </cell>
          <cell r="AK71"/>
          <cell r="AL71"/>
          <cell r="AM71">
            <v>0.03</v>
          </cell>
          <cell r="AN71" t="str">
            <v>Se ajustó el acuerdo con el Comando de Reclutamiento - COREC de acuerdo a las observaciones de la Oficina Jurídica y se elaboró el acuerdo para envío a ICBF. 
De otra parte,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v>
          </cell>
          <cell r="AO71">
            <v>0.06</v>
          </cell>
          <cell r="AP71" t="str">
            <v xml:space="preserve">Se solicitó prórroga del convenio marco 106 al DANE </v>
          </cell>
          <cell r="AQ71"/>
          <cell r="AR71"/>
          <cell r="AS71"/>
          <cell r="AT71"/>
          <cell r="AU71"/>
          <cell r="AV71"/>
          <cell r="AW71"/>
          <cell r="AX71"/>
          <cell r="AY71"/>
          <cell r="AZ71"/>
          <cell r="BA71"/>
          <cell r="BB71"/>
          <cell r="BC71"/>
          <cell r="BD71"/>
          <cell r="BE71"/>
          <cell r="BF71"/>
          <cell r="BG71"/>
          <cell r="BH71"/>
          <cell r="BI71">
            <v>0</v>
          </cell>
          <cell r="BJ71"/>
          <cell r="BK71"/>
          <cell r="BL71">
            <v>0</v>
          </cell>
          <cell r="BM71">
            <v>0.03</v>
          </cell>
          <cell r="BN71" t="str">
            <v>Se ajustó el acuerdo con el Comando de Reclutamiento - COREC de acuerdo a las observaciones de la Oficina Jurídica y se elaboró el acuerdo para envío a ICBF. 
Con el Departamento Administrativo de la Función Pública se realizó la primera reunión en la cual se definió la información que se puede intercambiar y se determinó realizar la primera mesa de trabajo para finales de febrero 2018.
Se envió solicitud de cruce de docentes a la Registraduría Nacional del Estado Civil</v>
          </cell>
          <cell r="BO71">
            <v>0</v>
          </cell>
          <cell r="BP71">
            <v>0.06</v>
          </cell>
          <cell r="BQ71" t="str">
            <v>Se elaboró y envió comunicación al DANE solicitando prórroga al  Convenio marco 106 al DANE con radicado MEN 2018EE049105</v>
          </cell>
          <cell r="BR71">
            <v>8.1111111111111106E-2</v>
          </cell>
          <cell r="BS71"/>
          <cell r="BT71"/>
          <cell r="BU71">
            <v>0.16222222222222221</v>
          </cell>
          <cell r="BV71"/>
          <cell r="BW71"/>
        </row>
        <row r="72">
          <cell r="I72" t="str">
            <v>I-403-0-1325301</v>
          </cell>
          <cell r="J72" t="str">
            <v xml:space="preserve">Plan Institucional </v>
          </cell>
          <cell r="K72" t="str">
            <v xml:space="preserve">Información y comunicación </v>
          </cell>
          <cell r="L72" t="str">
            <v>Transformar y fortalecer la gestión y la cultura institucional</v>
          </cell>
          <cell r="M72"/>
          <cell r="N72" t="str">
            <v>N/A</v>
          </cell>
          <cell r="O72" t="str">
            <v>Oficina Asesora de Planeación y Finanzas</v>
          </cell>
          <cell r="P72" t="str">
            <v>Claudia Díaz Hernández</v>
          </cell>
          <cell r="Q72" t="str">
            <v>NO</v>
          </cell>
          <cell r="R72" t="str">
            <v>Mejoras e incorporación de nuevos registros en la maestra de personas</v>
          </cell>
          <cell r="S72" t="str">
            <v>Avance en el desarrollo de mejoras e incorporación de nuevos registros en la maestra de personas</v>
          </cell>
          <cell r="T72">
            <v>1</v>
          </cell>
          <cell r="U72" t="str">
            <v>Porcentaje</v>
          </cell>
          <cell r="V72">
            <v>1</v>
          </cell>
          <cell r="W72" t="str">
            <v>SI</v>
          </cell>
          <cell r="X72">
            <v>43157</v>
          </cell>
          <cell r="Y72" t="str">
            <v xml:space="preserve">Diseñar las mejoras (reportes, trazabilidad en el historial académico, identificación de núcleo familiar); desarrollar y documentar las mejoras; desarrollar para la entrega de información a la maestra de estudiantes de los sistemas de información; definir y desarrollar reportes; actualizar información
</v>
          </cell>
          <cell r="Z72">
            <v>43115</v>
          </cell>
          <cell r="AA72">
            <v>43465</v>
          </cell>
          <cell r="AB72" t="str">
            <v>enero</v>
          </cell>
          <cell r="AC72">
            <v>350</v>
          </cell>
          <cell r="AD72">
            <v>365</v>
          </cell>
          <cell r="AE72"/>
          <cell r="AF72"/>
          <cell r="AG72"/>
          <cell r="AH72"/>
          <cell r="AI72" t="str">
            <v>1 Profesional Especializado
1 Coordinador</v>
          </cell>
          <cell r="AJ72" t="str">
            <v>Base maestra de personas con mejoras desarrolladas e implementadas</v>
          </cell>
          <cell r="AK72">
            <v>0.05</v>
          </cell>
          <cell r="AL72" t="str">
            <v>Presentación de propuesta de procedimiento para ajuste de calidad en nombres y apellidos de las nuevas bases de datos</v>
          </cell>
          <cell r="AM72">
            <v>0.11</v>
          </cell>
          <cell r="AN72" t="str">
            <v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v>
          </cell>
          <cell r="AO72">
            <v>0.15466666666666667</v>
          </cell>
          <cell r="AP72" t="str">
            <v>Se incorporó registro de UARIV  en la Maestra de Personas.</v>
          </cell>
          <cell r="AQ72"/>
          <cell r="AR72"/>
          <cell r="AS72"/>
          <cell r="AT72"/>
          <cell r="AU72"/>
          <cell r="AV72"/>
          <cell r="AW72"/>
          <cell r="AX72"/>
          <cell r="AY72"/>
          <cell r="AZ72"/>
          <cell r="BA72"/>
          <cell r="BB72"/>
          <cell r="BC72"/>
          <cell r="BD72"/>
          <cell r="BE72"/>
          <cell r="BF72"/>
          <cell r="BG72"/>
          <cell r="BH72"/>
          <cell r="BI72">
            <v>5.333333333333333E-2</v>
          </cell>
          <cell r="BJ72">
            <v>0.05</v>
          </cell>
          <cell r="BK72" t="str">
            <v>Presentación de propuesta de procedimiento para ajuste de calidad en nombres y apellidos de las nuevas bases de datos</v>
          </cell>
          <cell r="BL72">
            <v>0.10666666666666666</v>
          </cell>
          <cell r="BM72">
            <v>0.10666666666666666</v>
          </cell>
          <cell r="BN72" t="str">
            <v xml:space="preserve">Se realizaron mejoras en los procedimientos de mejoramiento de la calidad en las nuevas bases y se logró que el procedimiento de separación de nombres y apellidos funcione correctamente. Por último, se hizo la carga de la información histórica del SIET para el año 2017, dejando la salvedad que la del 2018 está siendo corregida al  formato predeterminado. 
También se generó el procedimiento para cargar la información del censo Indígena de Min. Interior </v>
          </cell>
          <cell r="BO72">
            <v>0.15999999999999998</v>
          </cell>
          <cell r="BP72">
            <v>0.15466666666666667</v>
          </cell>
          <cell r="BQ72" t="str">
            <v>Se cargó la base de UARIV en la base de insumos de la Maestra de personas y se generando los respectivos fonéticos. Además, se realizó el cruce contra los datos  de la Maestra de personas y se descargó la base del SISBEN de febrero de 2017 para ser cargada en los insumos de la maestra.  Se están realizando las pruebas y los ajustes sobre las bases de datos.</v>
          </cell>
          <cell r="BR72">
            <v>0.21333333333333332</v>
          </cell>
          <cell r="BS72"/>
          <cell r="BT72"/>
          <cell r="BU72">
            <v>0.26666666666666666</v>
          </cell>
          <cell r="BV72"/>
          <cell r="BW72"/>
        </row>
        <row r="73">
          <cell r="I73" t="str">
            <v>I-403-0-1325401</v>
          </cell>
          <cell r="J73" t="str">
            <v xml:space="preserve">Plan Institucional </v>
          </cell>
          <cell r="K73" t="str">
            <v xml:space="preserve">Información y comunicación </v>
          </cell>
          <cell r="L73" t="str">
            <v>Transformar y fortalecer la gestión y la cultura institucional</v>
          </cell>
          <cell r="M73"/>
          <cell r="N73" t="str">
            <v>N/A</v>
          </cell>
          <cell r="O73" t="str">
            <v>Oficina Asesora de Planeación y Finanzas</v>
          </cell>
          <cell r="P73" t="str">
            <v>Claudia Díaz Hernández</v>
          </cell>
          <cell r="Q73" t="str">
            <v>NO</v>
          </cell>
          <cell r="R73" t="str">
            <v>Plan de acción de la mesa de educación del Plan Estadístico Nacional a cargo del Ministerio</v>
          </cell>
          <cell r="S73" t="str">
            <v>(Avance del plan de acción de la mesa de educación del Plan Estadístico Nacional a cargo del Ministerio/Total de compromisos del plan de acción de la mesa de educación del Plan Estadístico Nacional a cargo del Ministerio)*100</v>
          </cell>
          <cell r="T73">
            <v>1</v>
          </cell>
          <cell r="U73" t="str">
            <v>Porcentaje</v>
          </cell>
          <cell r="V73">
            <v>1</v>
          </cell>
          <cell r="W73" t="str">
            <v>SI</v>
          </cell>
          <cell r="X73">
            <v>43157</v>
          </cell>
          <cell r="Y73" t="str">
            <v>Ejercer la Secretaria Técnica del plan de acción de la mesa de educación del Plan Estadístico Nacional; realizar seguimiento a las actividades; coordinar la consolidación del catálogo de indicadores sectoriales; coordinar la identificación de necesidades de información del sector; e identificar y proponer estandares de clasificación para el sector</v>
          </cell>
          <cell r="Z73">
            <v>43132</v>
          </cell>
          <cell r="AA73">
            <v>43465</v>
          </cell>
          <cell r="AB73" t="str">
            <v>febrero</v>
          </cell>
          <cell r="AC73">
            <v>333</v>
          </cell>
          <cell r="AD73">
            <v>333</v>
          </cell>
          <cell r="AE73"/>
          <cell r="AF73"/>
          <cell r="AG73"/>
          <cell r="AH73"/>
          <cell r="AI73" t="str">
            <v>1 Profesional Especializado
1 Coordinador</v>
          </cell>
          <cell r="AJ73" t="str">
            <v xml:space="preserve">Plan de acción Mesa Educación, ciencia y tecnología - Plan Estadístico Nacional </v>
          </cell>
          <cell r="AK73"/>
          <cell r="AL73"/>
          <cell r="AM73">
            <v>0.06</v>
          </cell>
          <cell r="AN73" t="str">
            <v>Se realizó la mesa técnica en la que se discutió el  Plan de Acción Anual. Se realizaron y enviaron los ajustes que resultaron de la mes técnica. Está pendiente  que el DANE envíe los formatos de actualización para las OOEE.</v>
          </cell>
          <cell r="AO73">
            <v>6.0900000000000003E-2</v>
          </cell>
          <cell r="AP73" t="str">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ell>
          <cell r="AQ73"/>
          <cell r="AR73"/>
          <cell r="AS73"/>
          <cell r="AT73"/>
          <cell r="AU73"/>
          <cell r="AV73"/>
          <cell r="AW73"/>
          <cell r="AX73"/>
          <cell r="AY73"/>
          <cell r="AZ73"/>
          <cell r="BA73"/>
          <cell r="BB73"/>
          <cell r="BC73"/>
          <cell r="BD73"/>
          <cell r="BE73"/>
          <cell r="BF73"/>
          <cell r="BG73"/>
          <cell r="BH73"/>
          <cell r="BI73">
            <v>0</v>
          </cell>
          <cell r="BJ73"/>
          <cell r="BK73"/>
          <cell r="BL73">
            <v>6.0909090909090913E-2</v>
          </cell>
          <cell r="BM73">
            <v>6.0909090909090913E-2</v>
          </cell>
          <cell r="BN73" t="str">
            <v>Se realizó la mesa técnica en la que se discutió el  Plan de Acción Anual. Se realizaron y enviaron los ajustes que resultaron de la mes técnica. Está pendiente  que el DANE envíe los formatos de actualización para las OOEE.</v>
          </cell>
          <cell r="BO73">
            <v>0.12181818181818183</v>
          </cell>
          <cell r="BP73">
            <v>6.0900000000000003E-2</v>
          </cell>
          <cell r="BQ73" t="str">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ell>
          <cell r="BR73">
            <v>0.18272727272727274</v>
          </cell>
          <cell r="BS73"/>
          <cell r="BT73"/>
          <cell r="BU73">
            <v>0.24363636363636365</v>
          </cell>
          <cell r="BV73"/>
          <cell r="BW73"/>
        </row>
        <row r="74">
          <cell r="I74" t="str">
            <v>I-403-0-1325501</v>
          </cell>
          <cell r="J74" t="str">
            <v xml:space="preserve">Plan Institucional </v>
          </cell>
          <cell r="K74" t="str">
            <v xml:space="preserve">Información y comunicación </v>
          </cell>
          <cell r="L74" t="str">
            <v>Transformar y fortalecer la gestión y la cultura institucional</v>
          </cell>
          <cell r="M74"/>
          <cell r="N74" t="str">
            <v>N/A</v>
          </cell>
          <cell r="O74" t="str">
            <v>Oficina Asesora de Planeación y Finanzas</v>
          </cell>
          <cell r="P74" t="str">
            <v>Claudia Díaz Hernández</v>
          </cell>
          <cell r="Q74" t="str">
            <v>NO</v>
          </cell>
          <cell r="R74" t="str">
            <v>Sistema de Información geográfico Implementación en el Ministerio de Educación Nacional</v>
          </cell>
          <cell r="S74" t="str">
            <v>(Avance en la implementación del Sistema de Información geográfico en el MEN/100% del Sistema de Información geográfico implementado en el MEN)*100</v>
          </cell>
          <cell r="T74">
            <v>1</v>
          </cell>
          <cell r="U74" t="str">
            <v>Porcentaje</v>
          </cell>
          <cell r="V74">
            <v>1</v>
          </cell>
          <cell r="W74" t="str">
            <v>SI</v>
          </cell>
          <cell r="X74">
            <v>43157</v>
          </cell>
          <cell r="Y74" t="str">
            <v>Realizar Planeación del Proyecto
Identificar información existente y coberturas geograficas a producir 
Diseñar y desarrollar la base de datos geografica
Implementar desarrollos y productos</v>
          </cell>
          <cell r="Z74">
            <v>43115</v>
          </cell>
          <cell r="AA74">
            <v>43465</v>
          </cell>
          <cell r="AB74" t="str">
            <v>enero</v>
          </cell>
          <cell r="AC74">
            <v>350</v>
          </cell>
          <cell r="AD74">
            <v>365</v>
          </cell>
          <cell r="AE74"/>
          <cell r="AF74"/>
          <cell r="AG74"/>
          <cell r="AH74"/>
          <cell r="AI74"/>
          <cell r="AJ74" t="str">
            <v>Sistema de Información Geográfico del MEN (versión inicial)</v>
          </cell>
          <cell r="AK74">
            <v>0.05</v>
          </cell>
          <cell r="AL74" t="str">
            <v>Se elaboró el plan de trabajo y diligenciamiento de las especificaciones de la máquina para instalar el ArcGIS Enterprise</v>
          </cell>
          <cell r="AM74">
            <v>0.1</v>
          </cell>
          <cell r="AN74" t="str">
            <v>Se generó el RFC parea instalar el servidor de ArcGIS y se realizó reunión para conformar el grupo de trabajo. Además se definió el cronograma de capacitación y el instrumento para identificar las temáticas geográficas a producir.</v>
          </cell>
          <cell r="AO74">
            <v>0.115</v>
          </cell>
          <cell r="AP74" t="str">
            <v>La programación y desarrollo de las capacitaciones de ArcGIS con los participantes no fue posible realizarlas, debido a los múltiples eventos  que se llevaron a cabo en el mes de marzo en el MEN. Se agendó la cita para  la instalación de ArcGIS Desktop en los equipos de los funcionarios que participan en el proyecto.  Se iniciarán actividades en el mes de abril.</v>
          </cell>
          <cell r="AQ74"/>
          <cell r="AR74"/>
          <cell r="AS74"/>
          <cell r="AT74"/>
          <cell r="AU74"/>
          <cell r="AV74"/>
          <cell r="AW74"/>
          <cell r="AX74"/>
          <cell r="AY74"/>
          <cell r="AZ74"/>
          <cell r="BA74"/>
          <cell r="BB74"/>
          <cell r="BC74"/>
          <cell r="BD74"/>
          <cell r="BE74"/>
          <cell r="BF74"/>
          <cell r="BG74"/>
          <cell r="BH74"/>
          <cell r="BI74">
            <v>5.333333333333333E-2</v>
          </cell>
          <cell r="BJ74"/>
          <cell r="BK74"/>
          <cell r="BL74">
            <v>0.10666666666666666</v>
          </cell>
          <cell r="BM74">
            <v>0.1</v>
          </cell>
          <cell r="BN74" t="str">
            <v>Se generó el RFC parea instalar el servidor de ArcGIS y se realizó reunión para conformar el grupo de trabajo. Además se definió el cronograma de capacitación y el instrumento para identificar las temáticas geográficas a producir.</v>
          </cell>
          <cell r="BO74">
            <v>0.15999999999999998</v>
          </cell>
          <cell r="BP74">
            <v>0.115</v>
          </cell>
          <cell r="BQ74" t="str">
            <v>La programación y desarrollo de las capacitaciones de ArcGIS con los participantes no fue posible realizarlas, debido a los múltiples eventos  que se llevaron a cabo en el mes de marzo en el MEN. Se iniciarán actividades en el mes de abril.</v>
          </cell>
          <cell r="BR74">
            <v>0.21333333333333332</v>
          </cell>
          <cell r="BS74"/>
          <cell r="BT74"/>
          <cell r="BU74">
            <v>0.26666666666666666</v>
          </cell>
          <cell r="BV74"/>
          <cell r="BW74"/>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ow r="75">
          <cell r="I75" t="str">
            <v>I-403-0-1325601</v>
          </cell>
          <cell r="J75" t="str">
            <v xml:space="preserve">Plan Institucional </v>
          </cell>
          <cell r="K75" t="str">
            <v xml:space="preserve">Direccionamiento estratégico y planeación </v>
          </cell>
          <cell r="L75" t="str">
            <v>Transformar y fortalecer la gestión y la cultura institucional</v>
          </cell>
          <cell r="M75"/>
          <cell r="N75" t="str">
            <v>N/A</v>
          </cell>
          <cell r="O75" t="str">
            <v>Oficina Asesora de Planeación y Finanzas</v>
          </cell>
          <cell r="P75" t="str">
            <v>Claudia Díaz Hernández</v>
          </cell>
          <cell r="Q75" t="str">
            <v>NO</v>
          </cell>
          <cell r="R75" t="str">
            <v>Proyecto de Reforma al Sistema General de Participaciones SGP en el marco de la Ley 715 de 2001 revisado</v>
          </cell>
          <cell r="S75" t="str">
            <v>(Avance del proyecto de Reforma al Sistema General de Participaciones SGP en el marco de la Ley 715 de 2001/ Proyecto de  Reforma)*100</v>
          </cell>
          <cell r="T75">
            <v>1</v>
          </cell>
          <cell r="U75" t="str">
            <v>Porcentaje</v>
          </cell>
          <cell r="V75">
            <v>1</v>
          </cell>
          <cell r="W75"/>
          <cell r="X75"/>
          <cell r="Y75" t="str">
            <v>Revisar y ajustar el proyecto de reforma de la Ley 715 de 2001 en lo relacionado con los recursos del Sistema General de Participaciones-SGP</v>
          </cell>
          <cell r="Z75">
            <v>43101</v>
          </cell>
          <cell r="AA75">
            <v>43174</v>
          </cell>
          <cell r="AB75" t="str">
            <v>enero</v>
          </cell>
          <cell r="AC75">
            <v>73</v>
          </cell>
          <cell r="AD75">
            <v>91</v>
          </cell>
          <cell r="AE75"/>
          <cell r="AF75"/>
          <cell r="AG75"/>
          <cell r="AH75"/>
          <cell r="AI75" t="str">
            <v>2 profesionales planta
  2 profesional contratista</v>
          </cell>
          <cell r="AJ75" t="str">
            <v xml:space="preserve">Documento Word con propuesta de articulado </v>
          </cell>
          <cell r="AK75">
            <v>0.25</v>
          </cell>
          <cell r="AL75"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AM75">
            <v>0.7</v>
          </cell>
          <cell r="AN75" t="str">
            <v xml:space="preserve">Se presentó la propuesta de reforma al Ministerio de Hacienda y Crédito Público para su validación </v>
          </cell>
          <cell r="AO75">
            <v>0.95</v>
          </cell>
          <cell r="AP75" t="str">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ell>
          <cell r="AQ75"/>
          <cell r="AR75"/>
          <cell r="AS75"/>
          <cell r="AT75"/>
          <cell r="AU75"/>
          <cell r="AV75"/>
          <cell r="AW75"/>
          <cell r="AX75"/>
          <cell r="AY75"/>
          <cell r="AZ75"/>
          <cell r="BA75"/>
          <cell r="BB75"/>
          <cell r="BC75"/>
          <cell r="BD75"/>
          <cell r="BE75"/>
          <cell r="BF75"/>
          <cell r="BG75"/>
          <cell r="BH75"/>
          <cell r="BI75">
            <v>0.25</v>
          </cell>
          <cell r="BJ75">
            <v>0.25</v>
          </cell>
          <cell r="BK75"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BL75">
            <v>0.6</v>
          </cell>
          <cell r="BM75">
            <v>0.6</v>
          </cell>
          <cell r="BN75" t="str">
            <v xml:space="preserve">Se avanzó en la construcción de reforma a la Ley 715 de 2001, se incluyó ajustes a las competencias nacionales, departamentales, distritales y municipales. Se ajustó la propuesta en los temas de uso y distribución de los recursos. Dichos ajustes se validaron con DNP y MHCP. </v>
          </cell>
          <cell r="BO75">
            <v>1</v>
          </cell>
          <cell r="BP75">
            <v>1</v>
          </cell>
          <cell r="BQ75" t="str">
            <v>Se revisó y se ajustó la propuesta del articulado de la reforma del  Ministerio de Hacienda y Crédito Público de manera conjunta con el VPBM.</v>
          </cell>
        </row>
        <row r="76">
          <cell r="I76" t="str">
            <v>I-403-0-1325602</v>
          </cell>
          <cell r="J76" t="str">
            <v xml:space="preserve">Plan Institucional </v>
          </cell>
          <cell r="K76" t="str">
            <v xml:space="preserve">Direccionamiento estratégico y planeación </v>
          </cell>
          <cell r="L76" t="str">
            <v>Transformar y fortalecer la gestión y la cultura institucional</v>
          </cell>
          <cell r="M76"/>
          <cell r="N76" t="str">
            <v>N/A</v>
          </cell>
          <cell r="O76" t="str">
            <v>Oficina Asesora de Planeación y Finanzas</v>
          </cell>
          <cell r="P76" t="str">
            <v>Claudia Díaz Hernández</v>
          </cell>
          <cell r="Q76" t="str">
            <v>NO</v>
          </cell>
          <cell r="R76" t="str">
            <v>Proyecto de Reforma al Sistema General de Participaciones SGP en el marco de la Ley 715 de 2001 revisado</v>
          </cell>
          <cell r="S76" t="str">
            <v>(Avance del proyecto de Reforma al Sistema General de Participaciones SGP en el marco de la Ley 715 de 2001/ Proyecto de  Reforma)*100</v>
          </cell>
          <cell r="T76">
            <v>1</v>
          </cell>
          <cell r="U76" t="str">
            <v>Porcentaje</v>
          </cell>
          <cell r="V76">
            <v>1</v>
          </cell>
          <cell r="W76"/>
          <cell r="X76"/>
          <cell r="Y76" t="str">
            <v>Realizar mesas de trabajo para socializar resultados con los actores estratégicos de la propuesta para la financiación en el mediano y largo plazo del sector</v>
          </cell>
          <cell r="Z76">
            <v>43189</v>
          </cell>
          <cell r="AA76">
            <v>43220</v>
          </cell>
          <cell r="AB76" t="str">
            <v>marzo</v>
          </cell>
          <cell r="AC76">
            <v>31</v>
          </cell>
          <cell r="AD76">
            <v>61</v>
          </cell>
          <cell r="AE76"/>
          <cell r="AF76"/>
          <cell r="AG76"/>
          <cell r="AH76"/>
          <cell r="AI76" t="str">
            <v>2 profesionales planta
  2 profesional contratista</v>
          </cell>
          <cell r="AJ76" t="str">
            <v xml:space="preserve">Actas de reuniones </v>
          </cell>
          <cell r="AK76">
            <v>0.25</v>
          </cell>
          <cell r="AL76" t="str">
            <v>Se construyó propuesta de reforma a la Ley 715 del 2001, la cual modifica la participación de educación en la bolsa total, introduce un artículo de complemento, pone límites a los ascensos y limita el crecimiento a la tipología en el 2019. 
No aborda los temas de competencias de distribución ni de uso de los recursos.</v>
          </cell>
          <cell r="AM76">
            <v>0.7</v>
          </cell>
          <cell r="AN76" t="str">
            <v xml:space="preserve">Se presentó la propuesta de reforma al Ministerio de Hacienda y Crédito Público para su validación </v>
          </cell>
          <cell r="AO76">
            <v>0.95</v>
          </cell>
          <cell r="AP76" t="str">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ell>
          <cell r="AQ76"/>
          <cell r="AR76"/>
          <cell r="AS76"/>
          <cell r="AT76"/>
          <cell r="AU76"/>
          <cell r="AV76"/>
          <cell r="AW76"/>
          <cell r="AX76"/>
          <cell r="AY76"/>
          <cell r="AZ76"/>
          <cell r="BA76"/>
          <cell r="BB76"/>
          <cell r="BC76"/>
          <cell r="BD76"/>
          <cell r="BE76"/>
          <cell r="BF76"/>
          <cell r="BG76"/>
          <cell r="BH76"/>
          <cell r="BI76">
            <v>0.4</v>
          </cell>
          <cell r="BJ76">
            <v>0.4</v>
          </cell>
          <cell r="BK76" t="str">
            <v>Se avanzó en la revisión de la propuesta hecha por Min Hacienda sobre el articulado para educación</v>
          </cell>
          <cell r="BL76">
            <v>0.8</v>
          </cell>
          <cell r="BM76">
            <v>0.8</v>
          </cell>
          <cell r="BN76" t="str">
            <v xml:space="preserve">Las mesas de trabajo se han realizado con diversos actores estratégicos como el Ministerio de Hacienda y Crédito Público,  el BID, y DNP  para avanzar en la propuesta del articulado. </v>
          </cell>
          <cell r="BO76">
            <v>0.95</v>
          </cell>
          <cell r="BP76">
            <v>0.95</v>
          </cell>
          <cell r="BQ76" t="str">
            <v xml:space="preserve">El grupo de Finanzas Sectoriales participó en la preparación y realización del taller denominado "¿Cómo garantizar una Educación Preescolar, Básica y Media de Calidad durante los próximos años? Sistema de financiamiento y modelo de gestión de la educación".  El evento se desarrolló por mesas temáticas en las que participaron expertos nacionales e internacionales de entidades como DNP, Hacienda, ICBF, BID, Banco Mundial, ex directivos del MEN, expertos del MEN, entre otros; con el fin de generar propuestas para la financiación en el mediano y largo plazo del sector educativo. Posterior al evento, se realizaron mesas internas de discusión en el MEN para consolidar las propuestas planteadas en cada una de las mesas del taller.
Posteriormente, se realizaron mesas de trabajo internas para retroalimentar el ejercicio de las relatorías. </v>
          </cell>
        </row>
        <row r="77">
          <cell r="I77" t="str">
            <v>I-403-0-1325701</v>
          </cell>
          <cell r="J77" t="str">
            <v xml:space="preserve">Plan Institucional </v>
          </cell>
          <cell r="K77" t="str">
            <v xml:space="preserve">Direccionamiento estratégico y planeación </v>
          </cell>
          <cell r="L77" t="str">
            <v>Transformar y fortalecer la gestión y la cultura institucional</v>
          </cell>
          <cell r="M77"/>
          <cell r="N77" t="str">
            <v>N/A</v>
          </cell>
          <cell r="O77" t="str">
            <v>Oficina Asesora de Planeación y Finanzas</v>
          </cell>
          <cell r="P77" t="str">
            <v>Claudia Díaz Hernández</v>
          </cell>
          <cell r="Q77" t="str">
            <v>NO</v>
          </cell>
          <cell r="R77" t="str">
            <v>Distribución de recursos financieros en Educación Preescolar Básica Media y Educación Superior</v>
          </cell>
          <cell r="S77" t="str">
            <v>(Avance en la distribución de recursos / Recursos asignados)*100</v>
          </cell>
          <cell r="T77">
            <v>1</v>
          </cell>
          <cell r="U77" t="str">
            <v>Porcentaje</v>
          </cell>
          <cell r="V77">
            <v>1</v>
          </cell>
          <cell r="W77" t="str">
            <v>SI</v>
          </cell>
          <cell r="X77">
            <v>43157</v>
          </cell>
          <cell r="Y77" t="str">
            <v>Distribuir los recursos de funcionamiento correspondientes al Sistema General de Participaciones-SGP Educación a las entidades territoriales</v>
          </cell>
          <cell r="Z77">
            <v>43101</v>
          </cell>
          <cell r="AA77">
            <v>43465</v>
          </cell>
          <cell r="AB77" t="str">
            <v>enero</v>
          </cell>
          <cell r="AC77">
            <v>364</v>
          </cell>
          <cell r="AD77">
            <v>365</v>
          </cell>
          <cell r="AE77"/>
          <cell r="AF77"/>
          <cell r="AG77"/>
          <cell r="AH77"/>
          <cell r="AI77" t="str">
            <v>2 profesionales planta
5 profesionales contratistas</v>
          </cell>
          <cell r="AJ77" t="str">
            <v>Documento de Distribución SGP y actos administrativos</v>
          </cell>
          <cell r="AK77">
            <v>0.75</v>
          </cell>
          <cell r="AL77" t="str">
            <v>Se realizó propuesta de distribución aprobada y oficializada por el DNP mediante Documento de Distribución SGP 024 - 2018 mediante el cual se distribuye prestación del servicio y cancelaciones.
Se emitieron resoluciones: No. 1062 mediante la cual se aprueba un contra crédito en el presupuesto de gastos de funcionamiento y No. 1294 por la cual se desagrega los recursos de la cuenta de transferencias corrientes del presupuesto de funcionamiento para las ETC.</v>
          </cell>
          <cell r="AM77">
            <v>0.75</v>
          </cell>
          <cell r="AN77" t="str">
            <v>Se proyectó el PAC de febrero y se realizó anticipo de PAC de marzo de otros gastos.</v>
          </cell>
          <cell r="AO77">
            <v>0.8</v>
          </cell>
          <cell r="AP77" t="str">
            <v>Se proyectó el PAC de marzo, de acuerdo a la información de contratación para la prestación de servicio reportada por las ETC en el FUC. Además, se elaboraron escenarios de la distribución de recursos de Calidad, para aval de la Ministra.</v>
          </cell>
          <cell r="AQ77"/>
          <cell r="AR77"/>
          <cell r="AS77"/>
          <cell r="AT77"/>
          <cell r="AU77"/>
          <cell r="AV77"/>
          <cell r="AW77"/>
          <cell r="AX77"/>
          <cell r="AY77"/>
          <cell r="AZ77"/>
          <cell r="BA77"/>
          <cell r="BB77"/>
          <cell r="BC77"/>
          <cell r="BD77"/>
          <cell r="BE77"/>
          <cell r="BF77"/>
          <cell r="BG77"/>
          <cell r="BH77"/>
          <cell r="BI77">
            <v>0.75</v>
          </cell>
          <cell r="BJ77">
            <v>0.75</v>
          </cell>
          <cell r="BK77" t="str">
            <v xml:space="preserve">De acuerdo con la asignación de recursos para el SGP 2018 por un total de $21.738.794 millones, en enero se distribuyó la suma de 18,491,994 millones lo que corresponde al 85% del total de la bolsa </v>
          </cell>
          <cell r="BL77">
            <v>0.85</v>
          </cell>
          <cell r="BM77">
            <v>0.85</v>
          </cell>
          <cell r="BN77" t="str">
            <v>Se trabajó en la metodología de asignación para la distribución de recursos correspondientes a calidad matrícula, y calidad gratuidad, para posterior validación del DNP</v>
          </cell>
          <cell r="BO77">
            <v>0.87</v>
          </cell>
          <cell r="BP77">
            <v>0.87</v>
          </cell>
          <cell r="BQ77" t="str">
            <v>Se solicitó PAC de marzo, de acuerdo a la información de contratación para la prestación de servicio reportada por las ETC en el FUC y la validación del grupo de Finanzas Sectoriales. De otra parte, se envió  al DNP de manera preliminar la información de matrícula de indicadores de Calidad para construir escenarios de manera conjunta con el objetivo de presentarle a la Ministra los 2 escenarios más factibles de distribución de recursos de forma equitativa, contemplando la generación de recursos propios por parte de las ETC. Adicionalmente, se trabajó en la distribución de $40.000 millones para conectividad.</v>
          </cell>
        </row>
        <row r="78">
          <cell r="I78" t="str">
            <v>I-403-0-1325702</v>
          </cell>
          <cell r="J78" t="str">
            <v xml:space="preserve">Plan Institucional </v>
          </cell>
          <cell r="K78" t="str">
            <v xml:space="preserve">Direccionamiento estratégico y planeación </v>
          </cell>
          <cell r="L78" t="str">
            <v>Transformar y fortalecer la gestión y la cultura institucional</v>
          </cell>
          <cell r="M78"/>
          <cell r="N78" t="str">
            <v>N/A</v>
          </cell>
          <cell r="O78" t="str">
            <v>Oficina Asesora de Planeación y Finanzas</v>
          </cell>
          <cell r="P78" t="str">
            <v>Claudia Díaz Hernández</v>
          </cell>
          <cell r="Q78" t="str">
            <v>NO</v>
          </cell>
          <cell r="R78" t="str">
            <v>Distribución de recursos financieros en Educación Preescolar Básica Media y Educación Superior</v>
          </cell>
          <cell r="S78" t="str">
            <v>(Avance en la distribución de recursos / Recursos asignados)*100</v>
          </cell>
          <cell r="T78">
            <v>1</v>
          </cell>
          <cell r="U78" t="str">
            <v>Porcentaje</v>
          </cell>
          <cell r="V78">
            <v>1</v>
          </cell>
          <cell r="W78" t="str">
            <v>SI</v>
          </cell>
          <cell r="X78">
            <v>43157</v>
          </cell>
          <cell r="Y78" t="str">
            <v>Expedir actos administrativos, de acuerdo al cronograma de giro de recursos a las Instituciones de Educación Superior públicas</v>
          </cell>
          <cell r="Z78">
            <v>43221</v>
          </cell>
          <cell r="AA78">
            <v>43373</v>
          </cell>
          <cell r="AB78" t="str">
            <v>mayo</v>
          </cell>
          <cell r="AC78">
            <v>152</v>
          </cell>
          <cell r="AD78">
            <v>152</v>
          </cell>
          <cell r="AE78"/>
          <cell r="AF78"/>
          <cell r="AG78"/>
          <cell r="AH78"/>
          <cell r="AI78"/>
          <cell r="AJ78" t="str">
            <v xml:space="preserve">Actos administrativos </v>
          </cell>
          <cell r="AK78">
            <v>0.75</v>
          </cell>
          <cell r="AL78"/>
          <cell r="AM78">
            <v>0.75</v>
          </cell>
          <cell r="AN78"/>
          <cell r="AO78">
            <v>0.8</v>
          </cell>
          <cell r="AP78" t="str">
            <v>Se proyectó el PAC de marzo, de acuerdo a la información de contratación para la prestación de servicio reportada por las ETC en el FUC. Además, se elaboraron escenarios de la distribución de recursos de Calidad, para aval de la Ministra.</v>
          </cell>
          <cell r="AQ78"/>
          <cell r="AR78"/>
          <cell r="AS78"/>
          <cell r="AT78"/>
          <cell r="AU78"/>
          <cell r="AV78"/>
          <cell r="AW78"/>
          <cell r="AX78"/>
          <cell r="AY78"/>
          <cell r="AZ78"/>
          <cell r="BA78"/>
          <cell r="BB78"/>
          <cell r="BC78"/>
          <cell r="BD78"/>
          <cell r="BE78"/>
          <cell r="BF78"/>
          <cell r="BG78"/>
          <cell r="BH78"/>
          <cell r="BI78"/>
          <cell r="BJ78"/>
          <cell r="BK78"/>
          <cell r="BL78">
            <v>0</v>
          </cell>
          <cell r="BM78"/>
          <cell r="BN78"/>
          <cell r="BO78">
            <v>0</v>
          </cell>
          <cell r="BP78"/>
          <cell r="BQ78"/>
        </row>
        <row r="79">
          <cell r="I79" t="str">
            <v>I-403-0-1325703</v>
          </cell>
          <cell r="J79" t="str">
            <v xml:space="preserve">Plan Institucional </v>
          </cell>
          <cell r="K79" t="str">
            <v xml:space="preserve">Direccionamiento estratégico y planeación </v>
          </cell>
          <cell r="L79" t="str">
            <v>Transformar y fortalecer la gestión y la cultura institucional</v>
          </cell>
          <cell r="M79"/>
          <cell r="N79" t="str">
            <v>N/A</v>
          </cell>
          <cell r="O79" t="str">
            <v>Oficina Asesora de Planeación y Finanzas</v>
          </cell>
          <cell r="P79" t="str">
            <v>Claudia Díaz Hernández</v>
          </cell>
          <cell r="Q79" t="str">
            <v>NO</v>
          </cell>
          <cell r="R79" t="str">
            <v>Distribución de recursos financieros en Educación Preescolar Básica Media y Educación Superior</v>
          </cell>
          <cell r="S79" t="str">
            <v>(Avance en la distribución de recursos / Recursos asignados)*100</v>
          </cell>
          <cell r="T79">
            <v>1</v>
          </cell>
          <cell r="U79" t="str">
            <v>Porcentaje</v>
          </cell>
          <cell r="V79">
            <v>1</v>
          </cell>
          <cell r="W79" t="str">
            <v>SI</v>
          </cell>
          <cell r="X79">
            <v>43157</v>
          </cell>
          <cell r="Y79" t="str">
            <v>Transferir recursos del SGP a las ETC respecto a su asignación presupuestal</v>
          </cell>
          <cell r="Z79">
            <v>43101</v>
          </cell>
          <cell r="AA79">
            <v>43465</v>
          </cell>
          <cell r="AB79" t="str">
            <v>enero</v>
          </cell>
          <cell r="AC79">
            <v>364</v>
          </cell>
          <cell r="AD79">
            <v>365</v>
          </cell>
          <cell r="AE79"/>
          <cell r="AF79"/>
          <cell r="AG79"/>
          <cell r="AH79"/>
          <cell r="AI79"/>
          <cell r="AJ79" t="str">
            <v>Matriz mensual de PAC</v>
          </cell>
          <cell r="AK79">
            <v>0.75</v>
          </cell>
          <cell r="AL79" t="str">
            <v xml:space="preserve">
Se elaboró la matriz de PAC correspondiente al mes de enero de todas las ETC de acuerdo con el monto solicitado, para enviar a la Subdirección de Gestión Financiera</v>
          </cell>
          <cell r="AM79">
            <v>0.75</v>
          </cell>
          <cell r="AN79" t="str">
            <v>Se proyectó el PAC de febrero y se realizó anticipo de PAC de marzo de otros gastos.</v>
          </cell>
          <cell r="AO79">
            <v>0.8</v>
          </cell>
          <cell r="AP79" t="str">
            <v>Se proyectó el PAC de marzo, de acuerdo a la información de contratación para la prestación de servicio reportada por las ETC en el FUC. Además, se elaboraron escenarios de la distribución de recursos de Calidad, para aval de la Ministra.</v>
          </cell>
          <cell r="AQ79"/>
          <cell r="AR79"/>
          <cell r="AS79"/>
          <cell r="AT79"/>
          <cell r="AU79"/>
          <cell r="AV79"/>
          <cell r="AW79"/>
          <cell r="AX79"/>
          <cell r="AY79"/>
          <cell r="AZ79"/>
          <cell r="BA79"/>
          <cell r="BB79"/>
          <cell r="BC79"/>
          <cell r="BD79"/>
          <cell r="BE79"/>
          <cell r="BF79"/>
          <cell r="BG79"/>
          <cell r="BH79"/>
          <cell r="BI79">
            <v>0.06</v>
          </cell>
          <cell r="BJ79">
            <v>0.06</v>
          </cell>
          <cell r="BK79" t="str">
            <v xml:space="preserve">Se realizó PAC enero, de acuerdo con la distribución del Documento de Distribución SGP -024 del 2018. Para enero se transfieren recursos para atender los pagos de la nómina y se gira el 20% de asignaciones especiales </v>
          </cell>
          <cell r="BL79">
            <v>0.10666666666666666</v>
          </cell>
          <cell r="BM79">
            <v>0.10666666666666666</v>
          </cell>
          <cell r="BN79" t="str">
            <v>Se realizó PAC febrero, para este mes se transfieren recursos para atender los pagos de la nómina. Así mismo, se trabajó en un anticipo de PAC de marzo para conceptos correspondientes a otros gastos diferentes a nómina.</v>
          </cell>
          <cell r="BO79">
            <v>0.15999999999999998</v>
          </cell>
          <cell r="BP79">
            <v>0.16</v>
          </cell>
          <cell r="BQ79" t="str">
            <v xml:space="preserve">Se realizó PAC marzo, así mismo,  se transfieren recursos para atender los pagos de la nómina, y de acuerdo con la información reportada por las entidades territoriales sobre la contratación para la prestación del servicio en el Formato Único de Contratación y el diligenciamiento del formato de PAC, se transfieren recursos en conceptos correspondientes a otros gastos diferentes a nómina. </v>
          </cell>
        </row>
        <row r="80">
          <cell r="I80" t="str">
            <v>I-403-0-1325704</v>
          </cell>
          <cell r="J80" t="str">
            <v xml:space="preserve">Plan Institucional </v>
          </cell>
          <cell r="K80" t="str">
            <v xml:space="preserve">Direccionamiento estratégico y planeación </v>
          </cell>
          <cell r="L80" t="str">
            <v>Transformar y fortalecer la gestión y la cultura institucional</v>
          </cell>
          <cell r="M80"/>
          <cell r="N80" t="str">
            <v>N/A</v>
          </cell>
          <cell r="O80" t="str">
            <v>Oficina Asesora de Planeación y Finanzas</v>
          </cell>
          <cell r="P80" t="str">
            <v>Claudia Díaz Hernández</v>
          </cell>
          <cell r="Q80" t="str">
            <v>NO</v>
          </cell>
          <cell r="R80" t="str">
            <v>Distribución de recursos financieros en Educación Preescolar Básica Media y Educación Superior</v>
          </cell>
          <cell r="S80" t="str">
            <v>(Avance en la distribución de recursos / Recursos asignados)*100</v>
          </cell>
          <cell r="T80">
            <v>1</v>
          </cell>
          <cell r="U80" t="str">
            <v>Porcentaje</v>
          </cell>
          <cell r="V80">
            <v>1</v>
          </cell>
          <cell r="W80" t="str">
            <v>SI</v>
          </cell>
          <cell r="X80">
            <v>43157</v>
          </cell>
          <cell r="Y80" t="str">
            <v xml:space="preserve">Elaborar ficha técnica sobre información financiera de los recursos distribuidos por el Sistema General de Participaciones-SGP a las 95 ETC </v>
          </cell>
          <cell r="Z80">
            <v>43115</v>
          </cell>
          <cell r="AA80">
            <v>43281</v>
          </cell>
          <cell r="AB80" t="str">
            <v>enero</v>
          </cell>
          <cell r="AC80">
            <v>166</v>
          </cell>
          <cell r="AD80">
            <v>183</v>
          </cell>
          <cell r="AE80"/>
          <cell r="AF80"/>
          <cell r="AG80"/>
          <cell r="AH80"/>
          <cell r="AI80"/>
          <cell r="AJ80" t="str">
            <v>Ficha técnica de distribución por ETC</v>
          </cell>
          <cell r="AK80">
            <v>0.75</v>
          </cell>
          <cell r="AL80" t="str">
            <v xml:space="preserve">
Se elaboró la matriz de PAC correspondiente al mes de enero de todas las ETC de acuerdo con el monto solicitado, para enviar a la Subdirección de Gestión Financiera</v>
          </cell>
          <cell r="AM80">
            <v>0.75</v>
          </cell>
          <cell r="AN80" t="str">
            <v>Se proyectó el PAC de febrero y se realizó anticipo de PAC de marzo de otros gastos.</v>
          </cell>
          <cell r="AO80">
            <v>0.8</v>
          </cell>
          <cell r="AP80" t="str">
            <v>Se proyectó el PAC de marzo, de acuerdo a la información de contratación para la prestación de servicio reportada por las ETC en el FUC. Además, se elaboraron escenarios de la distribución de recursos de Calidad, para aval de la Ministra.</v>
          </cell>
          <cell r="AQ80"/>
          <cell r="AR80"/>
          <cell r="AS80"/>
          <cell r="AT80"/>
          <cell r="AU80"/>
          <cell r="AV80"/>
          <cell r="AW80"/>
          <cell r="AX80"/>
          <cell r="AY80"/>
          <cell r="AZ80"/>
          <cell r="BA80"/>
          <cell r="BB80"/>
          <cell r="BC80"/>
          <cell r="BD80"/>
          <cell r="BE80"/>
          <cell r="BF80"/>
          <cell r="BG80"/>
          <cell r="BH80"/>
          <cell r="BI80">
            <v>0.12</v>
          </cell>
          <cell r="BJ80">
            <v>0.12</v>
          </cell>
          <cell r="BK80" t="str">
            <v>Se realizó propuesta de ficha para revisión y posterior validación de la Jefe OAPF</v>
          </cell>
          <cell r="BL80">
            <v>0.23333333333333331</v>
          </cell>
          <cell r="BM80">
            <v>0.12</v>
          </cell>
          <cell r="BN80" t="str">
            <v xml:space="preserve"> Durante este mes se priorizaron otras temáticas que no permitieron avanzar en esta actividad, tales como: Propuesta de articulado de reforma a la Ley 715 de 2001 con el Viceministerio de Básica, prestar Asistencia Técnica a Entidades Terrtoriales en lo relacionado con la programación de PAC febrero y anticipo de PAC de marzo; metodología de distribución de los recursos por concepto de calidad matrícula y calidad gratuidad. Por lo tanto, el documento del modelo de la ficha sigue  en proceso de revisión. Para el siguiente mes nos pondremos al día para cumplir con el porcentaje proyectado.   </v>
          </cell>
          <cell r="BO80">
            <v>0.35</v>
          </cell>
          <cell r="BP80">
            <v>0.35</v>
          </cell>
          <cell r="BQ80" t="str">
            <v xml:space="preserve">Se presentó la primera versión de la propuesta de ficha a la coordinadora del grupo financiero. Posteriormente,  se remitió a la jefe de la Oficina Asesora de la e Planeación y Finanzas para su validación. </v>
          </cell>
        </row>
        <row r="81">
          <cell r="I81" t="str">
            <v>I-403-0-1325801</v>
          </cell>
          <cell r="J81" t="str">
            <v xml:space="preserve">Plan Institucional </v>
          </cell>
          <cell r="K81" t="str">
            <v xml:space="preserve">Direccionamiento estratégico y planeación </v>
          </cell>
          <cell r="L81" t="str">
            <v>Transformar y fortalecer la gestión y la cultura institucional</v>
          </cell>
          <cell r="M81"/>
          <cell r="N81" t="str">
            <v>N/A</v>
          </cell>
          <cell r="O81" t="str">
            <v>Oficina Asesora de Planeación y Finanzas</v>
          </cell>
          <cell r="P81" t="str">
            <v>Claudia Díaz Hernández</v>
          </cell>
          <cell r="Q81" t="str">
            <v>NO</v>
          </cell>
          <cell r="R81" t="str">
            <v>Programación de presupuesto vigencia 2019</v>
          </cell>
          <cell r="S81" t="str">
            <v>(Avance en la programación de presupuesto vigencia 2019/Programación Final de presupuesto vigencia 2019)*100</v>
          </cell>
          <cell r="T81">
            <v>1</v>
          </cell>
          <cell r="U81" t="str">
            <v>Porcentaje</v>
          </cell>
          <cell r="V81">
            <v>1</v>
          </cell>
          <cell r="W81" t="str">
            <v>SI</v>
          </cell>
          <cell r="X81">
            <v>43157</v>
          </cell>
          <cell r="Y81" t="str">
            <v>Elaborar Marco de Gasto de Mediano Plazo de acuerdo a las proyecciones de presupuesto del MEN</v>
          </cell>
          <cell r="Z81">
            <v>43235</v>
          </cell>
          <cell r="AA81">
            <v>43312</v>
          </cell>
          <cell r="AB81" t="str">
            <v>mayo</v>
          </cell>
          <cell r="AC81">
            <v>77</v>
          </cell>
          <cell r="AD81">
            <v>91</v>
          </cell>
          <cell r="AE81"/>
          <cell r="AF81"/>
          <cell r="AG81"/>
          <cell r="AH81"/>
          <cell r="AI81"/>
          <cell r="AJ81" t="str">
            <v>Marco de Gasto de Mediano Plazo 2019-2022 y 
Presentación</v>
          </cell>
          <cell r="AK81">
            <v>0</v>
          </cell>
          <cell r="AL81"/>
          <cell r="AM81">
            <v>0.06</v>
          </cell>
          <cell r="AN81"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v>
          </cell>
          <cell r="AO81">
            <v>0.12</v>
          </cell>
          <cell r="AP81" t="str">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ell>
          <cell r="AQ81"/>
          <cell r="AR81"/>
          <cell r="AS81"/>
          <cell r="AT81"/>
          <cell r="AU81"/>
          <cell r="AV81"/>
          <cell r="AW81"/>
          <cell r="AX81"/>
          <cell r="AY81"/>
          <cell r="AZ81"/>
          <cell r="BA81"/>
          <cell r="BB81"/>
          <cell r="BC81"/>
          <cell r="BD81"/>
          <cell r="BE81"/>
          <cell r="BF81"/>
          <cell r="BG81"/>
          <cell r="BH81"/>
          <cell r="BI81"/>
          <cell r="BJ81"/>
          <cell r="BK81"/>
          <cell r="BL81">
            <v>0</v>
          </cell>
          <cell r="BM81"/>
          <cell r="BN81"/>
          <cell r="BO81">
            <v>0</v>
          </cell>
          <cell r="BP81"/>
          <cell r="BQ81"/>
        </row>
        <row r="82">
          <cell r="I82" t="str">
            <v>I-403-0-1325802</v>
          </cell>
          <cell r="J82" t="str">
            <v xml:space="preserve">Plan Institucional </v>
          </cell>
          <cell r="K82" t="str">
            <v xml:space="preserve">Direccionamiento estratégico y planeación </v>
          </cell>
          <cell r="L82" t="str">
            <v>Transformar y fortalecer la gestión y la cultura institucional</v>
          </cell>
          <cell r="M82"/>
          <cell r="N82" t="str">
            <v>N/A</v>
          </cell>
          <cell r="O82" t="str">
            <v>Oficina Asesora de Planeación y Finanzas</v>
          </cell>
          <cell r="P82" t="str">
            <v>Claudia Díaz Hernández</v>
          </cell>
          <cell r="Q82" t="str">
            <v>NO</v>
          </cell>
          <cell r="R82" t="str">
            <v>Programación de presupuesto vigencia 2019</v>
          </cell>
          <cell r="S82" t="str">
            <v>(Avance en la programación de presupuesto vigencia 2019/Programación Final de presupuesto vigencia 2019)*100</v>
          </cell>
          <cell r="T82">
            <v>1</v>
          </cell>
          <cell r="U82" t="str">
            <v>Porcentaje</v>
          </cell>
          <cell r="V82">
            <v>1</v>
          </cell>
          <cell r="W82" t="str">
            <v>SI</v>
          </cell>
          <cell r="X82">
            <v>43157</v>
          </cell>
          <cell r="Y82" t="str">
            <v>Elaborar el anteproyecto de presupuesto vigencia 2019</v>
          </cell>
          <cell r="Z82">
            <v>43132</v>
          </cell>
          <cell r="AA82">
            <v>43465</v>
          </cell>
          <cell r="AB82" t="str">
            <v>febrero</v>
          </cell>
          <cell r="AC82">
            <v>333</v>
          </cell>
          <cell r="AD82">
            <v>333</v>
          </cell>
          <cell r="AE82"/>
          <cell r="AF82"/>
          <cell r="AG82"/>
          <cell r="AH82"/>
          <cell r="AI82"/>
          <cell r="AJ82" t="str">
            <v>Ley de presupuesto y Decreto de liquidación del presupuesto</v>
          </cell>
          <cell r="AK82">
            <v>0</v>
          </cell>
          <cell r="AL82"/>
          <cell r="AM82">
            <v>0.06</v>
          </cell>
          <cell r="AN82"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Igualmente se elaboró el cronograma para las mesas de trabajo con las áreas y así consolidar la información que permita consolidar el presupuesto de la entidad para el 2019</v>
          </cell>
          <cell r="AO82">
            <v>0.12</v>
          </cell>
          <cell r="AP82" t="str">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ell>
          <cell r="AQ82"/>
          <cell r="AR82"/>
          <cell r="AS82"/>
          <cell r="AT82"/>
          <cell r="AU82"/>
          <cell r="AV82"/>
          <cell r="AW82"/>
          <cell r="AX82"/>
          <cell r="AY82"/>
          <cell r="AZ82"/>
          <cell r="BA82"/>
          <cell r="BB82"/>
          <cell r="BC82"/>
          <cell r="BD82"/>
          <cell r="BE82"/>
          <cell r="BF82"/>
          <cell r="BG82"/>
          <cell r="BH82"/>
          <cell r="BI82"/>
          <cell r="BJ82"/>
          <cell r="BK82"/>
          <cell r="BL82">
            <v>6.0909090909090913E-2</v>
          </cell>
          <cell r="BM82">
            <v>6.0909090909090913E-2</v>
          </cell>
          <cell r="BN82" t="str">
            <v>Se adelantó el proceso de homologación del Catálogo de Cuentas Presupuestales presentado por MHCP con el propósito de implementarlo en el anteproyecto 2019. Así mismo, se preparó una mesa de trabajo con esta entidad. Se elaboró circular N.8 a las áreas con los lineamientos para elaborar el anteproyecto e igualmente se elaboró el cronograma para las mesas de trabajo con las áreas y así consolidar la información que permita contar con proyecto del presupuesto de la entidad para el 2019</v>
          </cell>
          <cell r="BO82">
            <v>0.12181818181818183</v>
          </cell>
          <cell r="BP82">
            <v>0.12</v>
          </cell>
          <cell r="BQ82" t="str">
            <v>Durante el mes de marzo se realizaron las mesas de trabajo con las áreas del MEN entre el 5 y 8 de marzo, con el propósito de conocer las necesidades de recursos para 2019. 
Por otro lado, de acuerdo con las circulares N. 4 y 5 expedidas por la Dirección General del Presupuesto Público Nacional del Ministerio de Hacienda y Crédito Público, se procedió a presentar a través de SIIF-Nación, el anteproyecto de presupuesto del MEN para la vigencia 2019, ajustado al techo presupuestal asignado. 
Con este techo asignado, esta versión de programación corresponde a un incremento del 1,7% en el presupuesto con respecto a la apropiación vigente 2018</v>
          </cell>
        </row>
        <row r="83">
          <cell r="I83" t="str">
            <v>I-403-0-1325901</v>
          </cell>
          <cell r="J83" t="str">
            <v xml:space="preserve">Plan Institucional </v>
          </cell>
          <cell r="K83" t="str">
            <v xml:space="preserve">Direccionamiento estratégico y planeación </v>
          </cell>
          <cell r="L83" t="str">
            <v>Transformar y fortalecer la gestión y la cultura institucional</v>
          </cell>
          <cell r="M83"/>
          <cell r="N83" t="str">
            <v>N/A</v>
          </cell>
          <cell r="O83" t="str">
            <v>Oficina Asesora de Planeación y Finanzas</v>
          </cell>
          <cell r="P83" t="str">
            <v>Claudia Díaz Hernández</v>
          </cell>
          <cell r="Q83" t="str">
            <v>NO</v>
          </cell>
          <cell r="R83" t="str">
            <v>Tablero de Seguimiento a la ejecución presupuestal del Ministerio de Educación Nacional</v>
          </cell>
          <cell r="S83" t="str">
            <v>Sumatoria del número de tableros de seguimiento a la ejecución presupuestal de la entidad</v>
          </cell>
          <cell r="T83">
            <v>1</v>
          </cell>
          <cell r="U83" t="str">
            <v>Número</v>
          </cell>
          <cell r="V83">
            <v>11</v>
          </cell>
          <cell r="W83" t="str">
            <v>SI</v>
          </cell>
          <cell r="X83">
            <v>43157</v>
          </cell>
          <cell r="Y83" t="str">
            <v>Elaborar tablero de seguimiento mensual a la ejecución del presupuesto del Ministerio de Educación</v>
          </cell>
          <cell r="Z83">
            <v>43101</v>
          </cell>
          <cell r="AA83">
            <v>43465</v>
          </cell>
          <cell r="AB83" t="str">
            <v>enero</v>
          </cell>
          <cell r="AC83">
            <v>364</v>
          </cell>
          <cell r="AD83">
            <v>365</v>
          </cell>
          <cell r="AE83"/>
          <cell r="AF83"/>
          <cell r="AG83"/>
          <cell r="AH83"/>
          <cell r="AI83" t="str">
            <v>1 profesional contratista</v>
          </cell>
          <cell r="AJ83" t="str">
            <v>Tablero en Excel con el semáforo del seguimientos a las metas presupuestales
Presentación con avance y alertas de la ejecución ante el Comité Directivo</v>
          </cell>
          <cell r="AK83">
            <v>0</v>
          </cell>
          <cell r="AL83" t="str">
            <v>Se diseñó y envió a las áreas la matriz que recopila las metas de ejecución presupuestal.
Se consolidó la información remitida por las áreas para la elaboración del tablero de Enero.</v>
          </cell>
          <cell r="AM83">
            <v>1</v>
          </cell>
          <cell r="AN83" t="str">
            <v>Se presentó ante el Comité de Dirección el balance de ejecución presupuestal del mes de enero, igualmente se presentó el consolidado de las metas de ejecución por el cual se evaluarán a las áreas durante la vigencia</v>
          </cell>
          <cell r="AO83">
            <v>1</v>
          </cell>
          <cell r="AP83" t="str">
            <v>Se presentó ante el Comité de Dirección el balance de ejecución presupuestal del mes de febrero</v>
          </cell>
          <cell r="AQ83"/>
          <cell r="AR83"/>
          <cell r="AS83"/>
          <cell r="AT83"/>
          <cell r="AU83"/>
          <cell r="AV83"/>
          <cell r="AW83"/>
          <cell r="AX83"/>
          <cell r="AY83"/>
          <cell r="AZ83"/>
          <cell r="BA83"/>
          <cell r="BB83"/>
          <cell r="BC83"/>
          <cell r="BD83"/>
          <cell r="BE83"/>
          <cell r="BF83"/>
          <cell r="BG83"/>
          <cell r="BH83"/>
          <cell r="BI83">
            <v>5.333333333333333E-2</v>
          </cell>
          <cell r="BJ83"/>
          <cell r="BK83"/>
          <cell r="BL83">
            <v>0.10666666666666666</v>
          </cell>
          <cell r="BM83">
            <v>0.10666666666666666</v>
          </cell>
          <cell r="BN83" t="str">
            <v>Se presentó ante el Comité de Dirección el balance de ejecución presupuestal del mes de enero, igualmente se presentó el consolidado de las metas de ejecución por el cual se evaluarán a las áreas durante la vigencia</v>
          </cell>
          <cell r="BO83">
            <v>0.15999999999999998</v>
          </cell>
          <cell r="BP83">
            <v>0.16</v>
          </cell>
          <cell r="BQ83" t="str">
            <v xml:space="preserve">Se presentó ante el Comité Directivo, el balance de ejecución presupuestal del mes de febrero. De otra parte, se elaboró el seguimiento de las reservas presupuestales. </v>
          </cell>
        </row>
      </sheetData>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refreshError="1"/>
      <sheetData sheetId="1" refreshError="1"/>
      <sheetData sheetId="2" refreshError="1">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sheetName val="Categorías"/>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 val=" Formato de Formulación"/>
      <sheetName val="Hoja1"/>
    </sheetNames>
    <sheetDataSet>
      <sheetData sheetId="0" refreshError="1"/>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 val=" Formato de Formulación"/>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s>
    <sheetDataSet>
      <sheetData sheetId="0" refreshError="1"/>
      <sheetData sheetId="1" refreshError="1"/>
      <sheetData sheetId="2">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 val="RHSE"/>
    </sheetNames>
    <sheetDataSet>
      <sheetData sheetId="0" refreshError="1"/>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 val="Monitoreo y control"/>
    </sheetNames>
    <sheetDataSet>
      <sheetData sheetId="0" refreshError="1"/>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 val="Fortalecimiento"/>
    </sheetNames>
    <sheetDataSet>
      <sheetData sheetId="0" refreshError="1"/>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Formulación - Rev. DT"/>
      <sheetName val="Categorías"/>
    </sheetNames>
    <sheetDataSet>
      <sheetData sheetId="0"/>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ías"/>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refreshError="1"/>
      <sheetData sheetId="1" refreshError="1"/>
      <sheetData sheetId="2">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mc:AlternateContent xmlns:mc="http://schemas.openxmlformats.org/markup-compatibility/2006">
        <mc:Choice Requires="x14">
          <x14:oleItem name="! Formato de Formulación y Seg!F510C68:F511C69" advise="1"/>
        </mc:Choice>
        <mc:Fallback>
          <oleItem name="! Formato de Formulación y Seg!F510C68:F511C69" advise="1"/>
        </mc:Fallback>
      </mc:AlternateContent>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refreshError="1"/>
      <sheetData sheetId="1" refreshError="1"/>
      <sheetData sheetId="2" refreshError="1">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s>
    <sheetDataSet>
      <sheetData sheetId="0"/>
      <sheetData sheetId="1"/>
      <sheetData sheetId="2">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refreshError="1"/>
      <sheetData sheetId="1" refreshError="1"/>
      <sheetData sheetId="2" refreshError="1">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refreshError="1"/>
      <sheetData sheetId="1" refreshError="1"/>
      <sheetData sheetId="2" refreshError="1">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ormato de Formulación y Seg"/>
      <sheetName val="Instructivo"/>
      <sheetName val="Matriz de Decisión"/>
      <sheetName val="Categorías"/>
      <sheetName val="Hoja1"/>
      <sheetName val="Hoja2"/>
      <sheetName val="Hoja3"/>
    </sheetNames>
    <sheetDataSet>
      <sheetData sheetId="0" refreshError="1"/>
      <sheetData sheetId="1" refreshError="1"/>
      <sheetData sheetId="2">
        <row r="4">
          <cell r="M4" t="str">
            <v>Enero30</v>
          </cell>
          <cell r="N4">
            <v>1</v>
          </cell>
          <cell r="O4">
            <v>1</v>
          </cell>
          <cell r="P4">
            <v>1</v>
          </cell>
          <cell r="Q4">
            <v>1</v>
          </cell>
          <cell r="R4">
            <v>1</v>
          </cell>
          <cell r="S4">
            <v>1</v>
          </cell>
          <cell r="T4">
            <v>1</v>
          </cell>
          <cell r="U4">
            <v>1</v>
          </cell>
          <cell r="V4">
            <v>1</v>
          </cell>
          <cell r="W4">
            <v>1</v>
          </cell>
          <cell r="X4">
            <v>1</v>
          </cell>
          <cell r="Y4">
            <v>1</v>
          </cell>
        </row>
        <row r="5">
          <cell r="M5" t="str">
            <v>Enero61</v>
          </cell>
          <cell r="N5">
            <v>0.4</v>
          </cell>
          <cell r="O5">
            <v>1</v>
          </cell>
          <cell r="P5">
            <v>1</v>
          </cell>
          <cell r="Q5">
            <v>1</v>
          </cell>
          <cell r="R5">
            <v>1</v>
          </cell>
          <cell r="S5">
            <v>1</v>
          </cell>
          <cell r="T5">
            <v>1</v>
          </cell>
          <cell r="U5">
            <v>1</v>
          </cell>
          <cell r="V5">
            <v>1</v>
          </cell>
          <cell r="W5">
            <v>1</v>
          </cell>
          <cell r="X5">
            <v>1</v>
          </cell>
          <cell r="Y5">
            <v>1</v>
          </cell>
        </row>
        <row r="6">
          <cell r="M6" t="str">
            <v>Enero91</v>
          </cell>
          <cell r="N6">
            <v>0.25</v>
          </cell>
          <cell r="O6">
            <v>0.6</v>
          </cell>
          <cell r="P6">
            <v>1</v>
          </cell>
          <cell r="Q6">
            <v>1</v>
          </cell>
          <cell r="R6">
            <v>1</v>
          </cell>
          <cell r="S6">
            <v>1</v>
          </cell>
          <cell r="T6">
            <v>1</v>
          </cell>
          <cell r="U6">
            <v>1</v>
          </cell>
          <cell r="V6">
            <v>1</v>
          </cell>
          <cell r="W6">
            <v>1</v>
          </cell>
          <cell r="X6">
            <v>1</v>
          </cell>
          <cell r="Y6">
            <v>1</v>
          </cell>
        </row>
        <row r="7">
          <cell r="M7" t="str">
            <v>Enero122</v>
          </cell>
          <cell r="N7">
            <v>0.2</v>
          </cell>
          <cell r="O7">
            <v>0.4</v>
          </cell>
          <cell r="P7">
            <v>0.65</v>
          </cell>
          <cell r="Q7">
            <v>1</v>
          </cell>
          <cell r="R7">
            <v>1</v>
          </cell>
          <cell r="S7">
            <v>1</v>
          </cell>
          <cell r="T7">
            <v>1</v>
          </cell>
          <cell r="U7">
            <v>1</v>
          </cell>
          <cell r="V7">
            <v>1</v>
          </cell>
          <cell r="W7">
            <v>1</v>
          </cell>
          <cell r="X7">
            <v>1</v>
          </cell>
          <cell r="Y7">
            <v>1</v>
          </cell>
        </row>
        <row r="8">
          <cell r="M8" t="str">
            <v>Enero152</v>
          </cell>
          <cell r="N8">
            <v>0.18000000000000002</v>
          </cell>
          <cell r="O8">
            <v>0.36000000000000004</v>
          </cell>
          <cell r="P8">
            <v>0.56000000000000005</v>
          </cell>
          <cell r="Q8">
            <v>0.76</v>
          </cell>
          <cell r="R8">
            <v>1</v>
          </cell>
          <cell r="S8">
            <v>1</v>
          </cell>
          <cell r="T8">
            <v>1</v>
          </cell>
          <cell r="U8">
            <v>1</v>
          </cell>
          <cell r="V8">
            <v>1</v>
          </cell>
          <cell r="W8">
            <v>1</v>
          </cell>
          <cell r="X8">
            <v>1</v>
          </cell>
          <cell r="Y8">
            <v>1</v>
          </cell>
        </row>
        <row r="9">
          <cell r="M9" t="str">
            <v>Enero183</v>
          </cell>
          <cell r="N9">
            <v>0.11666666666666665</v>
          </cell>
          <cell r="O9">
            <v>0.23333333333333331</v>
          </cell>
          <cell r="P9">
            <v>0.35</v>
          </cell>
          <cell r="Q9">
            <v>0.51666666666666661</v>
          </cell>
          <cell r="R9">
            <v>0.68333333333333324</v>
          </cell>
          <cell r="S9">
            <v>1</v>
          </cell>
          <cell r="T9">
            <v>1</v>
          </cell>
          <cell r="U9">
            <v>1</v>
          </cell>
          <cell r="V9">
            <v>1</v>
          </cell>
          <cell r="W9">
            <v>1</v>
          </cell>
          <cell r="X9">
            <v>1</v>
          </cell>
          <cell r="Y9">
            <v>1</v>
          </cell>
        </row>
        <row r="10">
          <cell r="M10" t="str">
            <v>Enero213</v>
          </cell>
          <cell r="N10">
            <v>0.10285714285714284</v>
          </cell>
          <cell r="O10">
            <v>0.20571428571428568</v>
          </cell>
          <cell r="P10">
            <v>0.34857142857142853</v>
          </cell>
          <cell r="Q10">
            <v>0.49142857142857138</v>
          </cell>
          <cell r="R10">
            <v>0.63428571428571423</v>
          </cell>
          <cell r="S10">
            <v>0.77714285714285714</v>
          </cell>
          <cell r="T10">
            <v>1</v>
          </cell>
          <cell r="U10">
            <v>1</v>
          </cell>
          <cell r="V10">
            <v>1</v>
          </cell>
          <cell r="W10">
            <v>1</v>
          </cell>
          <cell r="X10">
            <v>1</v>
          </cell>
          <cell r="Y10">
            <v>1</v>
          </cell>
        </row>
        <row r="11">
          <cell r="M11" t="str">
            <v>Enero244</v>
          </cell>
          <cell r="N11">
            <v>8.4999999999999992E-2</v>
          </cell>
          <cell r="O11">
            <v>0.16999999999999998</v>
          </cell>
          <cell r="P11">
            <v>0.255</v>
          </cell>
          <cell r="Q11">
            <v>0.33999999999999997</v>
          </cell>
          <cell r="R11">
            <v>0.46499999999999997</v>
          </cell>
          <cell r="S11">
            <v>0.59</v>
          </cell>
          <cell r="T11">
            <v>0.71499999999999997</v>
          </cell>
          <cell r="U11">
            <v>1</v>
          </cell>
          <cell r="V11">
            <v>1</v>
          </cell>
          <cell r="W11">
            <v>1</v>
          </cell>
          <cell r="X11">
            <v>1</v>
          </cell>
          <cell r="Y11">
            <v>1</v>
          </cell>
        </row>
        <row r="12">
          <cell r="M12" t="str">
            <v>Enero274</v>
          </cell>
          <cell r="N12">
            <v>8.1111111111111106E-2</v>
          </cell>
          <cell r="O12">
            <v>0.16222222222222221</v>
          </cell>
          <cell r="P12">
            <v>0.24333333333333332</v>
          </cell>
          <cell r="Q12">
            <v>0.32444444444444442</v>
          </cell>
          <cell r="R12">
            <v>0.40555555555555556</v>
          </cell>
          <cell r="S12">
            <v>0.51666666666666661</v>
          </cell>
          <cell r="T12">
            <v>0.62777777777777777</v>
          </cell>
          <cell r="U12">
            <v>0.73888888888888893</v>
          </cell>
          <cell r="V12">
            <v>1</v>
          </cell>
          <cell r="W12">
            <v>1</v>
          </cell>
          <cell r="X12">
            <v>1</v>
          </cell>
          <cell r="Y12">
            <v>1</v>
          </cell>
        </row>
        <row r="13">
          <cell r="M13" t="str">
            <v>Enero305</v>
          </cell>
          <cell r="N13">
            <v>7.0000000000000007E-2</v>
          </cell>
          <cell r="O13">
            <v>0.14000000000000001</v>
          </cell>
          <cell r="P13">
            <v>0.21000000000000002</v>
          </cell>
          <cell r="Q13">
            <v>0.28000000000000003</v>
          </cell>
          <cell r="R13">
            <v>0.35000000000000003</v>
          </cell>
          <cell r="S13">
            <v>0.45000000000000007</v>
          </cell>
          <cell r="T13">
            <v>0.55000000000000004</v>
          </cell>
          <cell r="U13">
            <v>0.65</v>
          </cell>
          <cell r="V13">
            <v>0.75</v>
          </cell>
          <cell r="W13">
            <v>1</v>
          </cell>
          <cell r="X13">
            <v>1</v>
          </cell>
          <cell r="Y13">
            <v>1</v>
          </cell>
        </row>
        <row r="14">
          <cell r="M14" t="str">
            <v>Enero333</v>
          </cell>
          <cell r="N14">
            <v>6.0909090909090913E-2</v>
          </cell>
          <cell r="O14">
            <v>0.12181818181818183</v>
          </cell>
          <cell r="P14">
            <v>0.18272727272727274</v>
          </cell>
          <cell r="Q14">
            <v>0.24363636363636365</v>
          </cell>
          <cell r="R14">
            <v>0.30454545454545456</v>
          </cell>
          <cell r="S14">
            <v>0.3954545454545455</v>
          </cell>
          <cell r="T14">
            <v>0.48636363636363644</v>
          </cell>
          <cell r="U14">
            <v>0.57727272727272738</v>
          </cell>
          <cell r="V14">
            <v>0.66818181818181832</v>
          </cell>
          <cell r="W14">
            <v>0.75909090909090926</v>
          </cell>
          <cell r="X14">
            <v>1</v>
          </cell>
          <cell r="Y14">
            <v>1</v>
          </cell>
        </row>
        <row r="15">
          <cell r="M15" t="str">
            <v>Enero365</v>
          </cell>
          <cell r="N15">
            <v>5.333333333333333E-2</v>
          </cell>
          <cell r="O15">
            <v>0.10666666666666666</v>
          </cell>
          <cell r="P15">
            <v>0.15999999999999998</v>
          </cell>
          <cell r="Q15">
            <v>0.21333333333333332</v>
          </cell>
          <cell r="R15">
            <v>0.26666666666666666</v>
          </cell>
          <cell r="S15">
            <v>0.32</v>
          </cell>
          <cell r="T15">
            <v>0.40333333333333332</v>
          </cell>
          <cell r="U15">
            <v>0.48666666666666664</v>
          </cell>
          <cell r="V15">
            <v>0.56999999999999995</v>
          </cell>
          <cell r="W15">
            <v>0.65333333333333332</v>
          </cell>
          <cell r="X15">
            <v>0.73666666666666669</v>
          </cell>
          <cell r="Y15">
            <v>0.99999999999999989</v>
          </cell>
        </row>
        <row r="16">
          <cell r="M16" t="str">
            <v>Febrero30</v>
          </cell>
          <cell r="N16">
            <v>0</v>
          </cell>
          <cell r="O16">
            <v>1</v>
          </cell>
          <cell r="P16">
            <v>1</v>
          </cell>
          <cell r="Q16">
            <v>1</v>
          </cell>
          <cell r="R16">
            <v>1</v>
          </cell>
          <cell r="S16">
            <v>1</v>
          </cell>
          <cell r="T16">
            <v>1</v>
          </cell>
          <cell r="U16">
            <v>1</v>
          </cell>
          <cell r="V16">
            <v>1</v>
          </cell>
          <cell r="W16">
            <v>1</v>
          </cell>
          <cell r="X16">
            <v>1</v>
          </cell>
          <cell r="Y16">
            <v>1</v>
          </cell>
        </row>
        <row r="17">
          <cell r="M17" t="str">
            <v>Febrero61</v>
          </cell>
          <cell r="N17">
            <v>0</v>
          </cell>
          <cell r="O17">
            <v>0.4</v>
          </cell>
          <cell r="P17">
            <v>1</v>
          </cell>
          <cell r="Q17">
            <v>1</v>
          </cell>
          <cell r="R17">
            <v>1</v>
          </cell>
          <cell r="S17">
            <v>1</v>
          </cell>
          <cell r="T17">
            <v>1</v>
          </cell>
          <cell r="U17">
            <v>1</v>
          </cell>
          <cell r="V17">
            <v>1</v>
          </cell>
          <cell r="W17">
            <v>1</v>
          </cell>
          <cell r="X17">
            <v>1</v>
          </cell>
          <cell r="Y17">
            <v>1</v>
          </cell>
        </row>
        <row r="18">
          <cell r="M18" t="str">
            <v>Febrero91</v>
          </cell>
          <cell r="N18">
            <v>0</v>
          </cell>
          <cell r="O18">
            <v>0.25</v>
          </cell>
          <cell r="P18">
            <v>0.6</v>
          </cell>
          <cell r="Q18">
            <v>1</v>
          </cell>
          <cell r="R18">
            <v>1</v>
          </cell>
          <cell r="S18">
            <v>1</v>
          </cell>
          <cell r="T18">
            <v>1</v>
          </cell>
          <cell r="U18">
            <v>1</v>
          </cell>
          <cell r="V18">
            <v>1</v>
          </cell>
          <cell r="W18">
            <v>1</v>
          </cell>
          <cell r="X18">
            <v>1</v>
          </cell>
          <cell r="Y18">
            <v>1</v>
          </cell>
        </row>
        <row r="19">
          <cell r="M19" t="str">
            <v>Febrero122</v>
          </cell>
          <cell r="N19">
            <v>0</v>
          </cell>
          <cell r="O19">
            <v>0.2</v>
          </cell>
          <cell r="P19">
            <v>0.4</v>
          </cell>
          <cell r="Q19">
            <v>0.65</v>
          </cell>
          <cell r="R19">
            <v>1</v>
          </cell>
          <cell r="S19">
            <v>1</v>
          </cell>
          <cell r="T19">
            <v>1</v>
          </cell>
          <cell r="U19">
            <v>1</v>
          </cell>
          <cell r="V19">
            <v>1</v>
          </cell>
          <cell r="W19">
            <v>1</v>
          </cell>
          <cell r="X19">
            <v>1</v>
          </cell>
          <cell r="Y19">
            <v>1</v>
          </cell>
        </row>
        <row r="20">
          <cell r="M20" t="str">
            <v>Febrero152</v>
          </cell>
          <cell r="N20">
            <v>0</v>
          </cell>
          <cell r="O20">
            <v>0.18000000000000002</v>
          </cell>
          <cell r="P20">
            <v>0.36000000000000004</v>
          </cell>
          <cell r="Q20">
            <v>0.56000000000000005</v>
          </cell>
          <cell r="R20">
            <v>0.76</v>
          </cell>
          <cell r="S20">
            <v>1</v>
          </cell>
          <cell r="T20">
            <v>1</v>
          </cell>
          <cell r="U20">
            <v>1</v>
          </cell>
          <cell r="V20">
            <v>1</v>
          </cell>
          <cell r="W20">
            <v>1</v>
          </cell>
          <cell r="X20">
            <v>1</v>
          </cell>
          <cell r="Y20">
            <v>1</v>
          </cell>
        </row>
        <row r="21">
          <cell r="M21" t="str">
            <v>Febrero183</v>
          </cell>
          <cell r="N21">
            <v>0</v>
          </cell>
          <cell r="O21">
            <v>0.11666666666666665</v>
          </cell>
          <cell r="P21">
            <v>0.23333333333333331</v>
          </cell>
          <cell r="Q21">
            <v>0.35</v>
          </cell>
          <cell r="R21">
            <v>0.51666666666666661</v>
          </cell>
          <cell r="S21">
            <v>0.68333333333333324</v>
          </cell>
          <cell r="T21">
            <v>1</v>
          </cell>
          <cell r="U21">
            <v>1</v>
          </cell>
          <cell r="V21">
            <v>1</v>
          </cell>
          <cell r="W21">
            <v>1</v>
          </cell>
          <cell r="X21">
            <v>1</v>
          </cell>
          <cell r="Y21">
            <v>1</v>
          </cell>
        </row>
        <row r="22">
          <cell r="M22" t="str">
            <v>Febrero213</v>
          </cell>
          <cell r="N22">
            <v>0</v>
          </cell>
          <cell r="O22">
            <v>0.10285714285714284</v>
          </cell>
          <cell r="P22">
            <v>0.20571428571428568</v>
          </cell>
          <cell r="Q22">
            <v>0.34857142857142853</v>
          </cell>
          <cell r="R22">
            <v>0.49142857142857138</v>
          </cell>
          <cell r="S22">
            <v>0.63428571428571423</v>
          </cell>
          <cell r="T22">
            <v>0.77714285714285714</v>
          </cell>
          <cell r="U22">
            <v>1</v>
          </cell>
          <cell r="V22">
            <v>1</v>
          </cell>
          <cell r="W22">
            <v>1</v>
          </cell>
          <cell r="X22">
            <v>1</v>
          </cell>
          <cell r="Y22">
            <v>1</v>
          </cell>
        </row>
        <row r="23">
          <cell r="M23" t="str">
            <v>Febrero244</v>
          </cell>
          <cell r="N23">
            <v>0</v>
          </cell>
          <cell r="O23">
            <v>8.4999999999999992E-2</v>
          </cell>
          <cell r="P23">
            <v>0.16999999999999998</v>
          </cell>
          <cell r="Q23">
            <v>0.255</v>
          </cell>
          <cell r="R23">
            <v>0.33999999999999997</v>
          </cell>
          <cell r="S23">
            <v>0.46499999999999997</v>
          </cell>
          <cell r="T23">
            <v>0.59</v>
          </cell>
          <cell r="U23">
            <v>0.71499999999999997</v>
          </cell>
          <cell r="V23">
            <v>1</v>
          </cell>
          <cell r="W23">
            <v>1</v>
          </cell>
          <cell r="X23">
            <v>1</v>
          </cell>
          <cell r="Y23">
            <v>1</v>
          </cell>
        </row>
        <row r="24">
          <cell r="M24" t="str">
            <v>Febrero274</v>
          </cell>
          <cell r="N24">
            <v>0</v>
          </cell>
          <cell r="O24">
            <v>8.1111111111111106E-2</v>
          </cell>
          <cell r="P24">
            <v>0.16222222222222221</v>
          </cell>
          <cell r="Q24">
            <v>0.24333333333333332</v>
          </cell>
          <cell r="R24">
            <v>0.32444444444444442</v>
          </cell>
          <cell r="S24">
            <v>0.40555555555555556</v>
          </cell>
          <cell r="T24">
            <v>0.51666666666666661</v>
          </cell>
          <cell r="U24">
            <v>0.62777777777777777</v>
          </cell>
          <cell r="V24">
            <v>0.73888888888888893</v>
          </cell>
          <cell r="W24">
            <v>1</v>
          </cell>
          <cell r="X24">
            <v>1</v>
          </cell>
          <cell r="Y24">
            <v>1</v>
          </cell>
        </row>
        <row r="25">
          <cell r="M25" t="str">
            <v>Febrero305</v>
          </cell>
          <cell r="N25">
            <v>0</v>
          </cell>
          <cell r="O25">
            <v>7.0000000000000007E-2</v>
          </cell>
          <cell r="P25">
            <v>0.14000000000000001</v>
          </cell>
          <cell r="Q25">
            <v>0.21000000000000002</v>
          </cell>
          <cell r="R25">
            <v>0.28000000000000003</v>
          </cell>
          <cell r="S25">
            <v>0.35000000000000003</v>
          </cell>
          <cell r="T25">
            <v>0.45000000000000007</v>
          </cell>
          <cell r="U25">
            <v>0.55000000000000004</v>
          </cell>
          <cell r="V25">
            <v>0.65</v>
          </cell>
          <cell r="W25">
            <v>0.75</v>
          </cell>
          <cell r="X25">
            <v>1</v>
          </cell>
          <cell r="Y25">
            <v>1</v>
          </cell>
        </row>
        <row r="26">
          <cell r="M26" t="str">
            <v>Febrero333</v>
          </cell>
          <cell r="N26">
            <v>0</v>
          </cell>
          <cell r="O26">
            <v>6.0909090909090913E-2</v>
          </cell>
          <cell r="P26">
            <v>0.12181818181818183</v>
          </cell>
          <cell r="Q26">
            <v>0.18272727272727274</v>
          </cell>
          <cell r="R26">
            <v>0.24363636363636365</v>
          </cell>
          <cell r="S26">
            <v>0.30454545454545456</v>
          </cell>
          <cell r="T26">
            <v>0.3954545454545455</v>
          </cell>
          <cell r="U26">
            <v>0.48636363636363644</v>
          </cell>
          <cell r="V26">
            <v>0.57727272727272738</v>
          </cell>
          <cell r="W26">
            <v>0.66818181818181832</v>
          </cell>
          <cell r="X26">
            <v>0.75909090909090926</v>
          </cell>
          <cell r="Y26">
            <v>1</v>
          </cell>
        </row>
        <row r="27">
          <cell r="M27" t="str">
            <v>Marzo30</v>
          </cell>
          <cell r="N27">
            <v>0</v>
          </cell>
          <cell r="O27">
            <v>0</v>
          </cell>
          <cell r="P27">
            <v>1</v>
          </cell>
          <cell r="Q27">
            <v>1</v>
          </cell>
          <cell r="R27">
            <v>1</v>
          </cell>
          <cell r="S27">
            <v>1</v>
          </cell>
          <cell r="T27">
            <v>1</v>
          </cell>
          <cell r="U27">
            <v>1</v>
          </cell>
          <cell r="V27">
            <v>1</v>
          </cell>
          <cell r="W27">
            <v>1</v>
          </cell>
          <cell r="X27">
            <v>1</v>
          </cell>
          <cell r="Y27">
            <v>1</v>
          </cell>
        </row>
        <row r="28">
          <cell r="M28" t="str">
            <v>Marzo61</v>
          </cell>
          <cell r="N28">
            <v>0</v>
          </cell>
          <cell r="O28">
            <v>0</v>
          </cell>
          <cell r="P28">
            <v>0.4</v>
          </cell>
          <cell r="Q28">
            <v>1</v>
          </cell>
          <cell r="R28">
            <v>1</v>
          </cell>
          <cell r="S28">
            <v>1</v>
          </cell>
          <cell r="T28">
            <v>1</v>
          </cell>
          <cell r="U28">
            <v>1</v>
          </cell>
          <cell r="V28">
            <v>1</v>
          </cell>
          <cell r="W28">
            <v>1</v>
          </cell>
          <cell r="X28">
            <v>1</v>
          </cell>
          <cell r="Y28">
            <v>1</v>
          </cell>
        </row>
        <row r="29">
          <cell r="M29" t="str">
            <v>Marzo91</v>
          </cell>
          <cell r="N29">
            <v>0</v>
          </cell>
          <cell r="O29">
            <v>0</v>
          </cell>
          <cell r="P29">
            <v>0.25</v>
          </cell>
          <cell r="Q29">
            <v>0.6</v>
          </cell>
          <cell r="R29">
            <v>1</v>
          </cell>
          <cell r="S29">
            <v>1</v>
          </cell>
          <cell r="T29">
            <v>1</v>
          </cell>
          <cell r="U29">
            <v>1</v>
          </cell>
          <cell r="V29">
            <v>1</v>
          </cell>
          <cell r="W29">
            <v>1</v>
          </cell>
          <cell r="X29">
            <v>1</v>
          </cell>
          <cell r="Y29">
            <v>1</v>
          </cell>
        </row>
        <row r="30">
          <cell r="M30" t="str">
            <v>Marzo122</v>
          </cell>
          <cell r="N30">
            <v>0</v>
          </cell>
          <cell r="O30">
            <v>0</v>
          </cell>
          <cell r="P30">
            <v>0.2</v>
          </cell>
          <cell r="Q30">
            <v>0.4</v>
          </cell>
          <cell r="R30">
            <v>0.65</v>
          </cell>
          <cell r="S30">
            <v>1</v>
          </cell>
          <cell r="T30">
            <v>1</v>
          </cell>
          <cell r="U30">
            <v>1</v>
          </cell>
          <cell r="V30">
            <v>1</v>
          </cell>
          <cell r="W30">
            <v>1</v>
          </cell>
          <cell r="X30">
            <v>1</v>
          </cell>
          <cell r="Y30">
            <v>1</v>
          </cell>
        </row>
        <row r="31">
          <cell r="M31" t="str">
            <v>Marzo152</v>
          </cell>
          <cell r="N31">
            <v>0</v>
          </cell>
          <cell r="O31">
            <v>0</v>
          </cell>
          <cell r="P31">
            <v>0.18000000000000002</v>
          </cell>
          <cell r="Q31">
            <v>0.36000000000000004</v>
          </cell>
          <cell r="R31">
            <v>0.56000000000000005</v>
          </cell>
          <cell r="S31">
            <v>0.76</v>
          </cell>
          <cell r="T31">
            <v>1</v>
          </cell>
          <cell r="U31">
            <v>1</v>
          </cell>
          <cell r="V31">
            <v>1</v>
          </cell>
          <cell r="W31">
            <v>1</v>
          </cell>
          <cell r="X31">
            <v>1</v>
          </cell>
          <cell r="Y31">
            <v>1</v>
          </cell>
        </row>
        <row r="32">
          <cell r="M32" t="str">
            <v>Marzo183</v>
          </cell>
          <cell r="N32">
            <v>0</v>
          </cell>
          <cell r="O32">
            <v>0</v>
          </cell>
          <cell r="P32">
            <v>0.11666666666666665</v>
          </cell>
          <cell r="Q32">
            <v>0.23333333333333331</v>
          </cell>
          <cell r="R32">
            <v>0.35</v>
          </cell>
          <cell r="S32">
            <v>0.51666666666666661</v>
          </cell>
          <cell r="T32">
            <v>0.68333333333333324</v>
          </cell>
          <cell r="U32">
            <v>1</v>
          </cell>
          <cell r="V32">
            <v>1</v>
          </cell>
          <cell r="W32">
            <v>1</v>
          </cell>
          <cell r="X32">
            <v>1</v>
          </cell>
          <cell r="Y32">
            <v>1</v>
          </cell>
        </row>
        <row r="33">
          <cell r="M33" t="str">
            <v>Marzo213</v>
          </cell>
          <cell r="N33">
            <v>0</v>
          </cell>
          <cell r="O33">
            <v>0</v>
          </cell>
          <cell r="P33">
            <v>0.10285714285714284</v>
          </cell>
          <cell r="Q33">
            <v>0.20571428571428568</v>
          </cell>
          <cell r="R33">
            <v>0.34857142857142853</v>
          </cell>
          <cell r="S33">
            <v>0.49142857142857138</v>
          </cell>
          <cell r="T33">
            <v>0.63428571428571423</v>
          </cell>
          <cell r="U33">
            <v>0.77714285714285714</v>
          </cell>
          <cell r="V33">
            <v>1</v>
          </cell>
          <cell r="W33">
            <v>1</v>
          </cell>
          <cell r="X33">
            <v>1</v>
          </cell>
          <cell r="Y33">
            <v>1</v>
          </cell>
        </row>
        <row r="34">
          <cell r="M34" t="str">
            <v>Marzo244</v>
          </cell>
          <cell r="N34">
            <v>0</v>
          </cell>
          <cell r="O34">
            <v>0</v>
          </cell>
          <cell r="P34">
            <v>8.4999999999999992E-2</v>
          </cell>
          <cell r="Q34">
            <v>0.16999999999999998</v>
          </cell>
          <cell r="R34">
            <v>0.255</v>
          </cell>
          <cell r="S34">
            <v>0.33999999999999997</v>
          </cell>
          <cell r="T34">
            <v>0.46499999999999997</v>
          </cell>
          <cell r="U34">
            <v>0.59</v>
          </cell>
          <cell r="V34">
            <v>0.71499999999999997</v>
          </cell>
          <cell r="W34">
            <v>1</v>
          </cell>
          <cell r="X34">
            <v>1</v>
          </cell>
          <cell r="Y34">
            <v>1</v>
          </cell>
        </row>
        <row r="35">
          <cell r="M35" t="str">
            <v>Marzo274</v>
          </cell>
          <cell r="N35">
            <v>0</v>
          </cell>
          <cell r="O35">
            <v>0</v>
          </cell>
          <cell r="P35">
            <v>8.1111111111111106E-2</v>
          </cell>
          <cell r="Q35">
            <v>0.16222222222222221</v>
          </cell>
          <cell r="R35">
            <v>0.24333333333333332</v>
          </cell>
          <cell r="S35">
            <v>0.32444444444444442</v>
          </cell>
          <cell r="T35">
            <v>0.40555555555555556</v>
          </cell>
          <cell r="U35">
            <v>0.51666666666666661</v>
          </cell>
          <cell r="V35">
            <v>0.62777777777777777</v>
          </cell>
          <cell r="W35">
            <v>0.73888888888888893</v>
          </cell>
          <cell r="X35">
            <v>1</v>
          </cell>
          <cell r="Y35">
            <v>1</v>
          </cell>
        </row>
        <row r="36">
          <cell r="M36" t="str">
            <v>Marzo305</v>
          </cell>
          <cell r="N36">
            <v>0</v>
          </cell>
          <cell r="O36">
            <v>0</v>
          </cell>
          <cell r="P36">
            <v>7.0000000000000007E-2</v>
          </cell>
          <cell r="Q36">
            <v>0.14000000000000001</v>
          </cell>
          <cell r="R36">
            <v>0.21000000000000002</v>
          </cell>
          <cell r="S36">
            <v>0.28000000000000003</v>
          </cell>
          <cell r="T36">
            <v>0.35000000000000003</v>
          </cell>
          <cell r="U36">
            <v>0.45000000000000007</v>
          </cell>
          <cell r="V36">
            <v>0.55000000000000004</v>
          </cell>
          <cell r="W36">
            <v>0.65</v>
          </cell>
          <cell r="X36">
            <v>0.75</v>
          </cell>
          <cell r="Y36">
            <v>1</v>
          </cell>
        </row>
        <row r="37">
          <cell r="M37" t="str">
            <v>Abril30</v>
          </cell>
          <cell r="N37">
            <v>0</v>
          </cell>
          <cell r="O37">
            <v>0</v>
          </cell>
          <cell r="P37">
            <v>0</v>
          </cell>
          <cell r="Q37">
            <v>1</v>
          </cell>
          <cell r="R37">
            <v>1</v>
          </cell>
          <cell r="S37">
            <v>1</v>
          </cell>
          <cell r="T37">
            <v>1</v>
          </cell>
          <cell r="U37">
            <v>1</v>
          </cell>
          <cell r="V37">
            <v>1</v>
          </cell>
          <cell r="W37">
            <v>1</v>
          </cell>
          <cell r="X37">
            <v>1</v>
          </cell>
          <cell r="Y37">
            <v>1</v>
          </cell>
        </row>
        <row r="38">
          <cell r="M38" t="str">
            <v>Abril61</v>
          </cell>
          <cell r="N38">
            <v>0</v>
          </cell>
          <cell r="O38">
            <v>0</v>
          </cell>
          <cell r="P38">
            <v>0</v>
          </cell>
          <cell r="Q38">
            <v>0.4</v>
          </cell>
          <cell r="R38">
            <v>1</v>
          </cell>
          <cell r="S38">
            <v>1</v>
          </cell>
          <cell r="T38">
            <v>1</v>
          </cell>
          <cell r="U38">
            <v>1</v>
          </cell>
          <cell r="V38">
            <v>1</v>
          </cell>
          <cell r="W38">
            <v>1</v>
          </cell>
          <cell r="X38">
            <v>1</v>
          </cell>
          <cell r="Y38">
            <v>1</v>
          </cell>
        </row>
        <row r="39">
          <cell r="M39" t="str">
            <v>Abril91</v>
          </cell>
          <cell r="N39">
            <v>0</v>
          </cell>
          <cell r="O39">
            <v>0</v>
          </cell>
          <cell r="P39">
            <v>0</v>
          </cell>
          <cell r="Q39">
            <v>0.25</v>
          </cell>
          <cell r="R39">
            <v>0.6</v>
          </cell>
          <cell r="S39">
            <v>1</v>
          </cell>
          <cell r="T39">
            <v>1</v>
          </cell>
          <cell r="U39">
            <v>1</v>
          </cell>
          <cell r="V39">
            <v>1</v>
          </cell>
          <cell r="W39">
            <v>1</v>
          </cell>
          <cell r="X39">
            <v>1</v>
          </cell>
          <cell r="Y39">
            <v>1</v>
          </cell>
        </row>
        <row r="40">
          <cell r="M40" t="str">
            <v>Abril122</v>
          </cell>
          <cell r="N40">
            <v>0</v>
          </cell>
          <cell r="O40">
            <v>0</v>
          </cell>
          <cell r="P40">
            <v>0</v>
          </cell>
          <cell r="Q40">
            <v>0.2</v>
          </cell>
          <cell r="R40">
            <v>0.4</v>
          </cell>
          <cell r="S40">
            <v>0.65</v>
          </cell>
          <cell r="T40">
            <v>1</v>
          </cell>
          <cell r="U40">
            <v>1</v>
          </cell>
          <cell r="V40">
            <v>1</v>
          </cell>
          <cell r="W40">
            <v>1</v>
          </cell>
          <cell r="X40">
            <v>1</v>
          </cell>
          <cell r="Y40">
            <v>1</v>
          </cell>
        </row>
        <row r="41">
          <cell r="M41" t="str">
            <v>Abril152</v>
          </cell>
          <cell r="N41">
            <v>0</v>
          </cell>
          <cell r="O41">
            <v>0</v>
          </cell>
          <cell r="P41">
            <v>0</v>
          </cell>
          <cell r="Q41">
            <v>0.18000000000000002</v>
          </cell>
          <cell r="R41">
            <v>0.36000000000000004</v>
          </cell>
          <cell r="S41">
            <v>0.56000000000000005</v>
          </cell>
          <cell r="T41">
            <v>0.76</v>
          </cell>
          <cell r="U41">
            <v>1</v>
          </cell>
          <cell r="V41">
            <v>1</v>
          </cell>
          <cell r="W41">
            <v>1</v>
          </cell>
          <cell r="X41">
            <v>1</v>
          </cell>
          <cell r="Y41">
            <v>1</v>
          </cell>
        </row>
        <row r="42">
          <cell r="M42" t="str">
            <v>Abril183</v>
          </cell>
          <cell r="N42">
            <v>0</v>
          </cell>
          <cell r="O42">
            <v>0</v>
          </cell>
          <cell r="P42">
            <v>0</v>
          </cell>
          <cell r="Q42">
            <v>0.11666666666666665</v>
          </cell>
          <cell r="R42">
            <v>0.23333333333333331</v>
          </cell>
          <cell r="S42">
            <v>0.35</v>
          </cell>
          <cell r="T42">
            <v>0.51666666666666661</v>
          </cell>
          <cell r="U42">
            <v>0.68333333333333324</v>
          </cell>
          <cell r="V42">
            <v>1</v>
          </cell>
          <cell r="W42">
            <v>1</v>
          </cell>
          <cell r="X42">
            <v>1</v>
          </cell>
          <cell r="Y42">
            <v>1</v>
          </cell>
        </row>
        <row r="43">
          <cell r="M43" t="str">
            <v>Abril213</v>
          </cell>
          <cell r="N43">
            <v>0</v>
          </cell>
          <cell r="O43">
            <v>0</v>
          </cell>
          <cell r="P43">
            <v>0</v>
          </cell>
          <cell r="Q43">
            <v>0.10285714285714284</v>
          </cell>
          <cell r="R43">
            <v>0.20571428571428568</v>
          </cell>
          <cell r="S43">
            <v>0.34857142857142853</v>
          </cell>
          <cell r="T43">
            <v>0.49142857142857138</v>
          </cell>
          <cell r="U43">
            <v>0.63428571428571423</v>
          </cell>
          <cell r="V43">
            <v>0.77714285714285714</v>
          </cell>
          <cell r="W43">
            <v>1</v>
          </cell>
          <cell r="X43">
            <v>1</v>
          </cell>
          <cell r="Y43">
            <v>1</v>
          </cell>
        </row>
        <row r="44">
          <cell r="M44" t="str">
            <v>Abril244</v>
          </cell>
          <cell r="N44">
            <v>0</v>
          </cell>
          <cell r="O44">
            <v>0</v>
          </cell>
          <cell r="P44">
            <v>0</v>
          </cell>
          <cell r="Q44">
            <v>8.4999999999999992E-2</v>
          </cell>
          <cell r="R44">
            <v>0.16999999999999998</v>
          </cell>
          <cell r="S44">
            <v>0.255</v>
          </cell>
          <cell r="T44">
            <v>0.33999999999999997</v>
          </cell>
          <cell r="U44">
            <v>0.46499999999999997</v>
          </cell>
          <cell r="V44">
            <v>0.59</v>
          </cell>
          <cell r="W44">
            <v>0.71499999999999997</v>
          </cell>
          <cell r="X44">
            <v>1</v>
          </cell>
          <cell r="Y44">
            <v>1</v>
          </cell>
        </row>
        <row r="45">
          <cell r="M45" t="str">
            <v>Abril274</v>
          </cell>
          <cell r="N45">
            <v>0</v>
          </cell>
          <cell r="O45">
            <v>0</v>
          </cell>
          <cell r="P45">
            <v>0</v>
          </cell>
          <cell r="Q45">
            <v>8.1111111111111106E-2</v>
          </cell>
          <cell r="R45">
            <v>0.16222222222222221</v>
          </cell>
          <cell r="S45">
            <v>0.24333333333333332</v>
          </cell>
          <cell r="T45">
            <v>0.32444444444444442</v>
          </cell>
          <cell r="U45">
            <v>0.40555555555555556</v>
          </cell>
          <cell r="V45">
            <v>0.51666666666666661</v>
          </cell>
          <cell r="W45">
            <v>0.62777777777777777</v>
          </cell>
          <cell r="X45">
            <v>0.73888888888888893</v>
          </cell>
          <cell r="Y45">
            <v>1</v>
          </cell>
        </row>
        <row r="46">
          <cell r="M46" t="str">
            <v>Mayo30</v>
          </cell>
          <cell r="N46">
            <v>0</v>
          </cell>
          <cell r="O46">
            <v>0</v>
          </cell>
          <cell r="P46">
            <v>0</v>
          </cell>
          <cell r="Q46">
            <v>0</v>
          </cell>
          <cell r="R46">
            <v>1</v>
          </cell>
          <cell r="S46">
            <v>1</v>
          </cell>
          <cell r="T46">
            <v>1</v>
          </cell>
          <cell r="U46">
            <v>1</v>
          </cell>
          <cell r="V46">
            <v>1</v>
          </cell>
          <cell r="W46">
            <v>1</v>
          </cell>
          <cell r="X46">
            <v>1</v>
          </cell>
          <cell r="Y46">
            <v>1</v>
          </cell>
        </row>
        <row r="47">
          <cell r="M47" t="str">
            <v>Mayo61</v>
          </cell>
          <cell r="N47">
            <v>0</v>
          </cell>
          <cell r="O47">
            <v>0</v>
          </cell>
          <cell r="P47">
            <v>0</v>
          </cell>
          <cell r="Q47">
            <v>0</v>
          </cell>
          <cell r="R47">
            <v>0.4</v>
          </cell>
          <cell r="S47">
            <v>1</v>
          </cell>
          <cell r="T47">
            <v>1</v>
          </cell>
          <cell r="U47">
            <v>1</v>
          </cell>
          <cell r="V47">
            <v>1</v>
          </cell>
          <cell r="W47">
            <v>1</v>
          </cell>
          <cell r="X47">
            <v>1</v>
          </cell>
          <cell r="Y47">
            <v>1</v>
          </cell>
        </row>
        <row r="48">
          <cell r="M48" t="str">
            <v>Mayo91</v>
          </cell>
          <cell r="N48">
            <v>0</v>
          </cell>
          <cell r="O48">
            <v>0</v>
          </cell>
          <cell r="P48">
            <v>0</v>
          </cell>
          <cell r="Q48">
            <v>0</v>
          </cell>
          <cell r="R48">
            <v>0.25</v>
          </cell>
          <cell r="S48">
            <v>0.6</v>
          </cell>
          <cell r="T48">
            <v>1</v>
          </cell>
          <cell r="U48">
            <v>1</v>
          </cell>
          <cell r="V48">
            <v>1</v>
          </cell>
          <cell r="W48">
            <v>1</v>
          </cell>
          <cell r="X48">
            <v>1</v>
          </cell>
          <cell r="Y48">
            <v>1</v>
          </cell>
        </row>
        <row r="49">
          <cell r="M49" t="str">
            <v>Mayo122</v>
          </cell>
          <cell r="N49">
            <v>0</v>
          </cell>
          <cell r="O49">
            <v>0</v>
          </cell>
          <cell r="P49">
            <v>0</v>
          </cell>
          <cell r="Q49">
            <v>0</v>
          </cell>
          <cell r="R49">
            <v>0.2</v>
          </cell>
          <cell r="S49">
            <v>0.4</v>
          </cell>
          <cell r="T49">
            <v>0.65</v>
          </cell>
          <cell r="U49">
            <v>1</v>
          </cell>
          <cell r="V49">
            <v>1</v>
          </cell>
          <cell r="W49">
            <v>1</v>
          </cell>
          <cell r="X49">
            <v>1</v>
          </cell>
          <cell r="Y49">
            <v>1</v>
          </cell>
        </row>
        <row r="50">
          <cell r="M50" t="str">
            <v>Mayo152</v>
          </cell>
          <cell r="N50">
            <v>0</v>
          </cell>
          <cell r="O50">
            <v>0</v>
          </cell>
          <cell r="P50">
            <v>0</v>
          </cell>
          <cell r="Q50">
            <v>0</v>
          </cell>
          <cell r="R50">
            <v>0.18000000000000002</v>
          </cell>
          <cell r="S50">
            <v>0.36000000000000004</v>
          </cell>
          <cell r="T50">
            <v>0.56000000000000005</v>
          </cell>
          <cell r="U50">
            <v>0.76</v>
          </cell>
          <cell r="V50">
            <v>1</v>
          </cell>
          <cell r="W50">
            <v>1</v>
          </cell>
          <cell r="X50">
            <v>1</v>
          </cell>
          <cell r="Y50">
            <v>1</v>
          </cell>
        </row>
        <row r="51">
          <cell r="M51" t="str">
            <v>Mayo183</v>
          </cell>
          <cell r="N51">
            <v>0</v>
          </cell>
          <cell r="O51">
            <v>0</v>
          </cell>
          <cell r="P51">
            <v>0</v>
          </cell>
          <cell r="Q51">
            <v>0</v>
          </cell>
          <cell r="R51">
            <v>0.11666666666666665</v>
          </cell>
          <cell r="S51">
            <v>0.23333333333333331</v>
          </cell>
          <cell r="T51">
            <v>0.35</v>
          </cell>
          <cell r="U51">
            <v>0.51666666666666661</v>
          </cell>
          <cell r="V51">
            <v>0.68333333333333324</v>
          </cell>
          <cell r="W51">
            <v>1</v>
          </cell>
          <cell r="X51">
            <v>1</v>
          </cell>
          <cell r="Y51">
            <v>1</v>
          </cell>
        </row>
        <row r="52">
          <cell r="M52" t="str">
            <v>Mayo244</v>
          </cell>
          <cell r="N52">
            <v>0</v>
          </cell>
          <cell r="O52">
            <v>0</v>
          </cell>
          <cell r="P52">
            <v>0</v>
          </cell>
          <cell r="Q52">
            <v>0</v>
          </cell>
          <cell r="R52">
            <v>0.10285714285714284</v>
          </cell>
          <cell r="S52">
            <v>0.20571428571428568</v>
          </cell>
          <cell r="T52">
            <v>0.34857142857142853</v>
          </cell>
          <cell r="U52">
            <v>0.49142857142857138</v>
          </cell>
          <cell r="V52">
            <v>0.63428571428571423</v>
          </cell>
          <cell r="W52">
            <v>0.77714285714285714</v>
          </cell>
          <cell r="X52">
            <v>1</v>
          </cell>
          <cell r="Y52">
            <v>1</v>
          </cell>
        </row>
        <row r="53">
          <cell r="M53" t="str">
            <v>Mayo274</v>
          </cell>
          <cell r="N53">
            <v>0</v>
          </cell>
          <cell r="O53">
            <v>0</v>
          </cell>
          <cell r="P53">
            <v>0</v>
          </cell>
          <cell r="Q53">
            <v>0</v>
          </cell>
          <cell r="R53">
            <v>8.4999999999999992E-2</v>
          </cell>
          <cell r="S53">
            <v>0.16999999999999998</v>
          </cell>
          <cell r="T53">
            <v>0.255</v>
          </cell>
          <cell r="U53">
            <v>0.33999999999999997</v>
          </cell>
          <cell r="V53">
            <v>0.46499999999999997</v>
          </cell>
          <cell r="W53">
            <v>0.59</v>
          </cell>
          <cell r="X53">
            <v>0.71499999999999997</v>
          </cell>
          <cell r="Y53">
            <v>1</v>
          </cell>
        </row>
        <row r="54">
          <cell r="M54" t="str">
            <v>Junio30</v>
          </cell>
          <cell r="N54">
            <v>0</v>
          </cell>
          <cell r="O54">
            <v>0</v>
          </cell>
          <cell r="P54">
            <v>0</v>
          </cell>
          <cell r="Q54">
            <v>0</v>
          </cell>
          <cell r="R54">
            <v>0</v>
          </cell>
          <cell r="S54">
            <v>1</v>
          </cell>
          <cell r="T54">
            <v>1</v>
          </cell>
          <cell r="U54">
            <v>1</v>
          </cell>
          <cell r="V54">
            <v>1</v>
          </cell>
          <cell r="W54">
            <v>1</v>
          </cell>
          <cell r="X54">
            <v>1</v>
          </cell>
          <cell r="Y54">
            <v>1</v>
          </cell>
        </row>
        <row r="55">
          <cell r="M55" t="str">
            <v>Junio61</v>
          </cell>
          <cell r="N55">
            <v>0</v>
          </cell>
          <cell r="O55">
            <v>0</v>
          </cell>
          <cell r="P55">
            <v>0</v>
          </cell>
          <cell r="Q55">
            <v>0</v>
          </cell>
          <cell r="R55">
            <v>0</v>
          </cell>
          <cell r="S55">
            <v>0.4</v>
          </cell>
          <cell r="T55">
            <v>1</v>
          </cell>
          <cell r="U55">
            <v>1</v>
          </cell>
          <cell r="V55">
            <v>1</v>
          </cell>
          <cell r="W55">
            <v>1</v>
          </cell>
          <cell r="X55">
            <v>1</v>
          </cell>
          <cell r="Y55">
            <v>1</v>
          </cell>
        </row>
        <row r="56">
          <cell r="M56" t="str">
            <v>Junio91</v>
          </cell>
          <cell r="N56">
            <v>0</v>
          </cell>
          <cell r="O56">
            <v>0</v>
          </cell>
          <cell r="P56">
            <v>0</v>
          </cell>
          <cell r="Q56">
            <v>0</v>
          </cell>
          <cell r="R56">
            <v>0</v>
          </cell>
          <cell r="S56">
            <v>0.25</v>
          </cell>
          <cell r="T56">
            <v>0.6</v>
          </cell>
          <cell r="U56">
            <v>1</v>
          </cell>
          <cell r="V56">
            <v>1</v>
          </cell>
          <cell r="W56">
            <v>1</v>
          </cell>
          <cell r="X56">
            <v>1</v>
          </cell>
          <cell r="Y56">
            <v>1</v>
          </cell>
        </row>
        <row r="57">
          <cell r="M57" t="str">
            <v>Junio122</v>
          </cell>
          <cell r="N57">
            <v>0</v>
          </cell>
          <cell r="O57">
            <v>0</v>
          </cell>
          <cell r="P57">
            <v>0</v>
          </cell>
          <cell r="Q57">
            <v>0</v>
          </cell>
          <cell r="R57">
            <v>0</v>
          </cell>
          <cell r="S57">
            <v>0.2</v>
          </cell>
          <cell r="T57">
            <v>0.4</v>
          </cell>
          <cell r="U57">
            <v>0.65</v>
          </cell>
          <cell r="V57">
            <v>1</v>
          </cell>
          <cell r="W57">
            <v>1</v>
          </cell>
          <cell r="X57">
            <v>1</v>
          </cell>
          <cell r="Y57">
            <v>1</v>
          </cell>
        </row>
        <row r="58">
          <cell r="M58" t="str">
            <v>Junio152</v>
          </cell>
          <cell r="N58">
            <v>0</v>
          </cell>
          <cell r="O58">
            <v>0</v>
          </cell>
          <cell r="P58">
            <v>0</v>
          </cell>
          <cell r="Q58">
            <v>0</v>
          </cell>
          <cell r="R58">
            <v>0</v>
          </cell>
          <cell r="S58">
            <v>0.18000000000000002</v>
          </cell>
          <cell r="T58">
            <v>0.36000000000000004</v>
          </cell>
          <cell r="U58">
            <v>0.56000000000000005</v>
          </cell>
          <cell r="V58">
            <v>0.76</v>
          </cell>
          <cell r="W58">
            <v>1</v>
          </cell>
          <cell r="X58">
            <v>1</v>
          </cell>
          <cell r="Y58">
            <v>1</v>
          </cell>
        </row>
        <row r="59">
          <cell r="M59" t="str">
            <v>Junio183</v>
          </cell>
          <cell r="N59">
            <v>0</v>
          </cell>
          <cell r="O59">
            <v>0</v>
          </cell>
          <cell r="P59">
            <v>0</v>
          </cell>
          <cell r="Q59">
            <v>0</v>
          </cell>
          <cell r="R59">
            <v>0</v>
          </cell>
          <cell r="S59">
            <v>0.11666666666666665</v>
          </cell>
          <cell r="T59">
            <v>0.23333333333333331</v>
          </cell>
          <cell r="U59">
            <v>0.35</v>
          </cell>
          <cell r="V59">
            <v>0.51666666666666661</v>
          </cell>
          <cell r="W59">
            <v>0.68333333333333324</v>
          </cell>
          <cell r="X59">
            <v>1</v>
          </cell>
          <cell r="Y59">
            <v>1</v>
          </cell>
        </row>
        <row r="60">
          <cell r="M60" t="str">
            <v>Junio213</v>
          </cell>
          <cell r="N60">
            <v>0</v>
          </cell>
          <cell r="O60">
            <v>0</v>
          </cell>
          <cell r="P60">
            <v>0</v>
          </cell>
          <cell r="Q60">
            <v>0</v>
          </cell>
          <cell r="R60">
            <v>0</v>
          </cell>
          <cell r="S60">
            <v>0.10285714285714284</v>
          </cell>
          <cell r="T60">
            <v>0.20571428571428568</v>
          </cell>
          <cell r="U60">
            <v>0.34857142857142853</v>
          </cell>
          <cell r="V60">
            <v>0.49142857142857138</v>
          </cell>
          <cell r="W60">
            <v>0.63428571428571423</v>
          </cell>
          <cell r="X60">
            <v>0.77714285714285714</v>
          </cell>
          <cell r="Y60">
            <v>1</v>
          </cell>
        </row>
        <row r="61">
          <cell r="M61" t="str">
            <v>Julio30</v>
          </cell>
          <cell r="N61">
            <v>0</v>
          </cell>
          <cell r="O61">
            <v>0</v>
          </cell>
          <cell r="P61">
            <v>0</v>
          </cell>
          <cell r="Q61">
            <v>0</v>
          </cell>
          <cell r="R61">
            <v>0</v>
          </cell>
          <cell r="S61">
            <v>0</v>
          </cell>
          <cell r="T61">
            <v>1</v>
          </cell>
          <cell r="U61">
            <v>1</v>
          </cell>
          <cell r="V61">
            <v>1</v>
          </cell>
          <cell r="W61">
            <v>1</v>
          </cell>
          <cell r="X61">
            <v>1</v>
          </cell>
          <cell r="Y61">
            <v>1</v>
          </cell>
        </row>
        <row r="62">
          <cell r="M62" t="str">
            <v>Julio61</v>
          </cell>
          <cell r="N62">
            <v>0</v>
          </cell>
          <cell r="O62">
            <v>0</v>
          </cell>
          <cell r="P62">
            <v>0</v>
          </cell>
          <cell r="Q62">
            <v>0</v>
          </cell>
          <cell r="R62">
            <v>0</v>
          </cell>
          <cell r="S62">
            <v>0</v>
          </cell>
          <cell r="T62">
            <v>0.4</v>
          </cell>
          <cell r="U62">
            <v>1</v>
          </cell>
          <cell r="V62">
            <v>1</v>
          </cell>
          <cell r="W62">
            <v>1</v>
          </cell>
          <cell r="X62">
            <v>1</v>
          </cell>
          <cell r="Y62">
            <v>1</v>
          </cell>
        </row>
        <row r="63">
          <cell r="M63" t="str">
            <v>Julio91</v>
          </cell>
          <cell r="N63">
            <v>0</v>
          </cell>
          <cell r="O63">
            <v>0</v>
          </cell>
          <cell r="P63">
            <v>0</v>
          </cell>
          <cell r="Q63">
            <v>0</v>
          </cell>
          <cell r="R63">
            <v>0</v>
          </cell>
          <cell r="S63">
            <v>0</v>
          </cell>
          <cell r="T63">
            <v>0.25</v>
          </cell>
          <cell r="U63">
            <v>0.6</v>
          </cell>
          <cell r="V63">
            <v>1</v>
          </cell>
          <cell r="W63">
            <v>1</v>
          </cell>
          <cell r="X63">
            <v>1</v>
          </cell>
          <cell r="Y63">
            <v>1</v>
          </cell>
        </row>
        <row r="64">
          <cell r="M64" t="str">
            <v>Julio122</v>
          </cell>
          <cell r="N64">
            <v>0</v>
          </cell>
          <cell r="O64">
            <v>0</v>
          </cell>
          <cell r="P64">
            <v>0</v>
          </cell>
          <cell r="Q64">
            <v>0</v>
          </cell>
          <cell r="R64">
            <v>0</v>
          </cell>
          <cell r="S64">
            <v>0</v>
          </cell>
          <cell r="T64">
            <v>0.2</v>
          </cell>
          <cell r="U64">
            <v>0.4</v>
          </cell>
          <cell r="V64">
            <v>0.65</v>
          </cell>
          <cell r="W64">
            <v>1</v>
          </cell>
          <cell r="X64">
            <v>1</v>
          </cell>
          <cell r="Y64">
            <v>1</v>
          </cell>
        </row>
        <row r="65">
          <cell r="M65" t="str">
            <v>Julio152</v>
          </cell>
          <cell r="N65">
            <v>0</v>
          </cell>
          <cell r="O65">
            <v>0</v>
          </cell>
          <cell r="P65">
            <v>0</v>
          </cell>
          <cell r="Q65">
            <v>0</v>
          </cell>
          <cell r="R65">
            <v>0</v>
          </cell>
          <cell r="S65">
            <v>0</v>
          </cell>
          <cell r="T65">
            <v>0.18000000000000002</v>
          </cell>
          <cell r="U65">
            <v>0.36000000000000004</v>
          </cell>
          <cell r="V65">
            <v>0.56000000000000005</v>
          </cell>
          <cell r="W65">
            <v>0.76</v>
          </cell>
          <cell r="X65">
            <v>1</v>
          </cell>
          <cell r="Y65">
            <v>1</v>
          </cell>
        </row>
        <row r="66">
          <cell r="M66" t="str">
            <v>Julio183</v>
          </cell>
          <cell r="N66">
            <v>0</v>
          </cell>
          <cell r="O66">
            <v>0</v>
          </cell>
          <cell r="P66">
            <v>0</v>
          </cell>
          <cell r="Q66">
            <v>0</v>
          </cell>
          <cell r="R66">
            <v>0</v>
          </cell>
          <cell r="S66">
            <v>0</v>
          </cell>
          <cell r="T66">
            <v>0.11666666666666665</v>
          </cell>
          <cell r="U66">
            <v>0.23333333333333331</v>
          </cell>
          <cell r="V66">
            <v>0.35</v>
          </cell>
          <cell r="W66">
            <v>0.51666666666666661</v>
          </cell>
          <cell r="X66">
            <v>0.68333333333333324</v>
          </cell>
          <cell r="Y66">
            <v>1</v>
          </cell>
        </row>
        <row r="67">
          <cell r="M67" t="str">
            <v>Agosto30</v>
          </cell>
          <cell r="N67">
            <v>0</v>
          </cell>
          <cell r="O67">
            <v>0</v>
          </cell>
          <cell r="P67">
            <v>0</v>
          </cell>
          <cell r="Q67">
            <v>0</v>
          </cell>
          <cell r="R67">
            <v>0</v>
          </cell>
          <cell r="S67">
            <v>0</v>
          </cell>
          <cell r="T67">
            <v>0</v>
          </cell>
          <cell r="U67">
            <v>1</v>
          </cell>
          <cell r="V67">
            <v>1</v>
          </cell>
          <cell r="W67">
            <v>1</v>
          </cell>
          <cell r="X67">
            <v>1</v>
          </cell>
          <cell r="Y67">
            <v>1</v>
          </cell>
        </row>
        <row r="68">
          <cell r="M68" t="str">
            <v>Agosto61</v>
          </cell>
          <cell r="N68">
            <v>0</v>
          </cell>
          <cell r="O68">
            <v>0</v>
          </cell>
          <cell r="P68">
            <v>0</v>
          </cell>
          <cell r="Q68">
            <v>0</v>
          </cell>
          <cell r="R68">
            <v>0</v>
          </cell>
          <cell r="S68">
            <v>0</v>
          </cell>
          <cell r="T68">
            <v>0</v>
          </cell>
          <cell r="U68">
            <v>0.4</v>
          </cell>
          <cell r="V68">
            <v>1</v>
          </cell>
          <cell r="W68">
            <v>1</v>
          </cell>
          <cell r="X68">
            <v>1</v>
          </cell>
          <cell r="Y68">
            <v>1</v>
          </cell>
        </row>
        <row r="69">
          <cell r="M69" t="str">
            <v>Agosto91</v>
          </cell>
          <cell r="N69">
            <v>0</v>
          </cell>
          <cell r="O69">
            <v>0</v>
          </cell>
          <cell r="P69">
            <v>0</v>
          </cell>
          <cell r="Q69">
            <v>0</v>
          </cell>
          <cell r="R69">
            <v>0</v>
          </cell>
          <cell r="S69">
            <v>0</v>
          </cell>
          <cell r="T69">
            <v>0</v>
          </cell>
          <cell r="U69">
            <v>0.25</v>
          </cell>
          <cell r="V69">
            <v>0.6</v>
          </cell>
          <cell r="W69">
            <v>1</v>
          </cell>
          <cell r="X69">
            <v>1</v>
          </cell>
          <cell r="Y69">
            <v>1</v>
          </cell>
        </row>
        <row r="70">
          <cell r="M70" t="str">
            <v>Agosto122</v>
          </cell>
          <cell r="N70">
            <v>0</v>
          </cell>
          <cell r="O70">
            <v>0</v>
          </cell>
          <cell r="P70">
            <v>0</v>
          </cell>
          <cell r="Q70">
            <v>0</v>
          </cell>
          <cell r="R70">
            <v>0</v>
          </cell>
          <cell r="S70">
            <v>0</v>
          </cell>
          <cell r="T70">
            <v>0</v>
          </cell>
          <cell r="U70">
            <v>0.2</v>
          </cell>
          <cell r="V70">
            <v>0.4</v>
          </cell>
          <cell r="W70">
            <v>0.65</v>
          </cell>
          <cell r="X70">
            <v>1</v>
          </cell>
          <cell r="Y70">
            <v>1</v>
          </cell>
        </row>
        <row r="71">
          <cell r="M71" t="str">
            <v>Agosto152</v>
          </cell>
          <cell r="N71">
            <v>0</v>
          </cell>
          <cell r="O71">
            <v>0</v>
          </cell>
          <cell r="P71">
            <v>0</v>
          </cell>
          <cell r="Q71">
            <v>0</v>
          </cell>
          <cell r="R71">
            <v>0</v>
          </cell>
          <cell r="S71">
            <v>0</v>
          </cell>
          <cell r="T71">
            <v>0</v>
          </cell>
          <cell r="U71">
            <v>0.18000000000000002</v>
          </cell>
          <cell r="V71">
            <v>0.36000000000000004</v>
          </cell>
          <cell r="W71">
            <v>0.56000000000000005</v>
          </cell>
          <cell r="X71">
            <v>0.76</v>
          </cell>
          <cell r="Y71">
            <v>1</v>
          </cell>
        </row>
        <row r="72">
          <cell r="M72" t="str">
            <v>Septiembre30</v>
          </cell>
          <cell r="N72">
            <v>0</v>
          </cell>
          <cell r="O72">
            <v>0</v>
          </cell>
          <cell r="P72">
            <v>0</v>
          </cell>
          <cell r="Q72">
            <v>0</v>
          </cell>
          <cell r="R72">
            <v>0</v>
          </cell>
          <cell r="S72">
            <v>0</v>
          </cell>
          <cell r="T72">
            <v>0</v>
          </cell>
          <cell r="U72">
            <v>0</v>
          </cell>
          <cell r="V72">
            <v>1</v>
          </cell>
          <cell r="W72">
            <v>1</v>
          </cell>
          <cell r="X72">
            <v>1</v>
          </cell>
          <cell r="Y72">
            <v>1</v>
          </cell>
        </row>
        <row r="73">
          <cell r="M73" t="str">
            <v>Septiembre61</v>
          </cell>
          <cell r="N73">
            <v>0</v>
          </cell>
          <cell r="O73">
            <v>0</v>
          </cell>
          <cell r="P73">
            <v>0</v>
          </cell>
          <cell r="Q73">
            <v>0</v>
          </cell>
          <cell r="R73">
            <v>0</v>
          </cell>
          <cell r="S73">
            <v>0</v>
          </cell>
          <cell r="T73">
            <v>0</v>
          </cell>
          <cell r="U73">
            <v>0</v>
          </cell>
          <cell r="V73">
            <v>0.4</v>
          </cell>
          <cell r="W73">
            <v>1</v>
          </cell>
          <cell r="X73">
            <v>1</v>
          </cell>
          <cell r="Y73">
            <v>1</v>
          </cell>
        </row>
        <row r="74">
          <cell r="M74" t="str">
            <v>Septiembre91</v>
          </cell>
          <cell r="N74">
            <v>0</v>
          </cell>
          <cell r="O74">
            <v>0</v>
          </cell>
          <cell r="P74">
            <v>0</v>
          </cell>
          <cell r="Q74">
            <v>0</v>
          </cell>
          <cell r="R74">
            <v>0</v>
          </cell>
          <cell r="S74">
            <v>0</v>
          </cell>
          <cell r="T74">
            <v>0</v>
          </cell>
          <cell r="U74">
            <v>0</v>
          </cell>
          <cell r="V74">
            <v>0.25</v>
          </cell>
          <cell r="W74">
            <v>0.6</v>
          </cell>
          <cell r="X74">
            <v>1</v>
          </cell>
          <cell r="Y74">
            <v>1</v>
          </cell>
        </row>
        <row r="75">
          <cell r="M75" t="str">
            <v>Septiembre122</v>
          </cell>
          <cell r="N75">
            <v>0</v>
          </cell>
          <cell r="O75">
            <v>0</v>
          </cell>
          <cell r="P75">
            <v>0</v>
          </cell>
          <cell r="Q75">
            <v>0</v>
          </cell>
          <cell r="R75">
            <v>0</v>
          </cell>
          <cell r="S75">
            <v>0</v>
          </cell>
          <cell r="T75">
            <v>0</v>
          </cell>
          <cell r="U75">
            <v>0</v>
          </cell>
          <cell r="V75">
            <v>0.2</v>
          </cell>
          <cell r="W75">
            <v>0.4</v>
          </cell>
          <cell r="X75">
            <v>0.65</v>
          </cell>
          <cell r="Y75">
            <v>1</v>
          </cell>
        </row>
        <row r="76">
          <cell r="M76" t="str">
            <v>Octubre30</v>
          </cell>
          <cell r="N76">
            <v>0</v>
          </cell>
          <cell r="O76">
            <v>0</v>
          </cell>
          <cell r="P76">
            <v>0</v>
          </cell>
          <cell r="Q76">
            <v>0</v>
          </cell>
          <cell r="R76">
            <v>0</v>
          </cell>
          <cell r="S76">
            <v>0</v>
          </cell>
          <cell r="T76">
            <v>0</v>
          </cell>
          <cell r="U76">
            <v>0</v>
          </cell>
          <cell r="V76">
            <v>0</v>
          </cell>
          <cell r="W76">
            <v>1</v>
          </cell>
          <cell r="X76">
            <v>1</v>
          </cell>
          <cell r="Y76">
            <v>1</v>
          </cell>
        </row>
        <row r="77">
          <cell r="M77" t="str">
            <v>Octubre61</v>
          </cell>
          <cell r="N77">
            <v>0</v>
          </cell>
          <cell r="O77">
            <v>0</v>
          </cell>
          <cell r="P77">
            <v>0</v>
          </cell>
          <cell r="Q77">
            <v>0</v>
          </cell>
          <cell r="R77">
            <v>0</v>
          </cell>
          <cell r="S77">
            <v>0</v>
          </cell>
          <cell r="T77">
            <v>0</v>
          </cell>
          <cell r="U77">
            <v>0</v>
          </cell>
          <cell r="V77">
            <v>0</v>
          </cell>
          <cell r="W77">
            <v>0.4</v>
          </cell>
          <cell r="X77">
            <v>1</v>
          </cell>
          <cell r="Y77">
            <v>1</v>
          </cell>
        </row>
        <row r="78">
          <cell r="M78" t="str">
            <v>Octubre91</v>
          </cell>
          <cell r="N78">
            <v>0</v>
          </cell>
          <cell r="O78">
            <v>0</v>
          </cell>
          <cell r="P78">
            <v>0</v>
          </cell>
          <cell r="Q78">
            <v>0</v>
          </cell>
          <cell r="R78">
            <v>0</v>
          </cell>
          <cell r="S78">
            <v>0</v>
          </cell>
          <cell r="T78">
            <v>0</v>
          </cell>
          <cell r="U78">
            <v>0</v>
          </cell>
          <cell r="V78">
            <v>0</v>
          </cell>
          <cell r="W78">
            <v>0.25</v>
          </cell>
          <cell r="X78">
            <v>0.6</v>
          </cell>
          <cell r="Y78">
            <v>1</v>
          </cell>
        </row>
        <row r="79">
          <cell r="M79" t="str">
            <v>Noviembre30</v>
          </cell>
          <cell r="N79">
            <v>0</v>
          </cell>
          <cell r="O79">
            <v>0</v>
          </cell>
          <cell r="P79">
            <v>0</v>
          </cell>
          <cell r="Q79">
            <v>0</v>
          </cell>
          <cell r="R79">
            <v>0</v>
          </cell>
          <cell r="S79">
            <v>0</v>
          </cell>
          <cell r="T79">
            <v>0</v>
          </cell>
          <cell r="U79">
            <v>0</v>
          </cell>
          <cell r="V79">
            <v>0</v>
          </cell>
          <cell r="W79">
            <v>0</v>
          </cell>
          <cell r="X79">
            <v>1</v>
          </cell>
          <cell r="Y79">
            <v>1</v>
          </cell>
        </row>
        <row r="80">
          <cell r="M80" t="str">
            <v>Noviembre61</v>
          </cell>
          <cell r="N80">
            <v>0</v>
          </cell>
          <cell r="O80">
            <v>0</v>
          </cell>
          <cell r="P80">
            <v>0</v>
          </cell>
          <cell r="Q80">
            <v>0</v>
          </cell>
          <cell r="R80">
            <v>0</v>
          </cell>
          <cell r="S80">
            <v>0</v>
          </cell>
          <cell r="T80">
            <v>0</v>
          </cell>
          <cell r="U80">
            <v>0</v>
          </cell>
          <cell r="V80">
            <v>0</v>
          </cell>
          <cell r="W80">
            <v>0</v>
          </cell>
          <cell r="X80">
            <v>0.4</v>
          </cell>
          <cell r="Y80">
            <v>1</v>
          </cell>
        </row>
        <row r="81">
          <cell r="M81" t="str">
            <v>Diciembre30</v>
          </cell>
          <cell r="N81">
            <v>0</v>
          </cell>
          <cell r="O81">
            <v>0</v>
          </cell>
          <cell r="P81">
            <v>0</v>
          </cell>
          <cell r="Q81">
            <v>0</v>
          </cell>
          <cell r="R81">
            <v>0</v>
          </cell>
          <cell r="S81">
            <v>0</v>
          </cell>
          <cell r="T81">
            <v>0</v>
          </cell>
          <cell r="U81">
            <v>0</v>
          </cell>
          <cell r="V81">
            <v>0</v>
          </cell>
          <cell r="W81">
            <v>0</v>
          </cell>
          <cell r="X81">
            <v>0</v>
          </cell>
          <cell r="Y81">
            <v>1</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ineducacion.gov.co/boletinesmen/1754/w3-article-370264.html" TargetMode="External"/><Relationship Id="rId7" Type="http://schemas.openxmlformats.org/officeDocument/2006/relationships/comments" Target="../comments1.xml"/><Relationship Id="rId2" Type="http://schemas.openxmlformats.org/officeDocument/2006/relationships/hyperlink" Target="https://www.mineducacion.gov.co/boletinesmen/1754/w3-article-370264.html" TargetMode="External"/><Relationship Id="rId1" Type="http://schemas.openxmlformats.org/officeDocument/2006/relationships/hyperlink" Target="../../../../../../../../../../../../../../../../../../../../../../../../../../../../../../../../../../../../../../../../../../../../../../../../../../../../../../../../../../../../../../../../../../../../../../../../../../../../../../../../../../../../../../../../../../../../Documents/HERAMIREZ/AppData/Local/Microsoft/Windows/Temporary%20Internet%20Files/Content.Outlook/Reparto%20informes%20y%20actas%20de%20liquidaci&#243;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DD1194"/>
  <sheetViews>
    <sheetView showGridLines="0" tabSelected="1" zoomScale="110" zoomScaleNormal="110" zoomScaleSheetLayoutView="85" workbookViewId="0">
      <pane xSplit="8" ySplit="7" topLeftCell="I23" activePane="bottomRight" state="frozen"/>
      <selection activeCell="A5" sqref="A5"/>
      <selection pane="topRight" activeCell="F5" sqref="F5"/>
      <selection pane="bottomLeft" activeCell="A8" sqref="A8"/>
      <selection pane="bottomRight" activeCell="M8" sqref="M8"/>
    </sheetView>
  </sheetViews>
  <sheetFormatPr baseColWidth="10" defaultColWidth="11.42578125" defaultRowHeight="63.75" customHeight="1" outlineLevelCol="1" x14ac:dyDescent="0.25"/>
  <cols>
    <col min="1" max="1" width="3.7109375" style="8" hidden="1" customWidth="1"/>
    <col min="2" max="2" width="3.140625" style="8" hidden="1" customWidth="1"/>
    <col min="3" max="3" width="5.42578125" style="8" hidden="1" customWidth="1"/>
    <col min="4" max="4" width="4.28515625" style="8" hidden="1" customWidth="1"/>
    <col min="5" max="5" width="5.42578125" style="8" hidden="1" customWidth="1"/>
    <col min="6" max="6" width="3.42578125" style="8" hidden="1" customWidth="1"/>
    <col min="7" max="7" width="6.85546875" style="8" hidden="1" customWidth="1"/>
    <col min="8" max="8" width="3.42578125" style="8" hidden="1" customWidth="1"/>
    <col min="9" max="9" width="14.42578125" style="8" customWidth="1"/>
    <col min="10" max="10" width="15" style="8" customWidth="1"/>
    <col min="11" max="11" width="16.85546875" style="8" customWidth="1"/>
    <col min="12" max="12" width="16.28515625" style="8" customWidth="1"/>
    <col min="13" max="13" width="21.7109375" style="8" customWidth="1"/>
    <col min="14" max="14" width="15.85546875" style="204" customWidth="1"/>
    <col min="15" max="15" width="17.140625" style="8" customWidth="1"/>
    <col min="16" max="16" width="16.7109375" style="8" customWidth="1"/>
    <col min="17" max="17" width="17.7109375" style="8" customWidth="1"/>
    <col min="18" max="18" width="19.42578125" style="8" customWidth="1"/>
    <col min="19" max="19" width="22.7109375" style="8" customWidth="1"/>
    <col min="20" max="20" width="26.7109375" style="8" customWidth="1"/>
    <col min="21" max="21" width="17.7109375" style="8" customWidth="1"/>
    <col min="22" max="22" width="13.42578125" style="150" customWidth="1"/>
    <col min="23" max="23" width="24.28515625" style="204" customWidth="1"/>
    <col min="24" max="24" width="16.7109375" style="8" customWidth="1"/>
    <col min="25" max="25" width="13.28515625" style="8" customWidth="1"/>
    <col min="26" max="26" width="26" style="8" customWidth="1"/>
    <col min="27" max="27" width="12.85546875" style="46" customWidth="1"/>
    <col min="28" max="28" width="15.85546875" style="46" customWidth="1"/>
    <col min="29" max="29" width="19" style="46" hidden="1" customWidth="1"/>
    <col min="30" max="30" width="16.42578125" style="50" hidden="1" customWidth="1"/>
    <col min="31" max="31" width="19.28515625" style="50" hidden="1" customWidth="1"/>
    <col min="32" max="32" width="22.42578125" style="8" hidden="1" customWidth="1"/>
    <col min="33" max="33" width="20.85546875" style="8" hidden="1" customWidth="1"/>
    <col min="34" max="34" width="41.28515625" style="8" hidden="1" customWidth="1"/>
    <col min="35" max="35" width="20.85546875" style="8" hidden="1" customWidth="1"/>
    <col min="36" max="36" width="20.28515625" style="8" hidden="1" customWidth="1"/>
    <col min="37" max="37" width="31.140625" style="8" customWidth="1"/>
    <col min="38" max="38" width="16.140625" style="8" hidden="1" customWidth="1" outlineLevel="1"/>
    <col min="39" max="39" width="32.28515625" style="8" hidden="1" customWidth="1" outlineLevel="1"/>
    <col min="40" max="40" width="21" style="8" hidden="1" customWidth="1" outlineLevel="1"/>
    <col min="41" max="41" width="45.140625" style="8" hidden="1" customWidth="1" outlineLevel="1"/>
    <col min="42" max="42" width="20.85546875" style="8" hidden="1" customWidth="1" outlineLevel="1"/>
    <col min="43" max="43" width="54" style="8" hidden="1" customWidth="1" outlineLevel="1"/>
    <col min="44" max="44" width="25.42578125" style="8" customWidth="1" outlineLevel="1"/>
    <col min="45" max="45" width="51.140625" style="8" customWidth="1" outlineLevel="1"/>
    <col min="46" max="46" width="26.5703125" style="204" customWidth="1" outlineLevel="1"/>
    <col min="47" max="47" width="41.28515625" style="8" customWidth="1" outlineLevel="1"/>
    <col min="48" max="48" width="25.140625" style="204" customWidth="1" outlineLevel="1"/>
    <col min="49" max="49" width="39.85546875" style="8" customWidth="1" outlineLevel="1"/>
    <col min="50" max="50" width="15.85546875" style="8" hidden="1" customWidth="1" outlineLevel="1"/>
    <col min="51" max="51" width="40.42578125" style="8" hidden="1" customWidth="1" outlineLevel="1"/>
    <col min="52" max="52" width="14" style="8" hidden="1" customWidth="1" outlineLevel="1"/>
    <col min="53" max="53" width="34.5703125" style="8" hidden="1" customWidth="1" outlineLevel="1"/>
    <col min="54" max="54" width="14.7109375" style="8" hidden="1" customWidth="1" outlineLevel="1"/>
    <col min="55" max="55" width="28.140625" style="8" hidden="1" customWidth="1" outlineLevel="1"/>
    <col min="56" max="56" width="23.140625" style="8" hidden="1" customWidth="1" outlineLevel="1"/>
    <col min="57" max="57" width="50.7109375" style="8" hidden="1" customWidth="1" outlineLevel="1"/>
    <col min="58" max="58" width="21.85546875" style="8" hidden="1" customWidth="1" outlineLevel="1"/>
    <col min="59" max="59" width="50.7109375" style="8" hidden="1" customWidth="1" outlineLevel="1"/>
    <col min="60" max="60" width="21.5703125" style="8" hidden="1" customWidth="1" outlineLevel="1"/>
    <col min="61" max="61" width="44.7109375" style="8" hidden="1" customWidth="1" outlineLevel="1"/>
    <col min="62" max="62" width="14.28515625" style="7" hidden="1" customWidth="1"/>
    <col min="63" max="63" width="11.42578125" style="7" hidden="1" customWidth="1"/>
    <col min="64" max="64" width="46.85546875" style="7" hidden="1" customWidth="1"/>
    <col min="65" max="65" width="9.7109375" style="7" hidden="1" customWidth="1"/>
    <col min="66" max="66" width="11.42578125" style="7" hidden="1" customWidth="1"/>
    <col min="67" max="67" width="45" style="7" hidden="1" customWidth="1"/>
    <col min="68" max="68" width="12" style="7" hidden="1" customWidth="1"/>
    <col min="69" max="69" width="11.42578125" style="7" hidden="1" customWidth="1"/>
    <col min="70" max="70" width="68.140625" style="7" hidden="1" customWidth="1"/>
    <col min="71" max="71" width="13.42578125" style="7" customWidth="1"/>
    <col min="72" max="72" width="11.42578125" style="7" customWidth="1"/>
    <col min="73" max="73" width="50.140625" style="7" customWidth="1"/>
    <col min="74" max="74" width="14.85546875" style="7" customWidth="1"/>
    <col min="75" max="75" width="11.42578125" style="7" customWidth="1"/>
    <col min="76" max="76" width="46.5703125" style="7" customWidth="1"/>
    <col min="77" max="77" width="13.42578125" style="7" customWidth="1"/>
    <col min="78" max="78" width="11.42578125" style="7" customWidth="1"/>
    <col min="79" max="79" width="46.28515625" style="7" customWidth="1"/>
    <col min="80" max="80" width="12.42578125" style="7" hidden="1" customWidth="1"/>
    <col min="81" max="81" width="11.42578125" style="7" hidden="1" customWidth="1"/>
    <col min="82" max="82" width="47.28515625" style="7" hidden="1" customWidth="1"/>
    <col min="83" max="83" width="13.28515625" style="7" hidden="1" customWidth="1"/>
    <col min="84" max="84" width="11.42578125" style="7" hidden="1" customWidth="1"/>
    <col min="85" max="85" width="48.140625" style="7" hidden="1" customWidth="1"/>
    <col min="86" max="86" width="13.85546875" style="7" hidden="1" customWidth="1"/>
    <col min="87" max="87" width="11.42578125" style="7" hidden="1" customWidth="1"/>
    <col min="88" max="88" width="46" style="7" hidden="1" customWidth="1"/>
    <col min="89" max="89" width="13.42578125" style="7" hidden="1" customWidth="1"/>
    <col min="90" max="90" width="11.42578125" style="7" hidden="1" customWidth="1"/>
    <col min="91" max="91" width="49.42578125" style="8" hidden="1" customWidth="1"/>
    <col min="92" max="92" width="14.140625" style="8" hidden="1" customWidth="1"/>
    <col min="93" max="93" width="11.42578125" style="8" hidden="1" customWidth="1"/>
    <col min="94" max="94" width="44.7109375" style="8" hidden="1" customWidth="1"/>
    <col min="95" max="95" width="14.42578125" style="8" hidden="1" customWidth="1"/>
    <col min="96" max="96" width="11.42578125" style="8" hidden="1" customWidth="1"/>
    <col min="97" max="97" width="47.28515625" style="8" hidden="1" customWidth="1"/>
    <col min="98" max="99" width="11.42578125" style="8" hidden="1" customWidth="1"/>
    <col min="100" max="102" width="11.42578125" style="8" customWidth="1"/>
    <col min="103" max="16384" width="11.42578125" style="8"/>
  </cols>
  <sheetData>
    <row r="1" spans="1:99" ht="73.5" customHeight="1" x14ac:dyDescent="0.5">
      <c r="I1" s="18" t="s">
        <v>67</v>
      </c>
      <c r="J1" s="14"/>
      <c r="K1" s="13"/>
      <c r="L1" s="13"/>
      <c r="M1" s="13"/>
      <c r="N1" s="148"/>
      <c r="O1" s="13"/>
      <c r="P1" s="13"/>
      <c r="Q1" s="13"/>
      <c r="R1" s="13"/>
      <c r="S1" s="13"/>
      <c r="T1" s="13"/>
      <c r="U1" s="13"/>
      <c r="V1" s="148"/>
      <c r="W1" s="13"/>
      <c r="X1" s="13"/>
      <c r="Y1" s="13"/>
      <c r="Z1" s="13"/>
      <c r="AA1" s="1550"/>
      <c r="AB1" s="1550"/>
      <c r="AC1" s="1550"/>
      <c r="AD1" s="47"/>
      <c r="AE1" s="47"/>
      <c r="AF1" s="13"/>
      <c r="AG1" s="13"/>
      <c r="AH1" s="13"/>
      <c r="AI1" s="22"/>
      <c r="AJ1" s="23"/>
      <c r="AK1" s="23"/>
      <c r="AL1" s="15"/>
      <c r="AM1" s="15"/>
      <c r="AN1" s="15"/>
      <c r="AO1" s="15"/>
      <c r="AP1" s="15"/>
      <c r="AQ1" s="15"/>
      <c r="AR1" s="15"/>
      <c r="AS1" s="15"/>
      <c r="AT1" s="15"/>
      <c r="AU1" s="15"/>
      <c r="AV1" s="15"/>
      <c r="AW1" s="15"/>
      <c r="AX1" s="15"/>
      <c r="AY1" s="15"/>
      <c r="AZ1" s="15"/>
      <c r="BA1" s="15"/>
      <c r="BB1" s="15"/>
      <c r="BC1" s="15"/>
      <c r="BD1" s="15"/>
      <c r="BE1" s="15"/>
      <c r="BF1" s="15"/>
      <c r="BG1" s="15"/>
      <c r="BH1" s="15"/>
      <c r="BI1" s="15"/>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7"/>
      <c r="CN1" s="17"/>
      <c r="CO1" s="17"/>
      <c r="CP1" s="17"/>
      <c r="CQ1" s="17"/>
      <c r="CR1" s="17"/>
      <c r="CS1" s="17"/>
    </row>
    <row r="2" spans="1:99" s="9" customFormat="1" ht="17.25" customHeight="1" x14ac:dyDescent="0.25">
      <c r="K2" s="5"/>
      <c r="L2" s="5"/>
      <c r="M2" s="5"/>
      <c r="N2" s="149"/>
      <c r="O2" s="5"/>
      <c r="P2" s="5"/>
      <c r="Q2" s="5">
        <f>776-767</f>
        <v>9</v>
      </c>
      <c r="R2" s="5"/>
      <c r="S2" s="5"/>
      <c r="T2" s="5"/>
      <c r="U2" s="5"/>
      <c r="V2" s="149"/>
      <c r="W2" s="5"/>
      <c r="X2" s="5"/>
      <c r="Y2" s="5"/>
      <c r="Z2" s="5"/>
      <c r="AA2" s="44"/>
      <c r="AB2" s="44"/>
      <c r="AC2" s="44"/>
      <c r="AD2" s="48"/>
      <c r="AE2" s="48"/>
      <c r="AF2" s="5"/>
      <c r="AG2" s="5"/>
      <c r="AH2" s="5"/>
      <c r="AI2" s="1516"/>
      <c r="AJ2" s="1516"/>
      <c r="AK2" s="43"/>
      <c r="AL2" s="6"/>
      <c r="AM2" s="6"/>
      <c r="AN2" s="6"/>
      <c r="AO2" s="6"/>
      <c r="AP2" s="6"/>
      <c r="AQ2" s="6"/>
      <c r="AR2" s="6"/>
      <c r="AS2" s="6"/>
      <c r="AT2" s="6"/>
      <c r="AU2" s="6"/>
      <c r="AV2" s="6"/>
      <c r="AW2" s="6"/>
      <c r="AX2" s="6"/>
      <c r="AY2" s="6"/>
      <c r="AZ2" s="6"/>
      <c r="BA2" s="6"/>
      <c r="BB2" s="6"/>
      <c r="BC2" s="6"/>
      <c r="BD2" s="6"/>
      <c r="BE2" s="6"/>
      <c r="BF2" s="6"/>
      <c r="BG2" s="6"/>
      <c r="BH2" s="6"/>
      <c r="BI2" s="6"/>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row>
    <row r="3" spans="1:99" s="7" customFormat="1" ht="15" customHeight="1" thickBot="1" x14ac:dyDescent="0.3">
      <c r="K3" s="5"/>
      <c r="L3" s="5"/>
      <c r="M3" s="5"/>
      <c r="N3" s="149"/>
      <c r="O3" s="11"/>
      <c r="P3" s="11"/>
      <c r="Q3" s="11"/>
      <c r="R3" s="11"/>
      <c r="S3" s="11"/>
      <c r="T3" s="11"/>
      <c r="U3" s="11"/>
      <c r="V3" s="12"/>
      <c r="W3" s="12"/>
      <c r="X3" s="12"/>
      <c r="Y3" s="12"/>
      <c r="Z3" s="11"/>
      <c r="AA3" s="45"/>
      <c r="AB3" s="45"/>
      <c r="AC3" s="45"/>
      <c r="AD3" s="49"/>
      <c r="AE3" s="49"/>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row>
    <row r="4" spans="1:99" s="20" customFormat="1" ht="42" customHeight="1" thickBot="1" x14ac:dyDescent="0.55000000000000004">
      <c r="I4" s="1521" t="s">
        <v>87</v>
      </c>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3"/>
      <c r="AK4" s="64"/>
      <c r="AL4" s="1636" t="s">
        <v>86</v>
      </c>
      <c r="AM4" s="1637"/>
      <c r="AN4" s="1637"/>
      <c r="AO4" s="1637"/>
      <c r="AP4" s="1637"/>
      <c r="AQ4" s="1637"/>
      <c r="AR4" s="1637"/>
      <c r="AS4" s="1637"/>
      <c r="AT4" s="1637"/>
      <c r="AU4" s="1637"/>
      <c r="AV4" s="1637"/>
      <c r="AW4" s="1637"/>
      <c r="AX4" s="1637"/>
      <c r="AY4" s="1637"/>
      <c r="AZ4" s="1637"/>
      <c r="BA4" s="1637"/>
      <c r="BB4" s="1637"/>
      <c r="BC4" s="1637"/>
      <c r="BD4" s="42"/>
      <c r="BE4" s="42"/>
      <c r="BF4" s="42"/>
      <c r="BG4" s="42"/>
      <c r="BH4" s="42"/>
      <c r="BI4" s="42"/>
      <c r="BJ4" s="1637" t="s">
        <v>86</v>
      </c>
      <c r="BK4" s="1637"/>
      <c r="BL4" s="1637"/>
      <c r="BM4" s="1637"/>
      <c r="BN4" s="1637"/>
      <c r="BO4" s="1637"/>
      <c r="BP4" s="1637"/>
      <c r="BQ4" s="1637"/>
      <c r="BR4" s="1637"/>
      <c r="BS4" s="1637"/>
      <c r="BT4" s="1637"/>
      <c r="BU4" s="1637"/>
      <c r="BV4" s="1637"/>
      <c r="BW4" s="1637"/>
      <c r="BX4" s="1637"/>
      <c r="BY4" s="1637"/>
      <c r="BZ4" s="1637"/>
      <c r="CA4" s="1637"/>
      <c r="CB4" s="1637"/>
      <c r="CC4" s="1637"/>
      <c r="CD4" s="1637"/>
      <c r="CE4" s="1637"/>
      <c r="CF4" s="1637"/>
      <c r="CG4" s="1637"/>
      <c r="CH4" s="1637"/>
      <c r="CI4" s="1637"/>
      <c r="CJ4" s="1637"/>
      <c r="CK4" s="1637"/>
      <c r="CL4" s="1637"/>
      <c r="CM4" s="1637"/>
      <c r="CN4" s="1637"/>
      <c r="CO4" s="1637"/>
      <c r="CP4" s="1637"/>
      <c r="CQ4" s="1637"/>
      <c r="CR4" s="1637"/>
      <c r="CS4" s="1638"/>
      <c r="CU4" s="1558"/>
    </row>
    <row r="5" spans="1:99" s="21" customFormat="1" ht="25.5" customHeight="1" thickBot="1" x14ac:dyDescent="0.25">
      <c r="A5" s="1547" t="s">
        <v>3554</v>
      </c>
      <c r="B5" s="1547" t="s">
        <v>180</v>
      </c>
      <c r="C5" s="1547" t="s">
        <v>182</v>
      </c>
      <c r="D5" s="1547" t="s">
        <v>206</v>
      </c>
      <c r="E5" s="1547" t="s">
        <v>190</v>
      </c>
      <c r="F5" s="1547" t="s">
        <v>184</v>
      </c>
      <c r="G5" s="1547" t="s">
        <v>191</v>
      </c>
      <c r="H5" s="1547" t="s">
        <v>193</v>
      </c>
      <c r="I5" s="1524" t="s">
        <v>58</v>
      </c>
      <c r="J5" s="1527" t="s">
        <v>106</v>
      </c>
      <c r="K5" s="1530" t="s">
        <v>88</v>
      </c>
      <c r="L5" s="1533" t="s">
        <v>89</v>
      </c>
      <c r="M5" s="1610" t="s">
        <v>4753</v>
      </c>
      <c r="N5" s="1533" t="s">
        <v>90</v>
      </c>
      <c r="O5" s="1551" t="s">
        <v>91</v>
      </c>
      <c r="P5" s="1530" t="s">
        <v>179</v>
      </c>
      <c r="Q5" s="1533" t="s">
        <v>92</v>
      </c>
      <c r="R5" s="1551" t="s">
        <v>94</v>
      </c>
      <c r="S5" s="1610" t="s">
        <v>95</v>
      </c>
      <c r="T5" s="1551" t="s">
        <v>146</v>
      </c>
      <c r="U5" s="1533" t="s">
        <v>96</v>
      </c>
      <c r="V5" s="1533" t="s">
        <v>97</v>
      </c>
      <c r="W5" s="1613" t="s">
        <v>98</v>
      </c>
      <c r="X5" s="1606" t="s">
        <v>99</v>
      </c>
      <c r="Y5" s="1607"/>
      <c r="Z5" s="1544" t="s">
        <v>100</v>
      </c>
      <c r="AA5" s="1565" t="s">
        <v>101</v>
      </c>
      <c r="AB5" s="1566"/>
      <c r="AC5" s="1566"/>
      <c r="AD5" s="1566"/>
      <c r="AE5" s="1567"/>
      <c r="AF5" s="1541" t="s">
        <v>105</v>
      </c>
      <c r="AG5" s="1542"/>
      <c r="AH5" s="1542"/>
      <c r="AI5" s="1542"/>
      <c r="AJ5" s="1543"/>
      <c r="AK5" s="65" t="s">
        <v>154</v>
      </c>
      <c r="AL5" s="1513" t="s">
        <v>84</v>
      </c>
      <c r="AM5" s="1514"/>
      <c r="AN5" s="1514"/>
      <c r="AO5" s="1514"/>
      <c r="AP5" s="1514"/>
      <c r="AQ5" s="1514"/>
      <c r="AR5" s="1514"/>
      <c r="AS5" s="1514"/>
      <c r="AT5" s="1514"/>
      <c r="AU5" s="1514"/>
      <c r="AV5" s="1514"/>
      <c r="AW5" s="1514"/>
      <c r="AX5" s="1514"/>
      <c r="AY5" s="1514"/>
      <c r="AZ5" s="1514"/>
      <c r="BA5" s="1514"/>
      <c r="BB5" s="1514"/>
      <c r="BC5" s="1514"/>
      <c r="BD5" s="1514"/>
      <c r="BE5" s="1514"/>
      <c r="BF5" s="1514"/>
      <c r="BG5" s="1514"/>
      <c r="BH5" s="1514"/>
      <c r="BI5" s="1515"/>
      <c r="BJ5" s="1509" t="s">
        <v>85</v>
      </c>
      <c r="BK5" s="1510"/>
      <c r="BL5" s="1510"/>
      <c r="BM5" s="1511"/>
      <c r="BN5" s="1511"/>
      <c r="BO5" s="1511"/>
      <c r="BP5" s="1511"/>
      <c r="BQ5" s="1511"/>
      <c r="BR5" s="1511"/>
      <c r="BS5" s="1511"/>
      <c r="BT5" s="1511"/>
      <c r="BU5" s="1511"/>
      <c r="BV5" s="1511"/>
      <c r="BW5" s="1511"/>
      <c r="BX5" s="1511"/>
      <c r="BY5" s="1511"/>
      <c r="BZ5" s="1511"/>
      <c r="CA5" s="1511"/>
      <c r="CB5" s="1511"/>
      <c r="CC5" s="1511"/>
      <c r="CD5" s="1511"/>
      <c r="CE5" s="1511"/>
      <c r="CF5" s="1511"/>
      <c r="CG5" s="1511"/>
      <c r="CH5" s="1511"/>
      <c r="CI5" s="1511"/>
      <c r="CJ5" s="1511"/>
      <c r="CK5" s="1511"/>
      <c r="CL5" s="1511"/>
      <c r="CM5" s="1511"/>
      <c r="CN5" s="1511"/>
      <c r="CO5" s="1511"/>
      <c r="CP5" s="1511"/>
      <c r="CQ5" s="1511"/>
      <c r="CR5" s="1511"/>
      <c r="CS5" s="1512"/>
      <c r="CU5" s="1558"/>
    </row>
    <row r="6" spans="1:99" s="19" customFormat="1" ht="28.5" customHeight="1" x14ac:dyDescent="0.2">
      <c r="A6" s="1548"/>
      <c r="B6" s="1548"/>
      <c r="C6" s="1548"/>
      <c r="D6" s="1548"/>
      <c r="E6" s="1548"/>
      <c r="F6" s="1548"/>
      <c r="G6" s="1548"/>
      <c r="H6" s="1548"/>
      <c r="I6" s="1525"/>
      <c r="J6" s="1528"/>
      <c r="K6" s="1531"/>
      <c r="L6" s="1534"/>
      <c r="M6" s="1611"/>
      <c r="N6" s="1534"/>
      <c r="O6" s="1552"/>
      <c r="P6" s="1531"/>
      <c r="Q6" s="1534"/>
      <c r="R6" s="1552"/>
      <c r="S6" s="1611"/>
      <c r="T6" s="1552"/>
      <c r="U6" s="1534"/>
      <c r="V6" s="1534"/>
      <c r="W6" s="1614"/>
      <c r="X6" s="1517" t="s">
        <v>65</v>
      </c>
      <c r="Y6" s="1536" t="s">
        <v>66</v>
      </c>
      <c r="Z6" s="1545"/>
      <c r="AA6" s="1554" t="s">
        <v>102</v>
      </c>
      <c r="AB6" s="1556" t="s">
        <v>103</v>
      </c>
      <c r="AC6" s="1563" t="s">
        <v>152</v>
      </c>
      <c r="AD6" s="1561" t="s">
        <v>150</v>
      </c>
      <c r="AE6" s="1539" t="s">
        <v>156</v>
      </c>
      <c r="AF6" s="1517" t="s">
        <v>104</v>
      </c>
      <c r="AG6" s="1519" t="s">
        <v>107</v>
      </c>
      <c r="AH6" s="1519" t="s">
        <v>110</v>
      </c>
      <c r="AI6" s="1519" t="s">
        <v>108</v>
      </c>
      <c r="AJ6" s="1559" t="s">
        <v>109</v>
      </c>
      <c r="AK6" s="1608" t="s">
        <v>220</v>
      </c>
      <c r="AL6" s="1538" t="s">
        <v>70</v>
      </c>
      <c r="AM6" s="1505"/>
      <c r="AN6" s="1504" t="s">
        <v>71</v>
      </c>
      <c r="AO6" s="1505"/>
      <c r="AP6" s="1504" t="s">
        <v>74</v>
      </c>
      <c r="AQ6" s="1505"/>
      <c r="AR6" s="1504" t="s">
        <v>75</v>
      </c>
      <c r="AS6" s="1505"/>
      <c r="AT6" s="1504" t="s">
        <v>76</v>
      </c>
      <c r="AU6" s="1505"/>
      <c r="AV6" s="1504" t="s">
        <v>77</v>
      </c>
      <c r="AW6" s="1505"/>
      <c r="AX6" s="1504" t="s">
        <v>83</v>
      </c>
      <c r="AY6" s="1505"/>
      <c r="AZ6" s="1504" t="s">
        <v>78</v>
      </c>
      <c r="BA6" s="1505"/>
      <c r="BB6" s="1504" t="s">
        <v>79</v>
      </c>
      <c r="BC6" s="1505"/>
      <c r="BD6" s="1504" t="s">
        <v>80</v>
      </c>
      <c r="BE6" s="1505"/>
      <c r="BF6" s="1504" t="s">
        <v>81</v>
      </c>
      <c r="BG6" s="1505"/>
      <c r="BH6" s="1504" t="s">
        <v>82</v>
      </c>
      <c r="BI6" s="1505"/>
      <c r="BJ6" s="1506" t="s">
        <v>70</v>
      </c>
      <c r="BK6" s="1507"/>
      <c r="BL6" s="1508"/>
      <c r="BM6" s="1506" t="s">
        <v>71</v>
      </c>
      <c r="BN6" s="1507" t="s">
        <v>71</v>
      </c>
      <c r="BO6" s="1508"/>
      <c r="BP6" s="1506" t="s">
        <v>74</v>
      </c>
      <c r="BQ6" s="1507"/>
      <c r="BR6" s="1508"/>
      <c r="BS6" s="1506" t="s">
        <v>75</v>
      </c>
      <c r="BT6" s="1507"/>
      <c r="BU6" s="1508"/>
      <c r="BV6" s="1506" t="s">
        <v>76</v>
      </c>
      <c r="BW6" s="1507" t="s">
        <v>71</v>
      </c>
      <c r="BX6" s="1508"/>
      <c r="BY6" s="1506" t="s">
        <v>77</v>
      </c>
      <c r="BZ6" s="1507"/>
      <c r="CA6" s="1508"/>
      <c r="CB6" s="1506" t="s">
        <v>83</v>
      </c>
      <c r="CC6" s="1507"/>
      <c r="CD6" s="1508"/>
      <c r="CE6" s="1506" t="s">
        <v>78</v>
      </c>
      <c r="CF6" s="1507" t="s">
        <v>71</v>
      </c>
      <c r="CG6" s="1508"/>
      <c r="CH6" s="1506" t="s">
        <v>79</v>
      </c>
      <c r="CI6" s="1507"/>
      <c r="CJ6" s="1508"/>
      <c r="CK6" s="1506" t="s">
        <v>80</v>
      </c>
      <c r="CL6" s="1507"/>
      <c r="CM6" s="1508"/>
      <c r="CN6" s="1506" t="s">
        <v>81</v>
      </c>
      <c r="CO6" s="1507" t="s">
        <v>71</v>
      </c>
      <c r="CP6" s="1508"/>
      <c r="CQ6" s="1506" t="s">
        <v>82</v>
      </c>
      <c r="CR6" s="1507"/>
      <c r="CS6" s="1508"/>
      <c r="CU6" s="1558"/>
    </row>
    <row r="7" spans="1:99" ht="63.75" customHeight="1" x14ac:dyDescent="0.25">
      <c r="A7" s="1549"/>
      <c r="B7" s="1549"/>
      <c r="C7" s="1549"/>
      <c r="D7" s="1549"/>
      <c r="E7" s="1549"/>
      <c r="F7" s="1549"/>
      <c r="G7" s="1549"/>
      <c r="H7" s="1549"/>
      <c r="I7" s="1526"/>
      <c r="J7" s="1529"/>
      <c r="K7" s="1532"/>
      <c r="L7" s="1535"/>
      <c r="M7" s="1612"/>
      <c r="N7" s="1535"/>
      <c r="O7" s="1553"/>
      <c r="P7" s="1532"/>
      <c r="Q7" s="1535"/>
      <c r="R7" s="1553"/>
      <c r="S7" s="1612"/>
      <c r="T7" s="1553"/>
      <c r="U7" s="1535"/>
      <c r="V7" s="1535"/>
      <c r="W7" s="1615"/>
      <c r="X7" s="1518"/>
      <c r="Y7" s="1537"/>
      <c r="Z7" s="1546"/>
      <c r="AA7" s="1555"/>
      <c r="AB7" s="1557"/>
      <c r="AC7" s="1564"/>
      <c r="AD7" s="1562"/>
      <c r="AE7" s="1540"/>
      <c r="AF7" s="1518"/>
      <c r="AG7" s="1520"/>
      <c r="AH7" s="1520"/>
      <c r="AI7" s="1520"/>
      <c r="AJ7" s="1560"/>
      <c r="AK7" s="1609"/>
      <c r="AL7" s="129" t="s">
        <v>69</v>
      </c>
      <c r="AM7" s="130" t="s">
        <v>68</v>
      </c>
      <c r="AN7" s="131" t="s">
        <v>69</v>
      </c>
      <c r="AO7" s="132" t="s">
        <v>68</v>
      </c>
      <c r="AP7" s="131" t="s">
        <v>69</v>
      </c>
      <c r="AQ7" s="130" t="s">
        <v>68</v>
      </c>
      <c r="AR7" s="131" t="s">
        <v>69</v>
      </c>
      <c r="AS7" s="130" t="s">
        <v>68</v>
      </c>
      <c r="AT7" s="131" t="s">
        <v>69</v>
      </c>
      <c r="AU7" s="130" t="s">
        <v>68</v>
      </c>
      <c r="AV7" s="131" t="s">
        <v>69</v>
      </c>
      <c r="AW7" s="130" t="s">
        <v>68</v>
      </c>
      <c r="AX7" s="131" t="s">
        <v>69</v>
      </c>
      <c r="AY7" s="130" t="s">
        <v>68</v>
      </c>
      <c r="AZ7" s="131" t="s">
        <v>69</v>
      </c>
      <c r="BA7" s="130" t="s">
        <v>68</v>
      </c>
      <c r="BB7" s="131" t="s">
        <v>69</v>
      </c>
      <c r="BC7" s="130" t="s">
        <v>68</v>
      </c>
      <c r="BD7" s="131" t="s">
        <v>69</v>
      </c>
      <c r="BE7" s="130" t="s">
        <v>68</v>
      </c>
      <c r="BF7" s="131" t="s">
        <v>69</v>
      </c>
      <c r="BG7" s="132" t="s">
        <v>68</v>
      </c>
      <c r="BH7" s="131" t="s">
        <v>69</v>
      </c>
      <c r="BI7" s="130" t="s">
        <v>68</v>
      </c>
      <c r="BJ7" s="131" t="s">
        <v>72</v>
      </c>
      <c r="BK7" s="133" t="s">
        <v>73</v>
      </c>
      <c r="BL7" s="130" t="s">
        <v>68</v>
      </c>
      <c r="BM7" s="131" t="s">
        <v>72</v>
      </c>
      <c r="BN7" s="133" t="s">
        <v>73</v>
      </c>
      <c r="BO7" s="130" t="s">
        <v>68</v>
      </c>
      <c r="BP7" s="131" t="s">
        <v>72</v>
      </c>
      <c r="BQ7" s="133" t="s">
        <v>73</v>
      </c>
      <c r="BR7" s="130" t="s">
        <v>68</v>
      </c>
      <c r="BS7" s="131" t="s">
        <v>72</v>
      </c>
      <c r="BT7" s="133" t="s">
        <v>73</v>
      </c>
      <c r="BU7" s="130" t="s">
        <v>68</v>
      </c>
      <c r="BV7" s="131" t="s">
        <v>72</v>
      </c>
      <c r="BW7" s="133" t="s">
        <v>73</v>
      </c>
      <c r="BX7" s="130" t="s">
        <v>68</v>
      </c>
      <c r="BY7" s="131" t="s">
        <v>72</v>
      </c>
      <c r="BZ7" s="133" t="s">
        <v>73</v>
      </c>
      <c r="CA7" s="130" t="s">
        <v>68</v>
      </c>
      <c r="CB7" s="131" t="s">
        <v>72</v>
      </c>
      <c r="CC7" s="133" t="s">
        <v>73</v>
      </c>
      <c r="CD7" s="130" t="s">
        <v>68</v>
      </c>
      <c r="CE7" s="131" t="s">
        <v>72</v>
      </c>
      <c r="CF7" s="133" t="s">
        <v>73</v>
      </c>
      <c r="CG7" s="130" t="s">
        <v>68</v>
      </c>
      <c r="CH7" s="131" t="s">
        <v>72</v>
      </c>
      <c r="CI7" s="133" t="s">
        <v>73</v>
      </c>
      <c r="CJ7" s="130" t="s">
        <v>68</v>
      </c>
      <c r="CK7" s="131" t="s">
        <v>72</v>
      </c>
      <c r="CL7" s="133" t="s">
        <v>73</v>
      </c>
      <c r="CM7" s="130" t="s">
        <v>68</v>
      </c>
      <c r="CN7" s="131" t="s">
        <v>72</v>
      </c>
      <c r="CO7" s="133" t="s">
        <v>73</v>
      </c>
      <c r="CP7" s="130" t="s">
        <v>68</v>
      </c>
      <c r="CQ7" s="131" t="s">
        <v>72</v>
      </c>
      <c r="CR7" s="133" t="s">
        <v>73</v>
      </c>
      <c r="CS7" s="130" t="s">
        <v>68</v>
      </c>
      <c r="CU7" s="1558"/>
    </row>
    <row r="8" spans="1:99" s="7" customFormat="1" ht="74.25" customHeight="1" x14ac:dyDescent="0.25">
      <c r="A8" s="234" t="s">
        <v>3556</v>
      </c>
      <c r="B8" s="108" t="s">
        <v>181</v>
      </c>
      <c r="C8" s="108">
        <v>1</v>
      </c>
      <c r="D8" s="108" t="s">
        <v>183</v>
      </c>
      <c r="E8" s="120">
        <v>0</v>
      </c>
      <c r="F8" s="108" t="s">
        <v>192</v>
      </c>
      <c r="G8" s="166" t="s">
        <v>199</v>
      </c>
      <c r="H8" s="166" t="s">
        <v>183</v>
      </c>
      <c r="I8" s="299" t="str">
        <f>+B8&amp;"-"&amp;C8&amp;D8&amp;"-"&amp;E8&amp;"-"&amp;F8&amp;G8&amp;H8</f>
        <v>I-101-0-1300101</v>
      </c>
      <c r="J8" s="185" t="s">
        <v>224</v>
      </c>
      <c r="K8" s="110" t="s">
        <v>16</v>
      </c>
      <c r="L8" s="300" t="s">
        <v>18</v>
      </c>
      <c r="M8" s="301" t="s">
        <v>4754</v>
      </c>
      <c r="N8" s="109"/>
      <c r="O8" s="110" t="s">
        <v>225</v>
      </c>
      <c r="P8" s="330" t="s">
        <v>226</v>
      </c>
      <c r="Q8" s="330" t="s">
        <v>227</v>
      </c>
      <c r="R8" s="110" t="s">
        <v>228</v>
      </c>
      <c r="S8" s="301" t="s">
        <v>229</v>
      </c>
      <c r="T8" s="581" t="s">
        <v>2853</v>
      </c>
      <c r="U8" s="583">
        <v>1.75</v>
      </c>
      <c r="V8" s="110" t="s">
        <v>223</v>
      </c>
      <c r="W8" s="310">
        <v>1000</v>
      </c>
      <c r="X8" s="302"/>
      <c r="Y8" s="302"/>
      <c r="Z8" s="330" t="s">
        <v>230</v>
      </c>
      <c r="AA8" s="303">
        <v>43102</v>
      </c>
      <c r="AB8" s="303">
        <v>43465</v>
      </c>
      <c r="AC8" s="341" t="str">
        <f>TEXT(AA8,"mmmm")</f>
        <v>enero</v>
      </c>
      <c r="AD8" s="343">
        <f t="shared" ref="AD8" si="0">+AB8-AA8</f>
        <v>363</v>
      </c>
      <c r="AE8" s="342">
        <f t="shared" ref="AE8:AE71" si="1">IF($AD8&lt;=30,30,IF(AND($AD8&gt;30,$AD8&lt;=61),61,IF(AND($AD8&gt;61,$AD8&lt;=91),91,IF(AND($AD8&gt;91,$AD8&lt;=122),122,IF(AND($AD8&gt;122,$AD8&lt;=152),152,IF(AND($AD8&gt;152,$AD8&lt;=183),183,IF(AND($AD8&gt;183,$AD8&lt;=213),213,IF(AND($AD8&gt;213,$AD8&lt;=244),244,IF(AND($AD8&gt;244,$AD8&lt;=274),274,IF(AND($AD8&gt;274,$AD8&lt;=305),305,IF(AND($AD8&gt;305,$AD8&lt;=333),333,IF(AND($AD8&gt;333,$AD8&lt;=365),365,"Verificar Fechas"))))))))))))</f>
        <v>365</v>
      </c>
      <c r="AF8" s="332">
        <v>0</v>
      </c>
      <c r="AG8" s="332">
        <v>768220000</v>
      </c>
      <c r="AH8" s="330" t="s">
        <v>23</v>
      </c>
      <c r="AI8" s="333">
        <v>0</v>
      </c>
      <c r="AJ8" s="304"/>
      <c r="AK8" s="334" t="s">
        <v>317</v>
      </c>
      <c r="AL8" s="305"/>
      <c r="AM8" s="305"/>
      <c r="AN8" s="574">
        <v>80</v>
      </c>
      <c r="AO8" s="575" t="s">
        <v>2896</v>
      </c>
      <c r="AP8" s="574">
        <v>254</v>
      </c>
      <c r="AQ8" s="726" t="s">
        <v>4246</v>
      </c>
      <c r="AR8" s="574">
        <v>324</v>
      </c>
      <c r="AS8" s="726" t="s">
        <v>5156</v>
      </c>
      <c r="AT8" s="1360">
        <v>419</v>
      </c>
      <c r="AU8" s="1378" t="s">
        <v>6346</v>
      </c>
      <c r="AV8" s="1357">
        <v>643</v>
      </c>
      <c r="AW8" s="1378" t="s">
        <v>6943</v>
      </c>
      <c r="AX8" s="306"/>
      <c r="AY8" s="306"/>
      <c r="AZ8" s="306"/>
      <c r="BA8" s="306"/>
      <c r="BB8" s="306"/>
      <c r="BC8" s="306"/>
      <c r="BD8" s="306"/>
      <c r="BE8" s="306"/>
      <c r="BF8" s="306"/>
      <c r="BG8" s="306"/>
      <c r="BH8" s="306"/>
      <c r="BI8" s="306"/>
      <c r="BJ8" s="335">
        <v>5.333333333333333E-2</v>
      </c>
      <c r="BK8" s="336">
        <v>0.05</v>
      </c>
      <c r="BL8" s="337" t="s">
        <v>318</v>
      </c>
      <c r="BM8" s="577">
        <v>0.1</v>
      </c>
      <c r="BN8" s="335">
        <v>0.1</v>
      </c>
      <c r="BO8" s="576" t="s">
        <v>2937</v>
      </c>
      <c r="BP8" s="336">
        <v>0.15000000000000002</v>
      </c>
      <c r="BQ8" s="336">
        <v>0.15</v>
      </c>
      <c r="BR8" s="339" t="s">
        <v>4316</v>
      </c>
      <c r="BS8" s="336">
        <v>0.2</v>
      </c>
      <c r="BT8" s="336">
        <v>0.2</v>
      </c>
      <c r="BU8" s="339" t="s">
        <v>5156</v>
      </c>
      <c r="BV8" s="1362">
        <v>0.25</v>
      </c>
      <c r="BW8" s="1362">
        <v>0.25</v>
      </c>
      <c r="BX8" s="1378" t="s">
        <v>6346</v>
      </c>
      <c r="BY8" s="1362">
        <v>0.35</v>
      </c>
      <c r="BZ8" s="1362">
        <v>0.64400000000000002</v>
      </c>
      <c r="CA8" s="1378" t="s">
        <v>6994</v>
      </c>
      <c r="CB8" s="336">
        <v>0.44999999999999996</v>
      </c>
      <c r="CC8" s="336"/>
      <c r="CD8" s="337"/>
      <c r="CE8" s="336">
        <v>0.54999999999999993</v>
      </c>
      <c r="CF8" s="336"/>
      <c r="CG8" s="337"/>
      <c r="CH8" s="336">
        <v>0.64999999999999991</v>
      </c>
      <c r="CI8" s="336"/>
      <c r="CJ8" s="337"/>
      <c r="CK8" s="336">
        <v>0.74999999999999989</v>
      </c>
      <c r="CL8" s="336"/>
      <c r="CM8" s="337"/>
      <c r="CN8" s="336">
        <v>0.84999999999999987</v>
      </c>
      <c r="CO8" s="336"/>
      <c r="CP8" s="337"/>
      <c r="CQ8" s="336">
        <v>0.99999999999999989</v>
      </c>
      <c r="CR8" s="336"/>
      <c r="CS8" s="337"/>
      <c r="CU8" s="996" t="s">
        <v>4803</v>
      </c>
    </row>
    <row r="9" spans="1:99" s="7" customFormat="1" ht="96" customHeight="1" x14ac:dyDescent="0.25">
      <c r="A9" s="234" t="s">
        <v>3556</v>
      </c>
      <c r="B9" s="108" t="s">
        <v>181</v>
      </c>
      <c r="C9" s="108">
        <v>1</v>
      </c>
      <c r="D9" s="108" t="s">
        <v>183</v>
      </c>
      <c r="E9" s="120">
        <v>0</v>
      </c>
      <c r="F9" s="108" t="s">
        <v>192</v>
      </c>
      <c r="G9" s="166" t="s">
        <v>200</v>
      </c>
      <c r="H9" s="166" t="s">
        <v>183</v>
      </c>
      <c r="I9" s="299" t="str">
        <f t="shared" ref="I9:I72" si="2">+B9&amp;"-"&amp;C9&amp;D9&amp;"-"&amp;E9&amp;"-"&amp;F9&amp;G9&amp;H9</f>
        <v>I-101-0-1300201</v>
      </c>
      <c r="J9" s="185" t="s">
        <v>224</v>
      </c>
      <c r="K9" s="110" t="s">
        <v>16</v>
      </c>
      <c r="L9" s="300" t="s">
        <v>20</v>
      </c>
      <c r="M9" s="301" t="s">
        <v>4754</v>
      </c>
      <c r="N9" s="109"/>
      <c r="O9" s="110" t="s">
        <v>225</v>
      </c>
      <c r="P9" s="330" t="s">
        <v>226</v>
      </c>
      <c r="Q9" s="330" t="s">
        <v>227</v>
      </c>
      <c r="R9" s="110" t="s">
        <v>228</v>
      </c>
      <c r="S9" s="301" t="s">
        <v>231</v>
      </c>
      <c r="T9" s="581" t="s">
        <v>2854</v>
      </c>
      <c r="U9" s="583">
        <v>0.35</v>
      </c>
      <c r="V9" s="110" t="s">
        <v>223</v>
      </c>
      <c r="W9" s="1632">
        <v>20</v>
      </c>
      <c r="X9" s="302"/>
      <c r="Y9" s="302"/>
      <c r="Z9" s="330" t="s">
        <v>232</v>
      </c>
      <c r="AA9" s="303">
        <v>43102</v>
      </c>
      <c r="AB9" s="303">
        <v>43131</v>
      </c>
      <c r="AC9" s="341" t="str">
        <f t="shared" ref="AC9:AC72" si="3">TEXT(AA9,"mmmm")</f>
        <v>enero</v>
      </c>
      <c r="AD9" s="343">
        <f t="shared" ref="AD9:AD72" si="4">+AB9-AA9</f>
        <v>29</v>
      </c>
      <c r="AE9" s="342">
        <f t="shared" si="1"/>
        <v>30</v>
      </c>
      <c r="AF9" s="332">
        <v>0</v>
      </c>
      <c r="AG9" s="332">
        <v>913783000</v>
      </c>
      <c r="AH9" s="330" t="s">
        <v>23</v>
      </c>
      <c r="AI9" s="304" t="s">
        <v>319</v>
      </c>
      <c r="AJ9" s="304" t="s">
        <v>320</v>
      </c>
      <c r="AK9" s="334" t="s">
        <v>321</v>
      </c>
      <c r="AL9" s="305"/>
      <c r="AM9" s="305"/>
      <c r="AN9" s="574">
        <v>0</v>
      </c>
      <c r="AO9" s="575" t="s">
        <v>2897</v>
      </c>
      <c r="AP9" s="574">
        <v>0</v>
      </c>
      <c r="AQ9" s="726" t="s">
        <v>4247</v>
      </c>
      <c r="AR9" s="574">
        <v>0</v>
      </c>
      <c r="AS9" s="726" t="s">
        <v>5157</v>
      </c>
      <c r="AT9" s="1360">
        <v>0</v>
      </c>
      <c r="AU9" s="1378" t="s">
        <v>6347</v>
      </c>
      <c r="AV9" s="1631">
        <v>0</v>
      </c>
      <c r="AW9" s="1378" t="s">
        <v>6944</v>
      </c>
      <c r="AX9" s="306"/>
      <c r="AY9" s="306"/>
      <c r="AZ9" s="306"/>
      <c r="BA9" s="306"/>
      <c r="BB9" s="306"/>
      <c r="BC9" s="306"/>
      <c r="BD9" s="306"/>
      <c r="BE9" s="306"/>
      <c r="BF9" s="306"/>
      <c r="BG9" s="306"/>
      <c r="BH9" s="306"/>
      <c r="BI9" s="306"/>
      <c r="BJ9" s="335">
        <v>1</v>
      </c>
      <c r="BK9" s="336">
        <v>1</v>
      </c>
      <c r="BL9" s="337" t="s">
        <v>322</v>
      </c>
      <c r="BM9" s="577">
        <v>1</v>
      </c>
      <c r="BN9" s="335">
        <v>1</v>
      </c>
      <c r="BO9" s="576" t="s">
        <v>2938</v>
      </c>
      <c r="BP9" s="336">
        <v>1</v>
      </c>
      <c r="BQ9" s="336">
        <v>1</v>
      </c>
      <c r="BR9" s="339" t="s">
        <v>4317</v>
      </c>
      <c r="BS9" s="336">
        <v>1</v>
      </c>
      <c r="BT9" s="336">
        <v>1</v>
      </c>
      <c r="BU9" s="339" t="s">
        <v>4317</v>
      </c>
      <c r="BV9" s="1362">
        <v>1</v>
      </c>
      <c r="BW9" s="1362">
        <v>1</v>
      </c>
      <c r="BX9" s="1378" t="s">
        <v>6493</v>
      </c>
      <c r="BY9" s="1362">
        <v>1</v>
      </c>
      <c r="BZ9" s="1362">
        <v>1</v>
      </c>
      <c r="CA9" s="1378" t="s">
        <v>6995</v>
      </c>
      <c r="CB9" s="336">
        <v>1</v>
      </c>
      <c r="CC9" s="336"/>
      <c r="CD9" s="337"/>
      <c r="CE9" s="336">
        <v>1</v>
      </c>
      <c r="CF9" s="336"/>
      <c r="CG9" s="337"/>
      <c r="CH9" s="336">
        <v>1</v>
      </c>
      <c r="CI9" s="336"/>
      <c r="CJ9" s="337"/>
      <c r="CK9" s="336">
        <v>1</v>
      </c>
      <c r="CL9" s="336"/>
      <c r="CM9" s="337"/>
      <c r="CN9" s="336">
        <v>1</v>
      </c>
      <c r="CO9" s="336"/>
      <c r="CP9" s="337"/>
      <c r="CQ9" s="336">
        <v>1</v>
      </c>
      <c r="CR9" s="336"/>
      <c r="CS9" s="337"/>
      <c r="CU9" s="336" t="s">
        <v>4804</v>
      </c>
    </row>
    <row r="10" spans="1:99" s="7" customFormat="1" ht="73.5" customHeight="1" x14ac:dyDescent="0.25">
      <c r="A10" s="234" t="s">
        <v>3556</v>
      </c>
      <c r="B10" s="108" t="s">
        <v>181</v>
      </c>
      <c r="C10" s="108">
        <v>1</v>
      </c>
      <c r="D10" s="108" t="s">
        <v>183</v>
      </c>
      <c r="E10" s="120">
        <v>0</v>
      </c>
      <c r="F10" s="108" t="s">
        <v>192</v>
      </c>
      <c r="G10" s="166" t="s">
        <v>200</v>
      </c>
      <c r="H10" s="166" t="s">
        <v>185</v>
      </c>
      <c r="I10" s="299" t="str">
        <f t="shared" si="2"/>
        <v>I-101-0-1300202</v>
      </c>
      <c r="J10" s="185" t="s">
        <v>224</v>
      </c>
      <c r="K10" s="178" t="s">
        <v>16</v>
      </c>
      <c r="L10" s="300" t="s">
        <v>20</v>
      </c>
      <c r="M10" s="301" t="s">
        <v>4754</v>
      </c>
      <c r="N10" s="178"/>
      <c r="O10" s="110" t="s">
        <v>225</v>
      </c>
      <c r="P10" s="330" t="s">
        <v>226</v>
      </c>
      <c r="Q10" s="330" t="s">
        <v>227</v>
      </c>
      <c r="R10" s="110" t="s">
        <v>228</v>
      </c>
      <c r="S10" s="301" t="s">
        <v>231</v>
      </c>
      <c r="T10" s="581" t="s">
        <v>2854</v>
      </c>
      <c r="U10" s="583">
        <v>0.35</v>
      </c>
      <c r="V10" s="110" t="s">
        <v>223</v>
      </c>
      <c r="W10" s="1632">
        <v>20</v>
      </c>
      <c r="X10" s="178" t="s">
        <v>222</v>
      </c>
      <c r="Y10" s="703">
        <v>43157</v>
      </c>
      <c r="Z10" s="330" t="s">
        <v>233</v>
      </c>
      <c r="AA10" s="303">
        <v>43102</v>
      </c>
      <c r="AB10" s="303">
        <v>43189</v>
      </c>
      <c r="AC10" s="341" t="str">
        <f t="shared" si="3"/>
        <v>enero</v>
      </c>
      <c r="AD10" s="343">
        <f t="shared" si="4"/>
        <v>87</v>
      </c>
      <c r="AE10" s="342">
        <f>IF($AD10&lt;=30,30,IF(AND($AD10&gt;30,$AD10&lt;=61),61,IF(AND($AD10&gt;61,$AD10&lt;=91),91,IF(AND($AD10&gt;91,$AD10&lt;=122),122,IF(AND($AD10&gt;122,$AD10&lt;=152),152,IF(AND($AD10&gt;152,$AD10&lt;=183),183,IF(AND($AD10&gt;183,$AD10&lt;=213),213,IF(AND($AD10&gt;213,$AD10&lt;=244),244,IF(AND($AD10&gt;244,$AD10&lt;=274),274,IF(AND($AD10&gt;274,$AD10&lt;=305),305,IF(AND($AD10&gt;305,$AD10&lt;=333),333,IF(AND($AD10&gt;333,$AD10&lt;=365),365,"Verificar Fechas"))))))))))))</f>
        <v>91</v>
      </c>
      <c r="AF10" s="332">
        <v>0</v>
      </c>
      <c r="AG10" s="308">
        <v>0</v>
      </c>
      <c r="AH10" s="110" t="s">
        <v>225</v>
      </c>
      <c r="AI10" s="333">
        <v>0</v>
      </c>
      <c r="AJ10" s="304"/>
      <c r="AK10" s="334" t="s">
        <v>323</v>
      </c>
      <c r="AL10" s="305"/>
      <c r="AM10" s="305"/>
      <c r="AN10" s="574">
        <v>0</v>
      </c>
      <c r="AO10" s="575" t="s">
        <v>2897</v>
      </c>
      <c r="AP10" s="574">
        <v>0</v>
      </c>
      <c r="AQ10" s="726" t="s">
        <v>4247</v>
      </c>
      <c r="AR10" s="574">
        <v>0</v>
      </c>
      <c r="AS10" s="726" t="s">
        <v>5157</v>
      </c>
      <c r="AT10" s="1360">
        <v>0</v>
      </c>
      <c r="AU10" s="1378" t="s">
        <v>6347</v>
      </c>
      <c r="AV10" s="1631">
        <v>0</v>
      </c>
      <c r="AW10" s="1378" t="s">
        <v>6944</v>
      </c>
      <c r="AX10" s="306"/>
      <c r="AY10" s="306"/>
      <c r="AZ10" s="306"/>
      <c r="BA10" s="306"/>
      <c r="BB10" s="306"/>
      <c r="BC10" s="306"/>
      <c r="BD10" s="306"/>
      <c r="BE10" s="306"/>
      <c r="BF10" s="306"/>
      <c r="BG10" s="306"/>
      <c r="BH10" s="306"/>
      <c r="BI10" s="306"/>
      <c r="BJ10" s="335">
        <v>0.4</v>
      </c>
      <c r="BK10" s="336">
        <v>0.4</v>
      </c>
      <c r="BL10" s="337" t="s">
        <v>324</v>
      </c>
      <c r="BM10" s="577">
        <v>0.9</v>
      </c>
      <c r="BN10" s="345">
        <v>0.9</v>
      </c>
      <c r="BO10" s="576" t="s">
        <v>2939</v>
      </c>
      <c r="BP10" s="336">
        <v>1</v>
      </c>
      <c r="BQ10" s="336">
        <v>0.93</v>
      </c>
      <c r="BR10" s="339" t="s">
        <v>4318</v>
      </c>
      <c r="BS10" s="336">
        <v>1</v>
      </c>
      <c r="BT10" s="336">
        <v>0.95</v>
      </c>
      <c r="BU10" s="339" t="s">
        <v>5301</v>
      </c>
      <c r="BV10" s="1362">
        <v>1</v>
      </c>
      <c r="BW10" s="1362">
        <v>0.95</v>
      </c>
      <c r="BX10" s="1378" t="s">
        <v>6494</v>
      </c>
      <c r="BY10" s="1362">
        <v>1</v>
      </c>
      <c r="BZ10" s="1362">
        <v>0.96</v>
      </c>
      <c r="CA10" s="1378" t="s">
        <v>6996</v>
      </c>
      <c r="CB10" s="336">
        <v>1</v>
      </c>
      <c r="CC10" s="336"/>
      <c r="CD10" s="337"/>
      <c r="CE10" s="336">
        <v>1</v>
      </c>
      <c r="CF10" s="336"/>
      <c r="CG10" s="337"/>
      <c r="CH10" s="336">
        <v>1</v>
      </c>
      <c r="CI10" s="336"/>
      <c r="CJ10" s="337"/>
      <c r="CK10" s="336">
        <v>1</v>
      </c>
      <c r="CL10" s="336"/>
      <c r="CM10" s="337"/>
      <c r="CN10" s="336">
        <v>1</v>
      </c>
      <c r="CO10" s="336"/>
      <c r="CP10" s="337"/>
      <c r="CQ10" s="336">
        <v>1</v>
      </c>
      <c r="CR10" s="336"/>
      <c r="CS10" s="337"/>
      <c r="CU10" s="336" t="s">
        <v>4805</v>
      </c>
    </row>
    <row r="11" spans="1:99" s="7" customFormat="1" ht="73.5" customHeight="1" x14ac:dyDescent="0.25">
      <c r="A11" s="234" t="s">
        <v>3556</v>
      </c>
      <c r="B11" s="108" t="s">
        <v>181</v>
      </c>
      <c r="C11" s="108">
        <v>1</v>
      </c>
      <c r="D11" s="108" t="s">
        <v>183</v>
      </c>
      <c r="E11" s="120">
        <v>0</v>
      </c>
      <c r="F11" s="108" t="s">
        <v>192</v>
      </c>
      <c r="G11" s="166" t="s">
        <v>200</v>
      </c>
      <c r="H11" s="166" t="s">
        <v>186</v>
      </c>
      <c r="I11" s="299" t="str">
        <f t="shared" si="2"/>
        <v>I-101-0-1300203</v>
      </c>
      <c r="J11" s="185" t="s">
        <v>224</v>
      </c>
      <c r="K11" s="178" t="s">
        <v>16</v>
      </c>
      <c r="L11" s="300" t="s">
        <v>20</v>
      </c>
      <c r="M11" s="301" t="s">
        <v>4754</v>
      </c>
      <c r="N11" s="178"/>
      <c r="O11" s="110" t="s">
        <v>225</v>
      </c>
      <c r="P11" s="330" t="s">
        <v>226</v>
      </c>
      <c r="Q11" s="330" t="s">
        <v>227</v>
      </c>
      <c r="R11" s="110" t="s">
        <v>228</v>
      </c>
      <c r="S11" s="301" t="s">
        <v>231</v>
      </c>
      <c r="T11" s="581" t="s">
        <v>2854</v>
      </c>
      <c r="U11" s="583">
        <v>0.35</v>
      </c>
      <c r="V11" s="110" t="s">
        <v>223</v>
      </c>
      <c r="W11" s="310">
        <v>20</v>
      </c>
      <c r="X11" s="178" t="s">
        <v>222</v>
      </c>
      <c r="Y11" s="703">
        <v>43157</v>
      </c>
      <c r="Z11" s="330" t="s">
        <v>234</v>
      </c>
      <c r="AA11" s="704">
        <v>43102</v>
      </c>
      <c r="AB11" s="303">
        <v>43464</v>
      </c>
      <c r="AC11" s="341" t="str">
        <f t="shared" si="3"/>
        <v>enero</v>
      </c>
      <c r="AD11" s="343">
        <f t="shared" si="4"/>
        <v>362</v>
      </c>
      <c r="AE11" s="342">
        <f t="shared" si="1"/>
        <v>365</v>
      </c>
      <c r="AF11" s="332">
        <v>0</v>
      </c>
      <c r="AG11" s="308">
        <v>0</v>
      </c>
      <c r="AH11" s="110" t="s">
        <v>225</v>
      </c>
      <c r="AI11" s="333">
        <v>0</v>
      </c>
      <c r="AJ11" s="304"/>
      <c r="AK11" s="334" t="s">
        <v>325</v>
      </c>
      <c r="AL11" s="305"/>
      <c r="AM11" s="305"/>
      <c r="AN11" s="574">
        <v>0</v>
      </c>
      <c r="AO11" s="575" t="s">
        <v>2897</v>
      </c>
      <c r="AP11" s="574">
        <v>0</v>
      </c>
      <c r="AQ11" s="726" t="s">
        <v>4247</v>
      </c>
      <c r="AR11" s="574">
        <v>0</v>
      </c>
      <c r="AS11" s="726" t="s">
        <v>5157</v>
      </c>
      <c r="AT11" s="1360">
        <v>0</v>
      </c>
      <c r="AU11" s="1378" t="s">
        <v>6347</v>
      </c>
      <c r="AV11" s="1357">
        <v>0</v>
      </c>
      <c r="AW11" s="1378" t="s">
        <v>6944</v>
      </c>
      <c r="AX11" s="306"/>
      <c r="AY11" s="306"/>
      <c r="AZ11" s="306"/>
      <c r="BA11" s="306"/>
      <c r="BB11" s="306"/>
      <c r="BC11" s="306"/>
      <c r="BD11" s="306"/>
      <c r="BE11" s="306"/>
      <c r="BF11" s="306"/>
      <c r="BG11" s="306"/>
      <c r="BH11" s="306"/>
      <c r="BI11" s="306"/>
      <c r="BJ11" s="335">
        <v>0.03</v>
      </c>
      <c r="BK11" s="336">
        <v>0.03</v>
      </c>
      <c r="BL11" s="337" t="s">
        <v>326</v>
      </c>
      <c r="BM11" s="577">
        <v>0.06</v>
      </c>
      <c r="BN11" s="335">
        <v>0.06</v>
      </c>
      <c r="BO11" s="576" t="s">
        <v>2940</v>
      </c>
      <c r="BP11" s="336">
        <v>0.1</v>
      </c>
      <c r="BQ11" s="336">
        <v>0.1</v>
      </c>
      <c r="BR11" s="339" t="s">
        <v>4319</v>
      </c>
      <c r="BS11" s="336">
        <v>0.2</v>
      </c>
      <c r="BT11" s="336">
        <v>0.2</v>
      </c>
      <c r="BU11" s="339" t="s">
        <v>5302</v>
      </c>
      <c r="BV11" s="1362">
        <v>0.30000000000000004</v>
      </c>
      <c r="BW11" s="1362">
        <v>0.2</v>
      </c>
      <c r="BX11" s="1378" t="s">
        <v>6495</v>
      </c>
      <c r="BY11" s="1362">
        <v>0.4</v>
      </c>
      <c r="BZ11" s="1362">
        <v>0.4</v>
      </c>
      <c r="CA11" s="1378" t="s">
        <v>6944</v>
      </c>
      <c r="CB11" s="336">
        <v>0.5</v>
      </c>
      <c r="CC11" s="336"/>
      <c r="CD11" s="337"/>
      <c r="CE11" s="336">
        <v>0.6</v>
      </c>
      <c r="CF11" s="336"/>
      <c r="CG11" s="337"/>
      <c r="CH11" s="336">
        <v>0.7</v>
      </c>
      <c r="CI11" s="336"/>
      <c r="CJ11" s="337"/>
      <c r="CK11" s="336">
        <v>0.79999999999999993</v>
      </c>
      <c r="CL11" s="336"/>
      <c r="CM11" s="337"/>
      <c r="CN11" s="336">
        <v>0.89999999999999991</v>
      </c>
      <c r="CO11" s="336"/>
      <c r="CP11" s="337"/>
      <c r="CQ11" s="336">
        <v>0.99999999999999989</v>
      </c>
      <c r="CR11" s="336"/>
      <c r="CS11" s="337"/>
      <c r="CU11" s="336" t="s">
        <v>4806</v>
      </c>
    </row>
    <row r="12" spans="1:99" s="7" customFormat="1" ht="73.5" customHeight="1" x14ac:dyDescent="0.25">
      <c r="A12" s="234" t="s">
        <v>3556</v>
      </c>
      <c r="B12" s="108" t="s">
        <v>181</v>
      </c>
      <c r="C12" s="108">
        <v>1</v>
      </c>
      <c r="D12" s="108" t="s">
        <v>183</v>
      </c>
      <c r="E12" s="120">
        <v>0</v>
      </c>
      <c r="F12" s="108" t="s">
        <v>192</v>
      </c>
      <c r="G12" s="166" t="s">
        <v>200</v>
      </c>
      <c r="H12" s="166" t="s">
        <v>187</v>
      </c>
      <c r="I12" s="299" t="str">
        <f t="shared" si="2"/>
        <v>I-101-0-1300204</v>
      </c>
      <c r="J12" s="185" t="s">
        <v>224</v>
      </c>
      <c r="K12" s="178" t="s">
        <v>16</v>
      </c>
      <c r="L12" s="300" t="s">
        <v>20</v>
      </c>
      <c r="M12" s="301" t="s">
        <v>4754</v>
      </c>
      <c r="N12" s="178"/>
      <c r="O12" s="110" t="s">
        <v>225</v>
      </c>
      <c r="P12" s="330" t="s">
        <v>226</v>
      </c>
      <c r="Q12" s="330" t="s">
        <v>227</v>
      </c>
      <c r="R12" s="110" t="s">
        <v>228</v>
      </c>
      <c r="S12" s="301" t="s">
        <v>231</v>
      </c>
      <c r="T12" s="581" t="s">
        <v>2854</v>
      </c>
      <c r="U12" s="583">
        <v>0.35</v>
      </c>
      <c r="V12" s="110" t="s">
        <v>223</v>
      </c>
      <c r="W12" s="310">
        <v>20</v>
      </c>
      <c r="X12" s="178" t="s">
        <v>222</v>
      </c>
      <c r="Y12" s="703">
        <v>43157</v>
      </c>
      <c r="Z12" s="330" t="s">
        <v>235</v>
      </c>
      <c r="AA12" s="704">
        <v>43102</v>
      </c>
      <c r="AB12" s="303">
        <v>43464</v>
      </c>
      <c r="AC12" s="341" t="str">
        <f t="shared" si="3"/>
        <v>enero</v>
      </c>
      <c r="AD12" s="343">
        <f t="shared" si="4"/>
        <v>362</v>
      </c>
      <c r="AE12" s="342">
        <f t="shared" si="1"/>
        <v>365</v>
      </c>
      <c r="AF12" s="332">
        <v>0</v>
      </c>
      <c r="AG12" s="308">
        <v>0</v>
      </c>
      <c r="AH12" s="110" t="s">
        <v>225</v>
      </c>
      <c r="AI12" s="333">
        <v>0</v>
      </c>
      <c r="AJ12" s="304"/>
      <c r="AK12" s="334" t="s">
        <v>327</v>
      </c>
      <c r="AL12" s="305"/>
      <c r="AM12" s="305"/>
      <c r="AN12" s="574">
        <v>0</v>
      </c>
      <c r="AO12" s="575" t="s">
        <v>2897</v>
      </c>
      <c r="AP12" s="574">
        <v>0</v>
      </c>
      <c r="AQ12" s="726" t="s">
        <v>4247</v>
      </c>
      <c r="AR12" s="574">
        <v>0</v>
      </c>
      <c r="AS12" s="726" t="s">
        <v>5157</v>
      </c>
      <c r="AT12" s="1360">
        <v>0</v>
      </c>
      <c r="AU12" s="1378" t="s">
        <v>6347</v>
      </c>
      <c r="AV12" s="1357">
        <v>0</v>
      </c>
      <c r="AW12" s="1378" t="s">
        <v>6944</v>
      </c>
      <c r="AX12" s="306"/>
      <c r="AY12" s="306"/>
      <c r="AZ12" s="306"/>
      <c r="BA12" s="306"/>
      <c r="BB12" s="306"/>
      <c r="BC12" s="306"/>
      <c r="BD12" s="306"/>
      <c r="BE12" s="306"/>
      <c r="BF12" s="306"/>
      <c r="BG12" s="306"/>
      <c r="BH12" s="306"/>
      <c r="BI12" s="306"/>
      <c r="BJ12" s="335">
        <v>0.02</v>
      </c>
      <c r="BK12" s="336">
        <v>0.02</v>
      </c>
      <c r="BL12" s="337" t="s">
        <v>328</v>
      </c>
      <c r="BM12" s="577">
        <v>0.04</v>
      </c>
      <c r="BN12" s="335">
        <v>0.04</v>
      </c>
      <c r="BO12" s="576" t="s">
        <v>2941</v>
      </c>
      <c r="BP12" s="336">
        <v>0.06</v>
      </c>
      <c r="BQ12" s="336">
        <v>0.06</v>
      </c>
      <c r="BR12" s="339" t="s">
        <v>4320</v>
      </c>
      <c r="BS12" s="336">
        <v>0.08</v>
      </c>
      <c r="BT12" s="336">
        <v>0.08</v>
      </c>
      <c r="BU12" s="339" t="s">
        <v>5302</v>
      </c>
      <c r="BV12" s="1362">
        <v>0.13</v>
      </c>
      <c r="BW12" s="1362">
        <v>0.13</v>
      </c>
      <c r="BX12" s="1378" t="s">
        <v>6495</v>
      </c>
      <c r="BY12" s="1362">
        <v>0.2</v>
      </c>
      <c r="BZ12" s="1362">
        <v>0.2</v>
      </c>
      <c r="CA12" s="1378" t="s">
        <v>6944</v>
      </c>
      <c r="CB12" s="336">
        <v>0.30000000000000004</v>
      </c>
      <c r="CC12" s="336"/>
      <c r="CD12" s="337"/>
      <c r="CE12" s="336">
        <v>0.4</v>
      </c>
      <c r="CF12" s="336"/>
      <c r="CG12" s="337"/>
      <c r="CH12" s="336">
        <v>0.5</v>
      </c>
      <c r="CI12" s="336"/>
      <c r="CJ12" s="337"/>
      <c r="CK12" s="336">
        <v>0.7</v>
      </c>
      <c r="CL12" s="336"/>
      <c r="CM12" s="337"/>
      <c r="CN12" s="336">
        <v>0.89999999999999991</v>
      </c>
      <c r="CO12" s="336"/>
      <c r="CP12" s="337"/>
      <c r="CQ12" s="336">
        <v>0.99999999999999989</v>
      </c>
      <c r="CR12" s="336"/>
      <c r="CS12" s="337"/>
      <c r="CU12" s="336" t="s">
        <v>4807</v>
      </c>
    </row>
    <row r="13" spans="1:99" s="7" customFormat="1" ht="73.5" customHeight="1" x14ac:dyDescent="0.25">
      <c r="A13" s="234" t="s">
        <v>3556</v>
      </c>
      <c r="B13" s="108" t="s">
        <v>181</v>
      </c>
      <c r="C13" s="108">
        <v>1</v>
      </c>
      <c r="D13" s="108" t="s">
        <v>183</v>
      </c>
      <c r="E13" s="120">
        <v>0</v>
      </c>
      <c r="F13" s="108" t="s">
        <v>192</v>
      </c>
      <c r="G13" s="166" t="s">
        <v>200</v>
      </c>
      <c r="H13" s="166" t="s">
        <v>188</v>
      </c>
      <c r="I13" s="299" t="str">
        <f t="shared" si="2"/>
        <v>I-101-0-1300205</v>
      </c>
      <c r="J13" s="185" t="s">
        <v>224</v>
      </c>
      <c r="K13" s="178" t="s">
        <v>16</v>
      </c>
      <c r="L13" s="300" t="s">
        <v>20</v>
      </c>
      <c r="M13" s="301" t="s">
        <v>4754</v>
      </c>
      <c r="N13" s="178"/>
      <c r="O13" s="110" t="s">
        <v>225</v>
      </c>
      <c r="P13" s="330" t="s">
        <v>226</v>
      </c>
      <c r="Q13" s="330" t="s">
        <v>227</v>
      </c>
      <c r="R13" s="110" t="s">
        <v>228</v>
      </c>
      <c r="S13" s="301" t="s">
        <v>231</v>
      </c>
      <c r="T13" s="581" t="s">
        <v>2854</v>
      </c>
      <c r="U13" s="583">
        <v>0.35</v>
      </c>
      <c r="V13" s="110" t="s">
        <v>223</v>
      </c>
      <c r="W13" s="310">
        <v>20</v>
      </c>
      <c r="X13" s="178" t="s">
        <v>222</v>
      </c>
      <c r="Y13" s="703">
        <v>43157</v>
      </c>
      <c r="Z13" s="330" t="s">
        <v>236</v>
      </c>
      <c r="AA13" s="704">
        <v>43102</v>
      </c>
      <c r="AB13" s="303">
        <v>43464</v>
      </c>
      <c r="AC13" s="341" t="str">
        <f t="shared" si="3"/>
        <v>enero</v>
      </c>
      <c r="AD13" s="343">
        <f t="shared" si="4"/>
        <v>362</v>
      </c>
      <c r="AE13" s="342">
        <f t="shared" si="1"/>
        <v>365</v>
      </c>
      <c r="AF13" s="332">
        <v>0</v>
      </c>
      <c r="AG13" s="308">
        <v>0</v>
      </c>
      <c r="AH13" s="110" t="s">
        <v>225</v>
      </c>
      <c r="AI13" s="333">
        <v>0</v>
      </c>
      <c r="AJ13" s="304"/>
      <c r="AK13" s="334" t="s">
        <v>327</v>
      </c>
      <c r="AL13" s="305"/>
      <c r="AM13" s="305"/>
      <c r="AN13" s="574">
        <v>0</v>
      </c>
      <c r="AO13" s="575" t="s">
        <v>2897</v>
      </c>
      <c r="AP13" s="574">
        <v>0</v>
      </c>
      <c r="AQ13" s="726" t="s">
        <v>4247</v>
      </c>
      <c r="AR13" s="574">
        <v>0</v>
      </c>
      <c r="AS13" s="726" t="s">
        <v>5157</v>
      </c>
      <c r="AT13" s="1360">
        <v>0</v>
      </c>
      <c r="AU13" s="1378" t="s">
        <v>6347</v>
      </c>
      <c r="AV13" s="1357">
        <v>0</v>
      </c>
      <c r="AW13" s="1378" t="s">
        <v>6944</v>
      </c>
      <c r="AX13" s="306"/>
      <c r="AY13" s="306"/>
      <c r="AZ13" s="306"/>
      <c r="BA13" s="306"/>
      <c r="BB13" s="306"/>
      <c r="BC13" s="306"/>
      <c r="BD13" s="306"/>
      <c r="BE13" s="306"/>
      <c r="BF13" s="306"/>
      <c r="BG13" s="306"/>
      <c r="BH13" s="306"/>
      <c r="BI13" s="306"/>
      <c r="BJ13" s="335">
        <v>0.02</v>
      </c>
      <c r="BK13" s="336">
        <v>0.02</v>
      </c>
      <c r="BL13" s="337" t="s">
        <v>329</v>
      </c>
      <c r="BM13" s="577">
        <v>0.04</v>
      </c>
      <c r="BN13" s="335">
        <v>0.04</v>
      </c>
      <c r="BO13" s="576" t="s">
        <v>2942</v>
      </c>
      <c r="BP13" s="336">
        <v>0.06</v>
      </c>
      <c r="BQ13" s="336">
        <v>4.4999999999999998E-2</v>
      </c>
      <c r="BR13" s="339" t="s">
        <v>4321</v>
      </c>
      <c r="BS13" s="336">
        <v>0.08</v>
      </c>
      <c r="BT13" s="336">
        <v>0.08</v>
      </c>
      <c r="BU13" s="339" t="s">
        <v>5303</v>
      </c>
      <c r="BV13" s="1362">
        <v>0.13</v>
      </c>
      <c r="BW13" s="1362">
        <v>0.08</v>
      </c>
      <c r="BX13" s="1378" t="s">
        <v>6496</v>
      </c>
      <c r="BY13" s="1362">
        <v>0.2</v>
      </c>
      <c r="BZ13" s="1362">
        <v>0.08</v>
      </c>
      <c r="CA13" s="1378" t="s">
        <v>6997</v>
      </c>
      <c r="CB13" s="336">
        <v>0.30000000000000004</v>
      </c>
      <c r="CC13" s="336"/>
      <c r="CD13" s="337"/>
      <c r="CE13" s="336">
        <v>0.4</v>
      </c>
      <c r="CF13" s="336"/>
      <c r="CG13" s="337"/>
      <c r="CH13" s="336">
        <v>0.5</v>
      </c>
      <c r="CI13" s="336"/>
      <c r="CJ13" s="337"/>
      <c r="CK13" s="336">
        <v>0.7</v>
      </c>
      <c r="CL13" s="336"/>
      <c r="CM13" s="337"/>
      <c r="CN13" s="336">
        <v>0.89999999999999991</v>
      </c>
      <c r="CO13" s="336"/>
      <c r="CP13" s="337"/>
      <c r="CQ13" s="336">
        <v>0.99999999999999989</v>
      </c>
      <c r="CR13" s="336"/>
      <c r="CS13" s="337"/>
      <c r="CU13" s="336" t="s">
        <v>4808</v>
      </c>
    </row>
    <row r="14" spans="1:99" s="7" customFormat="1" ht="73.5" customHeight="1" x14ac:dyDescent="0.25">
      <c r="A14" s="234" t="s">
        <v>3556</v>
      </c>
      <c r="B14" s="108" t="s">
        <v>181</v>
      </c>
      <c r="C14" s="108">
        <v>1</v>
      </c>
      <c r="D14" s="108" t="s">
        <v>183</v>
      </c>
      <c r="E14" s="120">
        <v>0</v>
      </c>
      <c r="F14" s="108">
        <v>13</v>
      </c>
      <c r="G14" s="166" t="s">
        <v>201</v>
      </c>
      <c r="H14" s="166" t="s">
        <v>183</v>
      </c>
      <c r="I14" s="299" t="str">
        <f t="shared" si="2"/>
        <v>I-101-0-1300301</v>
      </c>
      <c r="J14" s="185" t="s">
        <v>224</v>
      </c>
      <c r="K14" s="178" t="s">
        <v>16</v>
      </c>
      <c r="L14" s="300" t="s">
        <v>20</v>
      </c>
      <c r="M14" s="301" t="s">
        <v>4754</v>
      </c>
      <c r="N14" s="178"/>
      <c r="O14" s="110" t="s">
        <v>237</v>
      </c>
      <c r="P14" s="330" t="s">
        <v>226</v>
      </c>
      <c r="Q14" s="330" t="s">
        <v>227</v>
      </c>
      <c r="R14" s="110" t="s">
        <v>228</v>
      </c>
      <c r="S14" s="301" t="s">
        <v>238</v>
      </c>
      <c r="T14" s="581" t="s">
        <v>2855</v>
      </c>
      <c r="U14" s="583">
        <v>0.28999999999999998</v>
      </c>
      <c r="V14" s="110" t="s">
        <v>223</v>
      </c>
      <c r="W14" s="1633">
        <v>1</v>
      </c>
      <c r="X14" s="178" t="s">
        <v>222</v>
      </c>
      <c r="Y14" s="703">
        <v>43157</v>
      </c>
      <c r="Z14" s="330" t="s">
        <v>239</v>
      </c>
      <c r="AA14" s="303">
        <v>43115</v>
      </c>
      <c r="AB14" s="705">
        <v>43159</v>
      </c>
      <c r="AC14" s="341" t="str">
        <f t="shared" si="3"/>
        <v>enero</v>
      </c>
      <c r="AD14" s="343">
        <f t="shared" si="4"/>
        <v>44</v>
      </c>
      <c r="AE14" s="342">
        <f t="shared" si="1"/>
        <v>61</v>
      </c>
      <c r="AF14" s="332">
        <v>0</v>
      </c>
      <c r="AG14" s="308">
        <v>0</v>
      </c>
      <c r="AH14" s="110" t="s">
        <v>225</v>
      </c>
      <c r="AI14" s="333">
        <v>0</v>
      </c>
      <c r="AJ14" s="304" t="s">
        <v>330</v>
      </c>
      <c r="AK14" s="334" t="s">
        <v>331</v>
      </c>
      <c r="AL14" s="310">
        <v>0</v>
      </c>
      <c r="AM14" s="311" t="s">
        <v>332</v>
      </c>
      <c r="AN14" s="574">
        <v>0</v>
      </c>
      <c r="AO14" s="575" t="s">
        <v>2898</v>
      </c>
      <c r="AP14" s="574">
        <v>0</v>
      </c>
      <c r="AQ14" s="726" t="s">
        <v>4248</v>
      </c>
      <c r="AR14" s="574">
        <v>1</v>
      </c>
      <c r="AS14" s="726" t="s">
        <v>5158</v>
      </c>
      <c r="AT14" s="1360">
        <v>1</v>
      </c>
      <c r="AU14" s="1378" t="s">
        <v>6348</v>
      </c>
      <c r="AV14" s="1631">
        <v>1</v>
      </c>
      <c r="AW14" s="1378" t="s">
        <v>6945</v>
      </c>
      <c r="AX14" s="306"/>
      <c r="AY14" s="306"/>
      <c r="AZ14" s="306"/>
      <c r="BA14" s="306"/>
      <c r="BB14" s="306"/>
      <c r="BC14" s="306"/>
      <c r="BD14" s="306"/>
      <c r="BE14" s="306"/>
      <c r="BF14" s="306"/>
      <c r="BG14" s="306"/>
      <c r="BH14" s="306"/>
      <c r="BI14" s="306"/>
      <c r="BJ14" s="335">
        <v>0.5</v>
      </c>
      <c r="BK14" s="336">
        <v>0.5</v>
      </c>
      <c r="BL14" s="339" t="s">
        <v>333</v>
      </c>
      <c r="BM14" s="577">
        <v>1</v>
      </c>
      <c r="BN14" s="335">
        <v>1</v>
      </c>
      <c r="BO14" s="576" t="s">
        <v>2943</v>
      </c>
      <c r="BP14" s="336">
        <v>1</v>
      </c>
      <c r="BQ14" s="336">
        <v>1</v>
      </c>
      <c r="BR14" s="339" t="s">
        <v>4322</v>
      </c>
      <c r="BS14" s="336">
        <v>1</v>
      </c>
      <c r="BT14" s="336">
        <v>1</v>
      </c>
      <c r="BU14" s="339" t="s">
        <v>5304</v>
      </c>
      <c r="BV14" s="1362">
        <v>1</v>
      </c>
      <c r="BW14" s="1362">
        <v>1</v>
      </c>
      <c r="BX14" s="1378" t="s">
        <v>6497</v>
      </c>
      <c r="BY14" s="1362">
        <v>1</v>
      </c>
      <c r="BZ14" s="1362">
        <v>1</v>
      </c>
      <c r="CA14" s="1378" t="s">
        <v>6998</v>
      </c>
      <c r="CB14" s="336">
        <v>1</v>
      </c>
      <c r="CC14" s="336"/>
      <c r="CD14" s="337"/>
      <c r="CE14" s="336">
        <v>1</v>
      </c>
      <c r="CF14" s="336"/>
      <c r="CG14" s="337"/>
      <c r="CH14" s="336">
        <v>1</v>
      </c>
      <c r="CI14" s="336"/>
      <c r="CJ14" s="337"/>
      <c r="CK14" s="336">
        <v>1</v>
      </c>
      <c r="CL14" s="336"/>
      <c r="CM14" s="337"/>
      <c r="CN14" s="336">
        <v>1</v>
      </c>
      <c r="CO14" s="336"/>
      <c r="CP14" s="337"/>
      <c r="CQ14" s="336">
        <v>1</v>
      </c>
      <c r="CR14" s="336"/>
      <c r="CS14" s="337"/>
      <c r="CU14" s="336" t="s">
        <v>4809</v>
      </c>
    </row>
    <row r="15" spans="1:99" s="7" customFormat="1" ht="73.5" customHeight="1" x14ac:dyDescent="0.25">
      <c r="A15" s="234" t="s">
        <v>3556</v>
      </c>
      <c r="B15" s="108" t="s">
        <v>181</v>
      </c>
      <c r="C15" s="108">
        <v>1</v>
      </c>
      <c r="D15" s="108" t="s">
        <v>183</v>
      </c>
      <c r="E15" s="120">
        <v>0</v>
      </c>
      <c r="F15" s="108">
        <v>13</v>
      </c>
      <c r="G15" s="166" t="s">
        <v>201</v>
      </c>
      <c r="H15" s="166" t="s">
        <v>185</v>
      </c>
      <c r="I15" s="299" t="str">
        <f t="shared" si="2"/>
        <v>I-101-0-1300302</v>
      </c>
      <c r="J15" s="185" t="s">
        <v>224</v>
      </c>
      <c r="K15" s="178" t="s">
        <v>16</v>
      </c>
      <c r="L15" s="300" t="s">
        <v>20</v>
      </c>
      <c r="M15" s="301" t="s">
        <v>4754</v>
      </c>
      <c r="N15" s="178"/>
      <c r="O15" s="110" t="s">
        <v>237</v>
      </c>
      <c r="P15" s="330" t="s">
        <v>226</v>
      </c>
      <c r="Q15" s="330" t="s">
        <v>227</v>
      </c>
      <c r="R15" s="110" t="s">
        <v>228</v>
      </c>
      <c r="S15" s="301" t="s">
        <v>238</v>
      </c>
      <c r="T15" s="581" t="s">
        <v>2855</v>
      </c>
      <c r="U15" s="583">
        <v>0.28999999999999998</v>
      </c>
      <c r="V15" s="110" t="s">
        <v>223</v>
      </c>
      <c r="W15" s="1633">
        <v>1</v>
      </c>
      <c r="X15" s="178" t="s">
        <v>222</v>
      </c>
      <c r="Y15" s="703">
        <v>43157</v>
      </c>
      <c r="Z15" s="330" t="s">
        <v>240</v>
      </c>
      <c r="AA15" s="303">
        <v>43115</v>
      </c>
      <c r="AB15" s="303">
        <v>43159</v>
      </c>
      <c r="AC15" s="341" t="str">
        <f t="shared" si="3"/>
        <v>enero</v>
      </c>
      <c r="AD15" s="343">
        <f t="shared" si="4"/>
        <v>44</v>
      </c>
      <c r="AE15" s="342">
        <f t="shared" si="1"/>
        <v>61</v>
      </c>
      <c r="AF15" s="332">
        <v>0</v>
      </c>
      <c r="AG15" s="308">
        <v>0</v>
      </c>
      <c r="AH15" s="110" t="s">
        <v>225</v>
      </c>
      <c r="AI15" s="333">
        <v>0</v>
      </c>
      <c r="AJ15" s="304"/>
      <c r="AK15" s="334" t="s">
        <v>334</v>
      </c>
      <c r="AL15" s="310">
        <v>0</v>
      </c>
      <c r="AM15" s="311" t="s">
        <v>332</v>
      </c>
      <c r="AN15" s="574">
        <v>0</v>
      </c>
      <c r="AO15" s="575" t="s">
        <v>2898</v>
      </c>
      <c r="AP15" s="574">
        <v>0</v>
      </c>
      <c r="AQ15" s="726" t="s">
        <v>4248</v>
      </c>
      <c r="AR15" s="574">
        <v>1</v>
      </c>
      <c r="AS15" s="726" t="s">
        <v>5158</v>
      </c>
      <c r="AT15" s="1360">
        <v>1</v>
      </c>
      <c r="AU15" s="1378" t="s">
        <v>6348</v>
      </c>
      <c r="AV15" s="1631">
        <v>1</v>
      </c>
      <c r="AW15" s="1378" t="s">
        <v>6945</v>
      </c>
      <c r="AX15" s="306"/>
      <c r="AY15" s="306"/>
      <c r="AZ15" s="306"/>
      <c r="BA15" s="306"/>
      <c r="BB15" s="306"/>
      <c r="BC15" s="306"/>
      <c r="BD15" s="306"/>
      <c r="BE15" s="306"/>
      <c r="BF15" s="306"/>
      <c r="BG15" s="306"/>
      <c r="BH15" s="306"/>
      <c r="BI15" s="306"/>
      <c r="BJ15" s="335">
        <v>0.5</v>
      </c>
      <c r="BK15" s="336">
        <v>0.5</v>
      </c>
      <c r="BL15" s="339" t="s">
        <v>335</v>
      </c>
      <c r="BM15" s="577">
        <v>1</v>
      </c>
      <c r="BN15" s="335">
        <v>1</v>
      </c>
      <c r="BO15" s="576" t="s">
        <v>335</v>
      </c>
      <c r="BP15" s="336">
        <v>1</v>
      </c>
      <c r="BQ15" s="336">
        <v>1</v>
      </c>
      <c r="BR15" s="339" t="s">
        <v>4323</v>
      </c>
      <c r="BS15" s="336">
        <v>1</v>
      </c>
      <c r="BT15" s="336">
        <v>1</v>
      </c>
      <c r="BU15" s="339" t="s">
        <v>4323</v>
      </c>
      <c r="BV15" s="1362">
        <v>1</v>
      </c>
      <c r="BW15" s="1362">
        <v>1</v>
      </c>
      <c r="BX15" s="1378" t="s">
        <v>6498</v>
      </c>
      <c r="BY15" s="1362">
        <v>1</v>
      </c>
      <c r="BZ15" s="1362">
        <v>1</v>
      </c>
      <c r="CA15" s="1378" t="s">
        <v>6998</v>
      </c>
      <c r="CB15" s="336">
        <v>1</v>
      </c>
      <c r="CC15" s="336"/>
      <c r="CD15" s="337"/>
      <c r="CE15" s="336">
        <v>1</v>
      </c>
      <c r="CF15" s="336"/>
      <c r="CG15" s="337"/>
      <c r="CH15" s="336">
        <v>1</v>
      </c>
      <c r="CI15" s="336"/>
      <c r="CJ15" s="337"/>
      <c r="CK15" s="336">
        <v>1</v>
      </c>
      <c r="CL15" s="336"/>
      <c r="CM15" s="337"/>
      <c r="CN15" s="336">
        <v>1</v>
      </c>
      <c r="CO15" s="336"/>
      <c r="CP15" s="337"/>
      <c r="CQ15" s="336">
        <v>1</v>
      </c>
      <c r="CR15" s="336"/>
      <c r="CS15" s="337"/>
      <c r="CU15" s="336" t="s">
        <v>4810</v>
      </c>
    </row>
    <row r="16" spans="1:99" s="7" customFormat="1" ht="76.5" customHeight="1" x14ac:dyDescent="0.25">
      <c r="A16" s="234" t="s">
        <v>3556</v>
      </c>
      <c r="B16" s="108" t="s">
        <v>181</v>
      </c>
      <c r="C16" s="108">
        <v>1</v>
      </c>
      <c r="D16" s="108" t="s">
        <v>183</v>
      </c>
      <c r="E16" s="120">
        <v>0</v>
      </c>
      <c r="F16" s="108">
        <v>13</v>
      </c>
      <c r="G16" s="166" t="s">
        <v>201</v>
      </c>
      <c r="H16" s="166" t="s">
        <v>186</v>
      </c>
      <c r="I16" s="299" t="str">
        <f t="shared" si="2"/>
        <v>I-101-0-1300303</v>
      </c>
      <c r="J16" s="185" t="s">
        <v>224</v>
      </c>
      <c r="K16" s="178" t="s">
        <v>16</v>
      </c>
      <c r="L16" s="300" t="s">
        <v>20</v>
      </c>
      <c r="M16" s="301" t="s">
        <v>4754</v>
      </c>
      <c r="N16" s="178"/>
      <c r="O16" s="110" t="s">
        <v>237</v>
      </c>
      <c r="P16" s="330" t="s">
        <v>226</v>
      </c>
      <c r="Q16" s="330" t="s">
        <v>227</v>
      </c>
      <c r="R16" s="110" t="s">
        <v>228</v>
      </c>
      <c r="S16" s="301" t="s">
        <v>238</v>
      </c>
      <c r="T16" s="581" t="s">
        <v>2855</v>
      </c>
      <c r="U16" s="583">
        <v>0.28999999999999998</v>
      </c>
      <c r="V16" s="110" t="s">
        <v>223</v>
      </c>
      <c r="W16" s="956">
        <v>1</v>
      </c>
      <c r="X16" s="178" t="s">
        <v>222</v>
      </c>
      <c r="Y16" s="703">
        <v>43157</v>
      </c>
      <c r="Z16" s="330" t="s">
        <v>241</v>
      </c>
      <c r="AA16" s="303">
        <v>43115</v>
      </c>
      <c r="AB16" s="303">
        <v>43343</v>
      </c>
      <c r="AC16" s="341" t="str">
        <f t="shared" si="3"/>
        <v>enero</v>
      </c>
      <c r="AD16" s="343">
        <f t="shared" si="4"/>
        <v>228</v>
      </c>
      <c r="AE16" s="342">
        <f t="shared" si="1"/>
        <v>244</v>
      </c>
      <c r="AF16" s="332">
        <v>0</v>
      </c>
      <c r="AG16" s="308">
        <v>0</v>
      </c>
      <c r="AH16" s="110" t="s">
        <v>225</v>
      </c>
      <c r="AI16" s="333">
        <v>0</v>
      </c>
      <c r="AJ16" s="304"/>
      <c r="AK16" s="334" t="s">
        <v>336</v>
      </c>
      <c r="AL16" s="310">
        <v>0</v>
      </c>
      <c r="AM16" s="311" t="s">
        <v>332</v>
      </c>
      <c r="AN16" s="574">
        <v>0</v>
      </c>
      <c r="AO16" s="575" t="s">
        <v>2898</v>
      </c>
      <c r="AP16" s="574">
        <v>0</v>
      </c>
      <c r="AQ16" s="726" t="s">
        <v>4248</v>
      </c>
      <c r="AR16" s="574">
        <v>1</v>
      </c>
      <c r="AS16" s="726" t="s">
        <v>5158</v>
      </c>
      <c r="AT16" s="1360">
        <v>1</v>
      </c>
      <c r="AU16" s="1378" t="s">
        <v>6348</v>
      </c>
      <c r="AV16" s="1357">
        <v>1</v>
      </c>
      <c r="AW16" s="1378" t="s">
        <v>6945</v>
      </c>
      <c r="AX16" s="306"/>
      <c r="AY16" s="306"/>
      <c r="AZ16" s="306"/>
      <c r="BA16" s="306"/>
      <c r="BB16" s="306"/>
      <c r="BC16" s="306"/>
      <c r="BD16" s="306"/>
      <c r="BE16" s="306"/>
      <c r="BF16" s="306"/>
      <c r="BG16" s="306"/>
      <c r="BH16" s="306"/>
      <c r="BI16" s="306"/>
      <c r="BJ16" s="335">
        <v>0.02</v>
      </c>
      <c r="BK16" s="336">
        <v>0.02</v>
      </c>
      <c r="BL16" s="339" t="s">
        <v>337</v>
      </c>
      <c r="BM16" s="577">
        <v>0.04</v>
      </c>
      <c r="BN16" s="335">
        <v>0.04</v>
      </c>
      <c r="BO16" s="576" t="s">
        <v>2944</v>
      </c>
      <c r="BP16" s="336">
        <v>0.06</v>
      </c>
      <c r="BQ16" s="336">
        <v>0.06</v>
      </c>
      <c r="BR16" s="339" t="s">
        <v>4324</v>
      </c>
      <c r="BS16" s="336">
        <v>0.08</v>
      </c>
      <c r="BT16" s="336">
        <v>1</v>
      </c>
      <c r="BU16" s="339" t="s">
        <v>5305</v>
      </c>
      <c r="BV16" s="1362">
        <v>0.2</v>
      </c>
      <c r="BW16" s="1362">
        <v>1</v>
      </c>
      <c r="BX16" s="1378" t="s">
        <v>6499</v>
      </c>
      <c r="BY16" s="1362">
        <v>0.5</v>
      </c>
      <c r="BZ16" s="1362">
        <v>1</v>
      </c>
      <c r="CA16" s="1378" t="s">
        <v>6999</v>
      </c>
      <c r="CB16" s="336">
        <v>0.8</v>
      </c>
      <c r="CC16" s="336"/>
      <c r="CD16" s="337"/>
      <c r="CE16" s="336">
        <v>1</v>
      </c>
      <c r="CF16" s="336"/>
      <c r="CG16" s="337"/>
      <c r="CH16" s="336">
        <v>1</v>
      </c>
      <c r="CI16" s="336"/>
      <c r="CJ16" s="337"/>
      <c r="CK16" s="336">
        <v>1</v>
      </c>
      <c r="CL16" s="336"/>
      <c r="CM16" s="337"/>
      <c r="CN16" s="336">
        <v>1</v>
      </c>
      <c r="CO16" s="336"/>
      <c r="CP16" s="337"/>
      <c r="CQ16" s="336">
        <v>1</v>
      </c>
      <c r="CR16" s="336"/>
      <c r="CS16" s="337"/>
      <c r="CU16" s="336" t="s">
        <v>4811</v>
      </c>
    </row>
    <row r="17" spans="1:99" s="7" customFormat="1" ht="76.5" customHeight="1" x14ac:dyDescent="0.25">
      <c r="A17" s="234" t="s">
        <v>3556</v>
      </c>
      <c r="B17" s="108" t="s">
        <v>181</v>
      </c>
      <c r="C17" s="108">
        <v>1</v>
      </c>
      <c r="D17" s="108" t="s">
        <v>183</v>
      </c>
      <c r="E17" s="120">
        <v>0</v>
      </c>
      <c r="F17" s="108">
        <v>13</v>
      </c>
      <c r="G17" s="166" t="s">
        <v>201</v>
      </c>
      <c r="H17" s="166" t="s">
        <v>187</v>
      </c>
      <c r="I17" s="299" t="str">
        <f t="shared" si="2"/>
        <v>I-101-0-1300304</v>
      </c>
      <c r="J17" s="185" t="s">
        <v>224</v>
      </c>
      <c r="K17" s="178" t="s">
        <v>16</v>
      </c>
      <c r="L17" s="300" t="s">
        <v>20</v>
      </c>
      <c r="M17" s="301" t="s">
        <v>4754</v>
      </c>
      <c r="N17" s="178"/>
      <c r="O17" s="110" t="s">
        <v>237</v>
      </c>
      <c r="P17" s="330" t="s">
        <v>226</v>
      </c>
      <c r="Q17" s="330" t="s">
        <v>227</v>
      </c>
      <c r="R17" s="110" t="s">
        <v>228</v>
      </c>
      <c r="S17" s="301" t="s">
        <v>238</v>
      </c>
      <c r="T17" s="581" t="s">
        <v>2855</v>
      </c>
      <c r="U17" s="583">
        <v>0.28999999999999998</v>
      </c>
      <c r="V17" s="110" t="s">
        <v>223</v>
      </c>
      <c r="W17" s="956">
        <v>1</v>
      </c>
      <c r="X17" s="309"/>
      <c r="Y17" s="309"/>
      <c r="Z17" s="330" t="s">
        <v>242</v>
      </c>
      <c r="AA17" s="303">
        <v>43115</v>
      </c>
      <c r="AB17" s="303">
        <v>43312</v>
      </c>
      <c r="AC17" s="341" t="str">
        <f t="shared" si="3"/>
        <v>enero</v>
      </c>
      <c r="AD17" s="343">
        <f t="shared" si="4"/>
        <v>197</v>
      </c>
      <c r="AE17" s="342">
        <f t="shared" si="1"/>
        <v>213</v>
      </c>
      <c r="AF17" s="332">
        <v>0</v>
      </c>
      <c r="AG17" s="308">
        <v>0</v>
      </c>
      <c r="AH17" s="110" t="s">
        <v>225</v>
      </c>
      <c r="AI17" s="333">
        <v>0</v>
      </c>
      <c r="AJ17" s="304"/>
      <c r="AK17" s="334" t="s">
        <v>338</v>
      </c>
      <c r="AL17" s="310">
        <v>0</v>
      </c>
      <c r="AM17" s="311" t="s">
        <v>332</v>
      </c>
      <c r="AN17" s="574">
        <v>0</v>
      </c>
      <c r="AO17" s="575" t="s">
        <v>2898</v>
      </c>
      <c r="AP17" s="574">
        <v>0</v>
      </c>
      <c r="AQ17" s="726" t="s">
        <v>4248</v>
      </c>
      <c r="AR17" s="574">
        <v>1</v>
      </c>
      <c r="AS17" s="726" t="s">
        <v>5158</v>
      </c>
      <c r="AT17" s="1360">
        <v>1</v>
      </c>
      <c r="AU17" s="1378" t="s">
        <v>6348</v>
      </c>
      <c r="AV17" s="1357">
        <v>1</v>
      </c>
      <c r="AW17" s="1378" t="s">
        <v>6945</v>
      </c>
      <c r="AX17" s="306"/>
      <c r="AY17" s="306"/>
      <c r="AZ17" s="306"/>
      <c r="BA17" s="306"/>
      <c r="BB17" s="306"/>
      <c r="BC17" s="306"/>
      <c r="BD17" s="306"/>
      <c r="BE17" s="306"/>
      <c r="BF17" s="306"/>
      <c r="BG17" s="306"/>
      <c r="BH17" s="306"/>
      <c r="BI17" s="306"/>
      <c r="BJ17" s="335">
        <v>0.05</v>
      </c>
      <c r="BK17" s="336">
        <v>0.05</v>
      </c>
      <c r="BL17" s="339" t="s">
        <v>339</v>
      </c>
      <c r="BM17" s="577">
        <v>0.2</v>
      </c>
      <c r="BN17" s="335">
        <v>0.2</v>
      </c>
      <c r="BO17" s="576" t="s">
        <v>339</v>
      </c>
      <c r="BP17" s="336">
        <v>0.4</v>
      </c>
      <c r="BQ17" s="336">
        <v>0.4</v>
      </c>
      <c r="BR17" s="339" t="s">
        <v>4325</v>
      </c>
      <c r="BS17" s="336">
        <v>0.60000000000000009</v>
      </c>
      <c r="BT17" s="336">
        <v>0.6</v>
      </c>
      <c r="BU17" s="339" t="s">
        <v>5306</v>
      </c>
      <c r="BV17" s="1362">
        <v>0.8</v>
      </c>
      <c r="BW17" s="1362">
        <v>1</v>
      </c>
      <c r="BX17" s="1378" t="s">
        <v>6500</v>
      </c>
      <c r="BY17" s="1362">
        <v>0.9</v>
      </c>
      <c r="BZ17" s="1362">
        <v>1</v>
      </c>
      <c r="CA17" s="1378" t="s">
        <v>7000</v>
      </c>
      <c r="CB17" s="336">
        <v>1</v>
      </c>
      <c r="CC17" s="336"/>
      <c r="CD17" s="337"/>
      <c r="CE17" s="336">
        <v>1</v>
      </c>
      <c r="CF17" s="336"/>
      <c r="CG17" s="337"/>
      <c r="CH17" s="336">
        <v>1</v>
      </c>
      <c r="CI17" s="336"/>
      <c r="CJ17" s="337"/>
      <c r="CK17" s="336">
        <v>1</v>
      </c>
      <c r="CL17" s="336"/>
      <c r="CM17" s="337"/>
      <c r="CN17" s="336">
        <v>1</v>
      </c>
      <c r="CO17" s="336"/>
      <c r="CP17" s="337"/>
      <c r="CQ17" s="336">
        <v>1</v>
      </c>
      <c r="CR17" s="336"/>
      <c r="CS17" s="337"/>
      <c r="CU17" s="336" t="s">
        <v>4812</v>
      </c>
    </row>
    <row r="18" spans="1:99" s="7" customFormat="1" ht="76.5" customHeight="1" x14ac:dyDescent="0.25">
      <c r="A18" s="234" t="s">
        <v>3556</v>
      </c>
      <c r="B18" s="108" t="s">
        <v>181</v>
      </c>
      <c r="C18" s="108">
        <v>1</v>
      </c>
      <c r="D18" s="108" t="s">
        <v>183</v>
      </c>
      <c r="E18" s="120">
        <v>0</v>
      </c>
      <c r="F18" s="108">
        <v>13</v>
      </c>
      <c r="G18" s="166" t="s">
        <v>201</v>
      </c>
      <c r="H18" s="166" t="s">
        <v>188</v>
      </c>
      <c r="I18" s="299" t="str">
        <f t="shared" si="2"/>
        <v>I-101-0-1300305</v>
      </c>
      <c r="J18" s="185" t="s">
        <v>224</v>
      </c>
      <c r="K18" s="178" t="s">
        <v>16</v>
      </c>
      <c r="L18" s="300" t="s">
        <v>20</v>
      </c>
      <c r="M18" s="301" t="s">
        <v>4754</v>
      </c>
      <c r="N18" s="178"/>
      <c r="O18" s="110" t="s">
        <v>237</v>
      </c>
      <c r="P18" s="330" t="s">
        <v>226</v>
      </c>
      <c r="Q18" s="330" t="s">
        <v>227</v>
      </c>
      <c r="R18" s="110" t="s">
        <v>228</v>
      </c>
      <c r="S18" s="301" t="s">
        <v>238</v>
      </c>
      <c r="T18" s="581" t="s">
        <v>2855</v>
      </c>
      <c r="U18" s="583">
        <v>0.28999999999999998</v>
      </c>
      <c r="V18" s="110" t="s">
        <v>223</v>
      </c>
      <c r="W18" s="956">
        <v>1</v>
      </c>
      <c r="X18" s="309"/>
      <c r="Y18" s="309"/>
      <c r="Z18" s="330" t="s">
        <v>243</v>
      </c>
      <c r="AA18" s="303">
        <v>43115</v>
      </c>
      <c r="AB18" s="303">
        <v>43312</v>
      </c>
      <c r="AC18" s="341" t="str">
        <f t="shared" si="3"/>
        <v>enero</v>
      </c>
      <c r="AD18" s="343">
        <f t="shared" si="4"/>
        <v>197</v>
      </c>
      <c r="AE18" s="342">
        <f t="shared" si="1"/>
        <v>213</v>
      </c>
      <c r="AF18" s="332">
        <v>0</v>
      </c>
      <c r="AG18" s="308">
        <v>0</v>
      </c>
      <c r="AH18" s="110" t="s">
        <v>225</v>
      </c>
      <c r="AI18" s="333">
        <v>0</v>
      </c>
      <c r="AJ18" s="304"/>
      <c r="AK18" s="334" t="s">
        <v>340</v>
      </c>
      <c r="AL18" s="310">
        <v>0</v>
      </c>
      <c r="AM18" s="311" t="s">
        <v>332</v>
      </c>
      <c r="AN18" s="574">
        <v>0</v>
      </c>
      <c r="AO18" s="575" t="s">
        <v>2898</v>
      </c>
      <c r="AP18" s="574">
        <v>0</v>
      </c>
      <c r="AQ18" s="726" t="s">
        <v>4248</v>
      </c>
      <c r="AR18" s="574">
        <v>1</v>
      </c>
      <c r="AS18" s="726" t="s">
        <v>5158</v>
      </c>
      <c r="AT18" s="1360">
        <v>1</v>
      </c>
      <c r="AU18" s="1378" t="s">
        <v>6348</v>
      </c>
      <c r="AV18" s="1357">
        <v>1</v>
      </c>
      <c r="AW18" s="1378" t="s">
        <v>6945</v>
      </c>
      <c r="AX18" s="306"/>
      <c r="AY18" s="306"/>
      <c r="AZ18" s="306"/>
      <c r="BA18" s="306"/>
      <c r="BB18" s="306"/>
      <c r="BC18" s="306"/>
      <c r="BD18" s="306"/>
      <c r="BE18" s="306"/>
      <c r="BF18" s="306"/>
      <c r="BG18" s="306"/>
      <c r="BH18" s="306"/>
      <c r="BI18" s="306"/>
      <c r="BJ18" s="335">
        <v>0.02</v>
      </c>
      <c r="BK18" s="336">
        <v>0.02</v>
      </c>
      <c r="BL18" s="339" t="s">
        <v>341</v>
      </c>
      <c r="BM18" s="577">
        <v>0.04</v>
      </c>
      <c r="BN18" s="335">
        <v>0.04</v>
      </c>
      <c r="BO18" s="576" t="s">
        <v>2945</v>
      </c>
      <c r="BP18" s="336">
        <v>0.06</v>
      </c>
      <c r="BQ18" s="336">
        <v>0.06</v>
      </c>
      <c r="BR18" s="339" t="s">
        <v>4326</v>
      </c>
      <c r="BS18" s="336">
        <v>0.2</v>
      </c>
      <c r="BT18" s="336">
        <v>0.2</v>
      </c>
      <c r="BU18" s="339" t="s">
        <v>5301</v>
      </c>
      <c r="BV18" s="1362">
        <v>0.4</v>
      </c>
      <c r="BW18" s="1362">
        <v>0.3</v>
      </c>
      <c r="BX18" s="1378" t="s">
        <v>6501</v>
      </c>
      <c r="BY18" s="1362">
        <v>1</v>
      </c>
      <c r="BZ18" s="1362">
        <v>0.4</v>
      </c>
      <c r="CA18" s="1378" t="s">
        <v>7001</v>
      </c>
      <c r="CB18" s="336">
        <v>1</v>
      </c>
      <c r="CC18" s="336"/>
      <c r="CD18" s="337"/>
      <c r="CE18" s="336">
        <v>1</v>
      </c>
      <c r="CF18" s="336"/>
      <c r="CG18" s="337"/>
      <c r="CH18" s="336">
        <v>1</v>
      </c>
      <c r="CI18" s="336"/>
      <c r="CJ18" s="337"/>
      <c r="CK18" s="336">
        <v>1</v>
      </c>
      <c r="CL18" s="336"/>
      <c r="CM18" s="337"/>
      <c r="CN18" s="336">
        <v>1</v>
      </c>
      <c r="CO18" s="336"/>
      <c r="CP18" s="337"/>
      <c r="CQ18" s="336">
        <v>1</v>
      </c>
      <c r="CR18" s="336"/>
      <c r="CS18" s="337"/>
      <c r="CU18" s="336" t="s">
        <v>4813</v>
      </c>
    </row>
    <row r="19" spans="1:99" s="7" customFormat="1" ht="76.5" customHeight="1" x14ac:dyDescent="0.25">
      <c r="A19" s="234" t="s">
        <v>3556</v>
      </c>
      <c r="B19" s="108" t="s">
        <v>181</v>
      </c>
      <c r="C19" s="108">
        <v>1</v>
      </c>
      <c r="D19" s="108" t="s">
        <v>183</v>
      </c>
      <c r="E19" s="120">
        <v>0</v>
      </c>
      <c r="F19" s="108">
        <v>13</v>
      </c>
      <c r="G19" s="166" t="s">
        <v>201</v>
      </c>
      <c r="H19" s="166" t="s">
        <v>189</v>
      </c>
      <c r="I19" s="299" t="str">
        <f t="shared" si="2"/>
        <v>I-101-0-1300306</v>
      </c>
      <c r="J19" s="185" t="s">
        <v>224</v>
      </c>
      <c r="K19" s="178" t="s">
        <v>16</v>
      </c>
      <c r="L19" s="300" t="s">
        <v>20</v>
      </c>
      <c r="M19" s="301" t="s">
        <v>4754</v>
      </c>
      <c r="N19" s="178"/>
      <c r="O19" s="110" t="s">
        <v>237</v>
      </c>
      <c r="P19" s="330" t="s">
        <v>226</v>
      </c>
      <c r="Q19" s="330" t="s">
        <v>227</v>
      </c>
      <c r="R19" s="110" t="s">
        <v>228</v>
      </c>
      <c r="S19" s="301" t="s">
        <v>238</v>
      </c>
      <c r="T19" s="581" t="s">
        <v>2855</v>
      </c>
      <c r="U19" s="583">
        <v>0.28999999999999998</v>
      </c>
      <c r="V19" s="110" t="s">
        <v>223</v>
      </c>
      <c r="W19" s="956">
        <v>1</v>
      </c>
      <c r="X19" s="178" t="s">
        <v>222</v>
      </c>
      <c r="Y19" s="703">
        <v>43157</v>
      </c>
      <c r="Z19" s="330" t="s">
        <v>244</v>
      </c>
      <c r="AA19" s="303">
        <v>43115</v>
      </c>
      <c r="AB19" s="303">
        <v>43464</v>
      </c>
      <c r="AC19" s="341" t="str">
        <f t="shared" si="3"/>
        <v>enero</v>
      </c>
      <c r="AD19" s="343">
        <f t="shared" si="4"/>
        <v>349</v>
      </c>
      <c r="AE19" s="342">
        <f t="shared" si="1"/>
        <v>365</v>
      </c>
      <c r="AF19" s="332">
        <v>0</v>
      </c>
      <c r="AG19" s="308">
        <v>0</v>
      </c>
      <c r="AH19" s="110" t="s">
        <v>225</v>
      </c>
      <c r="AI19" s="333">
        <v>0</v>
      </c>
      <c r="AJ19" s="304"/>
      <c r="AK19" s="334" t="s">
        <v>325</v>
      </c>
      <c r="AL19" s="310">
        <v>0</v>
      </c>
      <c r="AM19" s="311" t="s">
        <v>332</v>
      </c>
      <c r="AN19" s="574">
        <v>0</v>
      </c>
      <c r="AO19" s="575" t="s">
        <v>2898</v>
      </c>
      <c r="AP19" s="574">
        <v>0</v>
      </c>
      <c r="AQ19" s="726" t="s">
        <v>4248</v>
      </c>
      <c r="AR19" s="574">
        <v>1</v>
      </c>
      <c r="AS19" s="726" t="s">
        <v>5158</v>
      </c>
      <c r="AT19" s="1360">
        <v>1</v>
      </c>
      <c r="AU19" s="1378" t="s">
        <v>6348</v>
      </c>
      <c r="AV19" s="1357">
        <v>1</v>
      </c>
      <c r="AW19" s="1378" t="s">
        <v>6945</v>
      </c>
      <c r="AX19" s="306"/>
      <c r="AY19" s="306"/>
      <c r="AZ19" s="306"/>
      <c r="BA19" s="306"/>
      <c r="BB19" s="306"/>
      <c r="BC19" s="306"/>
      <c r="BD19" s="306"/>
      <c r="BE19" s="306"/>
      <c r="BF19" s="306"/>
      <c r="BG19" s="306"/>
      <c r="BH19" s="306"/>
      <c r="BI19" s="306"/>
      <c r="BJ19" s="335">
        <v>0.05</v>
      </c>
      <c r="BK19" s="336">
        <v>0.05</v>
      </c>
      <c r="BL19" s="339" t="s">
        <v>342</v>
      </c>
      <c r="BM19" s="577">
        <v>0.1</v>
      </c>
      <c r="BN19" s="335">
        <v>0.1</v>
      </c>
      <c r="BO19" s="576" t="s">
        <v>2946</v>
      </c>
      <c r="BP19" s="336">
        <v>0.15000000000000002</v>
      </c>
      <c r="BQ19" s="336">
        <v>0.15</v>
      </c>
      <c r="BR19" s="339" t="s">
        <v>4327</v>
      </c>
      <c r="BS19" s="336">
        <v>0.2</v>
      </c>
      <c r="BT19" s="336">
        <v>0.2</v>
      </c>
      <c r="BU19" s="339" t="s">
        <v>5307</v>
      </c>
      <c r="BV19" s="1362">
        <v>0.25</v>
      </c>
      <c r="BW19" s="1362">
        <v>0.25</v>
      </c>
      <c r="BX19" s="1378" t="s">
        <v>6502</v>
      </c>
      <c r="BY19" s="1362">
        <v>0.3</v>
      </c>
      <c r="BZ19" s="1362">
        <v>0.3</v>
      </c>
      <c r="CA19" s="1378" t="s">
        <v>7002</v>
      </c>
      <c r="CB19" s="336">
        <v>0.35</v>
      </c>
      <c r="CC19" s="336"/>
      <c r="CD19" s="337"/>
      <c r="CE19" s="336">
        <v>0.39999999999999997</v>
      </c>
      <c r="CF19" s="336"/>
      <c r="CG19" s="337"/>
      <c r="CH19" s="336">
        <v>0.44999999999999996</v>
      </c>
      <c r="CI19" s="336"/>
      <c r="CJ19" s="337"/>
      <c r="CK19" s="336">
        <v>0.6</v>
      </c>
      <c r="CL19" s="336"/>
      <c r="CM19" s="337"/>
      <c r="CN19" s="336">
        <v>0.8</v>
      </c>
      <c r="CO19" s="336"/>
      <c r="CP19" s="337"/>
      <c r="CQ19" s="336">
        <v>1</v>
      </c>
      <c r="CR19" s="336"/>
      <c r="CS19" s="337"/>
      <c r="CU19" s="336" t="s">
        <v>4814</v>
      </c>
    </row>
    <row r="20" spans="1:99" s="128" customFormat="1" ht="76.5" customHeight="1" x14ac:dyDescent="0.25">
      <c r="A20" s="234" t="s">
        <v>3556</v>
      </c>
      <c r="B20" s="108" t="s">
        <v>181</v>
      </c>
      <c r="C20" s="108">
        <v>1</v>
      </c>
      <c r="D20" s="108" t="s">
        <v>183</v>
      </c>
      <c r="E20" s="120">
        <v>0</v>
      </c>
      <c r="F20" s="108">
        <v>13</v>
      </c>
      <c r="G20" s="166" t="s">
        <v>202</v>
      </c>
      <c r="H20" s="166" t="s">
        <v>183</v>
      </c>
      <c r="I20" s="299" t="str">
        <f t="shared" si="2"/>
        <v>I-101-0-1300401</v>
      </c>
      <c r="J20" s="185" t="s">
        <v>224</v>
      </c>
      <c r="K20" s="185" t="s">
        <v>16</v>
      </c>
      <c r="L20" s="300" t="s">
        <v>20</v>
      </c>
      <c r="M20" s="301" t="s">
        <v>4754</v>
      </c>
      <c r="N20" s="185"/>
      <c r="O20" s="110" t="s">
        <v>237</v>
      </c>
      <c r="P20" s="330" t="s">
        <v>226</v>
      </c>
      <c r="Q20" s="330" t="s">
        <v>227</v>
      </c>
      <c r="R20" s="110" t="s">
        <v>228</v>
      </c>
      <c r="S20" s="301" t="s">
        <v>245</v>
      </c>
      <c r="T20" s="581" t="s">
        <v>2856</v>
      </c>
      <c r="U20" s="583">
        <v>0.35</v>
      </c>
      <c r="V20" s="110" t="s">
        <v>223</v>
      </c>
      <c r="W20" s="1633">
        <v>1</v>
      </c>
      <c r="X20" s="178" t="s">
        <v>222</v>
      </c>
      <c r="Y20" s="703">
        <v>43157</v>
      </c>
      <c r="Z20" s="330" t="s">
        <v>246</v>
      </c>
      <c r="AA20" s="303">
        <v>43115</v>
      </c>
      <c r="AB20" s="303">
        <v>43190</v>
      </c>
      <c r="AC20" s="341" t="str">
        <f t="shared" si="3"/>
        <v>enero</v>
      </c>
      <c r="AD20" s="343">
        <f t="shared" si="4"/>
        <v>75</v>
      </c>
      <c r="AE20" s="342">
        <f t="shared" si="1"/>
        <v>91</v>
      </c>
      <c r="AF20" s="332">
        <v>0</v>
      </c>
      <c r="AG20" s="308">
        <v>0</v>
      </c>
      <c r="AH20" s="110" t="s">
        <v>225</v>
      </c>
      <c r="AI20" s="333">
        <v>0</v>
      </c>
      <c r="AJ20" s="304" t="s">
        <v>330</v>
      </c>
      <c r="AK20" s="334" t="s">
        <v>343</v>
      </c>
      <c r="AL20" s="305"/>
      <c r="AM20" s="305"/>
      <c r="AN20" s="574">
        <v>0</v>
      </c>
      <c r="AO20" s="575" t="s">
        <v>2899</v>
      </c>
      <c r="AP20" s="574">
        <v>0</v>
      </c>
      <c r="AQ20" s="726" t="s">
        <v>4249</v>
      </c>
      <c r="AR20" s="574">
        <v>0</v>
      </c>
      <c r="AS20" s="726" t="s">
        <v>5159</v>
      </c>
      <c r="AT20" s="1361">
        <v>0</v>
      </c>
      <c r="AU20" s="1378" t="s">
        <v>6349</v>
      </c>
      <c r="AV20" s="1359">
        <v>0</v>
      </c>
      <c r="AW20" s="1378" t="s">
        <v>6946</v>
      </c>
      <c r="AX20" s="305"/>
      <c r="AY20" s="305"/>
      <c r="AZ20" s="305"/>
      <c r="BA20" s="305"/>
      <c r="BB20" s="305"/>
      <c r="BC20" s="305"/>
      <c r="BD20" s="305"/>
      <c r="BE20" s="305"/>
      <c r="BF20" s="305"/>
      <c r="BG20" s="305"/>
      <c r="BH20" s="305"/>
      <c r="BI20" s="305"/>
      <c r="BJ20" s="335">
        <v>0.05</v>
      </c>
      <c r="BK20" s="336">
        <v>0.05</v>
      </c>
      <c r="BL20" s="337" t="s">
        <v>344</v>
      </c>
      <c r="BM20" s="577">
        <v>0.5</v>
      </c>
      <c r="BN20" s="335">
        <v>0.5</v>
      </c>
      <c r="BO20" s="576" t="s">
        <v>2947</v>
      </c>
      <c r="BP20" s="336">
        <v>1</v>
      </c>
      <c r="BQ20" s="336">
        <v>1</v>
      </c>
      <c r="BR20" s="339" t="s">
        <v>4328</v>
      </c>
      <c r="BS20" s="336">
        <v>1</v>
      </c>
      <c r="BT20" s="336">
        <v>1</v>
      </c>
      <c r="BU20" s="339" t="s">
        <v>5308</v>
      </c>
      <c r="BV20" s="1362">
        <v>1</v>
      </c>
      <c r="BW20" s="1362">
        <v>0.5</v>
      </c>
      <c r="BX20" s="1378" t="s">
        <v>6503</v>
      </c>
      <c r="BY20" s="1362">
        <v>1</v>
      </c>
      <c r="BZ20" s="1362">
        <v>0.7</v>
      </c>
      <c r="CA20" s="1378" t="s">
        <v>6946</v>
      </c>
      <c r="CB20" s="336">
        <v>1</v>
      </c>
      <c r="CC20" s="336"/>
      <c r="CD20" s="337"/>
      <c r="CE20" s="336">
        <v>1</v>
      </c>
      <c r="CF20" s="336"/>
      <c r="CG20" s="337"/>
      <c r="CH20" s="336">
        <v>1</v>
      </c>
      <c r="CI20" s="336"/>
      <c r="CJ20" s="337"/>
      <c r="CK20" s="336">
        <v>1</v>
      </c>
      <c r="CL20" s="336"/>
      <c r="CM20" s="337"/>
      <c r="CN20" s="336">
        <v>1</v>
      </c>
      <c r="CO20" s="336"/>
      <c r="CP20" s="337"/>
      <c r="CQ20" s="336">
        <v>1</v>
      </c>
      <c r="CR20" s="336"/>
      <c r="CS20" s="337"/>
      <c r="CU20" s="336" t="s">
        <v>4815</v>
      </c>
    </row>
    <row r="21" spans="1:99" s="7" customFormat="1" ht="76.5" customHeight="1" x14ac:dyDescent="0.25">
      <c r="A21" s="234" t="s">
        <v>3556</v>
      </c>
      <c r="B21" s="108" t="s">
        <v>181</v>
      </c>
      <c r="C21" s="108">
        <v>1</v>
      </c>
      <c r="D21" s="108" t="s">
        <v>183</v>
      </c>
      <c r="E21" s="120">
        <v>0</v>
      </c>
      <c r="F21" s="108">
        <v>13</v>
      </c>
      <c r="G21" s="166" t="s">
        <v>202</v>
      </c>
      <c r="H21" s="166" t="s">
        <v>185</v>
      </c>
      <c r="I21" s="299" t="str">
        <f t="shared" si="2"/>
        <v>I-101-0-1300402</v>
      </c>
      <c r="J21" s="185" t="s">
        <v>224</v>
      </c>
      <c r="K21" s="178" t="s">
        <v>16</v>
      </c>
      <c r="L21" s="300" t="s">
        <v>20</v>
      </c>
      <c r="M21" s="301" t="s">
        <v>4754</v>
      </c>
      <c r="N21" s="178"/>
      <c r="O21" s="110" t="s">
        <v>237</v>
      </c>
      <c r="P21" s="330" t="s">
        <v>226</v>
      </c>
      <c r="Q21" s="330" t="s">
        <v>227</v>
      </c>
      <c r="R21" s="110" t="s">
        <v>228</v>
      </c>
      <c r="S21" s="301" t="s">
        <v>245</v>
      </c>
      <c r="T21" s="581" t="s">
        <v>2856</v>
      </c>
      <c r="U21" s="583">
        <v>0.35</v>
      </c>
      <c r="V21" s="110" t="s">
        <v>223</v>
      </c>
      <c r="W21" s="956">
        <v>1</v>
      </c>
      <c r="X21" s="178" t="s">
        <v>222</v>
      </c>
      <c r="Y21" s="703">
        <v>43157</v>
      </c>
      <c r="Z21" s="330" t="s">
        <v>247</v>
      </c>
      <c r="AA21" s="303">
        <v>43115</v>
      </c>
      <c r="AB21" s="303">
        <v>43464</v>
      </c>
      <c r="AC21" s="341" t="str">
        <f t="shared" si="3"/>
        <v>enero</v>
      </c>
      <c r="AD21" s="343">
        <f t="shared" si="4"/>
        <v>349</v>
      </c>
      <c r="AE21" s="342">
        <f t="shared" si="1"/>
        <v>365</v>
      </c>
      <c r="AF21" s="332">
        <v>0</v>
      </c>
      <c r="AG21" s="308">
        <v>0</v>
      </c>
      <c r="AH21" s="110" t="s">
        <v>225</v>
      </c>
      <c r="AI21" s="333">
        <v>0</v>
      </c>
      <c r="AJ21" s="304"/>
      <c r="AK21" s="334" t="s">
        <v>345</v>
      </c>
      <c r="AL21" s="305"/>
      <c r="AM21" s="305"/>
      <c r="AN21" s="574">
        <v>0</v>
      </c>
      <c r="AO21" s="575" t="s">
        <v>2899</v>
      </c>
      <c r="AP21" s="574">
        <v>0</v>
      </c>
      <c r="AQ21" s="726" t="s">
        <v>4249</v>
      </c>
      <c r="AR21" s="574">
        <v>0</v>
      </c>
      <c r="AS21" s="726" t="s">
        <v>5159</v>
      </c>
      <c r="AT21" s="1360">
        <v>0</v>
      </c>
      <c r="AU21" s="1378" t="s">
        <v>6349</v>
      </c>
      <c r="AV21" s="1359">
        <v>0</v>
      </c>
      <c r="AW21" s="1378" t="s">
        <v>6946</v>
      </c>
      <c r="AX21" s="306"/>
      <c r="AY21" s="306"/>
      <c r="AZ21" s="306"/>
      <c r="BA21" s="306"/>
      <c r="BB21" s="306"/>
      <c r="BC21" s="306"/>
      <c r="BD21" s="306"/>
      <c r="BE21" s="306"/>
      <c r="BF21" s="306"/>
      <c r="BG21" s="306"/>
      <c r="BH21" s="306"/>
      <c r="BI21" s="306"/>
      <c r="BJ21" s="335">
        <v>0.02</v>
      </c>
      <c r="BK21" s="336">
        <v>0.02</v>
      </c>
      <c r="BL21" s="337" t="s">
        <v>346</v>
      </c>
      <c r="BM21" s="577">
        <v>0.04</v>
      </c>
      <c r="BN21" s="335">
        <v>0.04</v>
      </c>
      <c r="BO21" s="576" t="s">
        <v>2948</v>
      </c>
      <c r="BP21" s="336">
        <v>0.06</v>
      </c>
      <c r="BQ21" s="336">
        <v>0.06</v>
      </c>
      <c r="BR21" s="339" t="s">
        <v>4328</v>
      </c>
      <c r="BS21" s="336">
        <v>0.08</v>
      </c>
      <c r="BT21" s="336">
        <v>0.08</v>
      </c>
      <c r="BU21" s="339" t="s">
        <v>5309</v>
      </c>
      <c r="BV21" s="1362">
        <v>0.1</v>
      </c>
      <c r="BW21" s="1362">
        <v>0.05</v>
      </c>
      <c r="BX21" s="1378" t="s">
        <v>6503</v>
      </c>
      <c r="BY21" s="1362">
        <v>0.15000000000000002</v>
      </c>
      <c r="BZ21" s="1362">
        <v>0.1</v>
      </c>
      <c r="CA21" s="1378" t="s">
        <v>7003</v>
      </c>
      <c r="CB21" s="336">
        <v>0.2</v>
      </c>
      <c r="CC21" s="336"/>
      <c r="CD21" s="337"/>
      <c r="CE21" s="336">
        <v>0.30000000000000004</v>
      </c>
      <c r="CF21" s="336"/>
      <c r="CG21" s="337"/>
      <c r="CH21" s="336">
        <v>0.4</v>
      </c>
      <c r="CI21" s="336"/>
      <c r="CJ21" s="337"/>
      <c r="CK21" s="336">
        <v>0.60000000000000009</v>
      </c>
      <c r="CL21" s="336"/>
      <c r="CM21" s="337"/>
      <c r="CN21" s="336">
        <v>0.8</v>
      </c>
      <c r="CO21" s="336"/>
      <c r="CP21" s="337"/>
      <c r="CQ21" s="336">
        <v>1</v>
      </c>
      <c r="CR21" s="336"/>
      <c r="CS21" s="337"/>
      <c r="CU21" s="336" t="s">
        <v>4816</v>
      </c>
    </row>
    <row r="22" spans="1:99" s="7" customFormat="1" ht="76.5" customHeight="1" x14ac:dyDescent="0.25">
      <c r="A22" s="234" t="s">
        <v>3556</v>
      </c>
      <c r="B22" s="108" t="s">
        <v>181</v>
      </c>
      <c r="C22" s="108">
        <v>1</v>
      </c>
      <c r="D22" s="108" t="s">
        <v>183</v>
      </c>
      <c r="E22" s="120">
        <v>0</v>
      </c>
      <c r="F22" s="108">
        <v>13</v>
      </c>
      <c r="G22" s="166" t="s">
        <v>202</v>
      </c>
      <c r="H22" s="166" t="s">
        <v>186</v>
      </c>
      <c r="I22" s="299" t="str">
        <f t="shared" si="2"/>
        <v>I-101-0-1300403</v>
      </c>
      <c r="J22" s="185" t="s">
        <v>224</v>
      </c>
      <c r="K22" s="178" t="s">
        <v>16</v>
      </c>
      <c r="L22" s="300" t="s">
        <v>20</v>
      </c>
      <c r="M22" s="301" t="s">
        <v>4754</v>
      </c>
      <c r="N22" s="178"/>
      <c r="O22" s="110" t="s">
        <v>237</v>
      </c>
      <c r="P22" s="330" t="s">
        <v>226</v>
      </c>
      <c r="Q22" s="330" t="s">
        <v>227</v>
      </c>
      <c r="R22" s="110" t="s">
        <v>228</v>
      </c>
      <c r="S22" s="301" t="s">
        <v>245</v>
      </c>
      <c r="T22" s="581" t="s">
        <v>2856</v>
      </c>
      <c r="U22" s="583">
        <v>0.35</v>
      </c>
      <c r="V22" s="110" t="s">
        <v>223</v>
      </c>
      <c r="W22" s="956">
        <v>1</v>
      </c>
      <c r="X22" s="313"/>
      <c r="Y22" s="313"/>
      <c r="Z22" s="330" t="s">
        <v>248</v>
      </c>
      <c r="AA22" s="303">
        <v>43115</v>
      </c>
      <c r="AB22" s="303">
        <v>43312</v>
      </c>
      <c r="AC22" s="341" t="str">
        <f t="shared" si="3"/>
        <v>enero</v>
      </c>
      <c r="AD22" s="343">
        <f t="shared" si="4"/>
        <v>197</v>
      </c>
      <c r="AE22" s="342">
        <f t="shared" si="1"/>
        <v>213</v>
      </c>
      <c r="AF22" s="332">
        <v>0</v>
      </c>
      <c r="AG22" s="308">
        <v>0</v>
      </c>
      <c r="AH22" s="110" t="s">
        <v>225</v>
      </c>
      <c r="AI22" s="333">
        <v>0</v>
      </c>
      <c r="AJ22" s="304"/>
      <c r="AK22" s="334" t="s">
        <v>343</v>
      </c>
      <c r="AL22" s="305"/>
      <c r="AM22" s="305"/>
      <c r="AN22" s="574">
        <v>0</v>
      </c>
      <c r="AO22" s="575" t="s">
        <v>2899</v>
      </c>
      <c r="AP22" s="574">
        <v>0</v>
      </c>
      <c r="AQ22" s="726" t="s">
        <v>4249</v>
      </c>
      <c r="AR22" s="574">
        <v>0</v>
      </c>
      <c r="AS22" s="726" t="s">
        <v>5159</v>
      </c>
      <c r="AT22" s="1360">
        <v>0</v>
      </c>
      <c r="AU22" s="1378" t="s">
        <v>6349</v>
      </c>
      <c r="AV22" s="1359">
        <v>0</v>
      </c>
      <c r="AW22" s="1378" t="s">
        <v>6946</v>
      </c>
      <c r="AX22" s="306"/>
      <c r="AY22" s="306"/>
      <c r="AZ22" s="306"/>
      <c r="BA22" s="306"/>
      <c r="BB22" s="306"/>
      <c r="BC22" s="306"/>
      <c r="BD22" s="306"/>
      <c r="BE22" s="306"/>
      <c r="BF22" s="306"/>
      <c r="BG22" s="306"/>
      <c r="BH22" s="306"/>
      <c r="BI22" s="306"/>
      <c r="BJ22" s="335">
        <v>0.05</v>
      </c>
      <c r="BK22" s="336">
        <v>0.05</v>
      </c>
      <c r="BL22" s="337" t="s">
        <v>347</v>
      </c>
      <c r="BM22" s="577">
        <v>0.1</v>
      </c>
      <c r="BN22" s="335">
        <v>0.1</v>
      </c>
      <c r="BO22" s="576" t="s">
        <v>2949</v>
      </c>
      <c r="BP22" s="336">
        <v>0.2</v>
      </c>
      <c r="BQ22" s="336">
        <v>0.2</v>
      </c>
      <c r="BR22" s="339" t="s">
        <v>4329</v>
      </c>
      <c r="BS22" s="336">
        <v>0.30000000000000004</v>
      </c>
      <c r="BT22" s="336">
        <v>0.3</v>
      </c>
      <c r="BU22" s="339" t="s">
        <v>5310</v>
      </c>
      <c r="BV22" s="1362">
        <v>0.5</v>
      </c>
      <c r="BW22" s="1362">
        <v>0.15</v>
      </c>
      <c r="BX22" s="1378" t="s">
        <v>6504</v>
      </c>
      <c r="BY22" s="1362">
        <v>0.7</v>
      </c>
      <c r="BZ22" s="1362">
        <v>0.2</v>
      </c>
      <c r="CA22" s="1378" t="s">
        <v>7004</v>
      </c>
      <c r="CB22" s="336">
        <v>1</v>
      </c>
      <c r="CC22" s="336"/>
      <c r="CD22" s="337"/>
      <c r="CE22" s="336">
        <v>1</v>
      </c>
      <c r="CF22" s="336"/>
      <c r="CG22" s="337"/>
      <c r="CH22" s="336">
        <v>1</v>
      </c>
      <c r="CI22" s="336"/>
      <c r="CJ22" s="337"/>
      <c r="CK22" s="336">
        <v>1</v>
      </c>
      <c r="CL22" s="336"/>
      <c r="CM22" s="337"/>
      <c r="CN22" s="336">
        <v>1</v>
      </c>
      <c r="CO22" s="336"/>
      <c r="CP22" s="337"/>
      <c r="CQ22" s="336">
        <v>1</v>
      </c>
      <c r="CR22" s="336"/>
      <c r="CS22" s="337"/>
      <c r="CU22" s="336" t="s">
        <v>4817</v>
      </c>
    </row>
    <row r="23" spans="1:99" s="7" customFormat="1" ht="76.5" customHeight="1" x14ac:dyDescent="0.25">
      <c r="A23" s="234" t="s">
        <v>3556</v>
      </c>
      <c r="B23" s="108" t="s">
        <v>181</v>
      </c>
      <c r="C23" s="108">
        <v>1</v>
      </c>
      <c r="D23" s="108" t="s">
        <v>183</v>
      </c>
      <c r="E23" s="120">
        <v>0</v>
      </c>
      <c r="F23" s="108">
        <v>13</v>
      </c>
      <c r="G23" s="166" t="s">
        <v>202</v>
      </c>
      <c r="H23" s="166" t="s">
        <v>187</v>
      </c>
      <c r="I23" s="299" t="str">
        <f t="shared" si="2"/>
        <v>I-101-0-1300404</v>
      </c>
      <c r="J23" s="185" t="s">
        <v>224</v>
      </c>
      <c r="K23" s="178" t="s">
        <v>16</v>
      </c>
      <c r="L23" s="300" t="s">
        <v>20</v>
      </c>
      <c r="M23" s="301" t="s">
        <v>4754</v>
      </c>
      <c r="N23" s="178"/>
      <c r="O23" s="110" t="s">
        <v>237</v>
      </c>
      <c r="P23" s="330" t="s">
        <v>226</v>
      </c>
      <c r="Q23" s="330" t="s">
        <v>227</v>
      </c>
      <c r="R23" s="110" t="s">
        <v>228</v>
      </c>
      <c r="S23" s="301" t="s">
        <v>245</v>
      </c>
      <c r="T23" s="581" t="s">
        <v>2856</v>
      </c>
      <c r="U23" s="583">
        <v>0.35</v>
      </c>
      <c r="V23" s="110" t="s">
        <v>223</v>
      </c>
      <c r="W23" s="956">
        <v>1</v>
      </c>
      <c r="X23" s="178" t="s">
        <v>222</v>
      </c>
      <c r="Y23" s="703">
        <v>43157</v>
      </c>
      <c r="Z23" s="330" t="s">
        <v>249</v>
      </c>
      <c r="AA23" s="303">
        <v>43115</v>
      </c>
      <c r="AB23" s="303">
        <v>43343</v>
      </c>
      <c r="AC23" s="341" t="str">
        <f t="shared" si="3"/>
        <v>enero</v>
      </c>
      <c r="AD23" s="343">
        <f t="shared" si="4"/>
        <v>228</v>
      </c>
      <c r="AE23" s="342">
        <f t="shared" si="1"/>
        <v>244</v>
      </c>
      <c r="AF23" s="332">
        <v>0</v>
      </c>
      <c r="AG23" s="308">
        <v>0</v>
      </c>
      <c r="AH23" s="110" t="s">
        <v>225</v>
      </c>
      <c r="AI23" s="333">
        <v>0</v>
      </c>
      <c r="AJ23" s="304"/>
      <c r="AK23" s="334" t="s">
        <v>348</v>
      </c>
      <c r="AL23" s="305"/>
      <c r="AM23" s="305"/>
      <c r="AN23" s="574">
        <v>0</v>
      </c>
      <c r="AO23" s="575" t="s">
        <v>2899</v>
      </c>
      <c r="AP23" s="574">
        <v>0</v>
      </c>
      <c r="AQ23" s="726" t="s">
        <v>4249</v>
      </c>
      <c r="AR23" s="574">
        <v>0</v>
      </c>
      <c r="AS23" s="726" t="s">
        <v>5159</v>
      </c>
      <c r="AT23" s="1360">
        <v>0</v>
      </c>
      <c r="AU23" s="1378" t="s">
        <v>6349</v>
      </c>
      <c r="AV23" s="1359">
        <v>0</v>
      </c>
      <c r="AW23" s="1378" t="s">
        <v>6946</v>
      </c>
      <c r="AX23" s="306"/>
      <c r="AY23" s="306"/>
      <c r="AZ23" s="306"/>
      <c r="BA23" s="306"/>
      <c r="BB23" s="306"/>
      <c r="BC23" s="306"/>
      <c r="BD23" s="306"/>
      <c r="BE23" s="306"/>
      <c r="BF23" s="306"/>
      <c r="BG23" s="306"/>
      <c r="BH23" s="306"/>
      <c r="BI23" s="306"/>
      <c r="BJ23" s="335">
        <v>0.05</v>
      </c>
      <c r="BK23" s="336">
        <v>0.05</v>
      </c>
      <c r="BL23" s="337" t="s">
        <v>349</v>
      </c>
      <c r="BM23" s="577">
        <v>0.1</v>
      </c>
      <c r="BN23" s="335">
        <v>0.1</v>
      </c>
      <c r="BO23" s="576" t="s">
        <v>349</v>
      </c>
      <c r="BP23" s="336">
        <v>0.15000000000000002</v>
      </c>
      <c r="BQ23" s="336">
        <v>0.15</v>
      </c>
      <c r="BR23" s="339" t="s">
        <v>4330</v>
      </c>
      <c r="BS23" s="336">
        <v>0.2</v>
      </c>
      <c r="BT23" s="336">
        <v>0.2</v>
      </c>
      <c r="BU23" s="339" t="s">
        <v>5311</v>
      </c>
      <c r="BV23" s="1362">
        <v>0.30000000000000004</v>
      </c>
      <c r="BW23" s="1362">
        <v>0.15</v>
      </c>
      <c r="BX23" s="1378" t="s">
        <v>6504</v>
      </c>
      <c r="BY23" s="1362">
        <v>0.4</v>
      </c>
      <c r="BZ23" s="1362">
        <v>0.25</v>
      </c>
      <c r="CA23" s="1378" t="s">
        <v>7005</v>
      </c>
      <c r="CB23" s="336">
        <v>0.7</v>
      </c>
      <c r="CC23" s="336"/>
      <c r="CD23" s="337"/>
      <c r="CE23" s="336">
        <v>1</v>
      </c>
      <c r="CF23" s="336"/>
      <c r="CG23" s="337"/>
      <c r="CH23" s="336">
        <v>1</v>
      </c>
      <c r="CI23" s="336"/>
      <c r="CJ23" s="337"/>
      <c r="CK23" s="336">
        <v>1</v>
      </c>
      <c r="CL23" s="336"/>
      <c r="CM23" s="337"/>
      <c r="CN23" s="336">
        <v>1</v>
      </c>
      <c r="CO23" s="336"/>
      <c r="CP23" s="337"/>
      <c r="CQ23" s="336">
        <v>1</v>
      </c>
      <c r="CR23" s="336"/>
      <c r="CS23" s="337"/>
      <c r="CU23" s="336" t="s">
        <v>4818</v>
      </c>
    </row>
    <row r="24" spans="1:99" s="7" customFormat="1" ht="76.5" customHeight="1" x14ac:dyDescent="0.25">
      <c r="A24" s="234" t="s">
        <v>3556</v>
      </c>
      <c r="B24" s="108" t="s">
        <v>181</v>
      </c>
      <c r="C24" s="108">
        <v>1</v>
      </c>
      <c r="D24" s="108" t="s">
        <v>183</v>
      </c>
      <c r="E24" s="120">
        <v>0</v>
      </c>
      <c r="F24" s="108">
        <v>13</v>
      </c>
      <c r="G24" s="166" t="s">
        <v>202</v>
      </c>
      <c r="H24" s="166" t="s">
        <v>188</v>
      </c>
      <c r="I24" s="299" t="str">
        <f t="shared" si="2"/>
        <v>I-101-0-1300405</v>
      </c>
      <c r="J24" s="185" t="s">
        <v>224</v>
      </c>
      <c r="K24" s="178" t="s">
        <v>16</v>
      </c>
      <c r="L24" s="300" t="s">
        <v>20</v>
      </c>
      <c r="M24" s="301" t="s">
        <v>4754</v>
      </c>
      <c r="N24" s="178"/>
      <c r="O24" s="110" t="s">
        <v>237</v>
      </c>
      <c r="P24" s="330" t="s">
        <v>226</v>
      </c>
      <c r="Q24" s="330" t="s">
        <v>227</v>
      </c>
      <c r="R24" s="110" t="s">
        <v>228</v>
      </c>
      <c r="S24" s="301" t="s">
        <v>245</v>
      </c>
      <c r="T24" s="581" t="s">
        <v>2856</v>
      </c>
      <c r="U24" s="583">
        <v>0.35</v>
      </c>
      <c r="V24" s="110" t="s">
        <v>223</v>
      </c>
      <c r="W24" s="956">
        <v>1</v>
      </c>
      <c r="X24" s="178" t="s">
        <v>222</v>
      </c>
      <c r="Y24" s="703">
        <v>43157</v>
      </c>
      <c r="Z24" s="330" t="s">
        <v>250</v>
      </c>
      <c r="AA24" s="303">
        <v>43115</v>
      </c>
      <c r="AB24" s="303">
        <v>43464</v>
      </c>
      <c r="AC24" s="341" t="str">
        <f t="shared" si="3"/>
        <v>enero</v>
      </c>
      <c r="AD24" s="343">
        <f t="shared" si="4"/>
        <v>349</v>
      </c>
      <c r="AE24" s="342">
        <f t="shared" si="1"/>
        <v>365</v>
      </c>
      <c r="AF24" s="332">
        <v>0</v>
      </c>
      <c r="AG24" s="308">
        <v>0</v>
      </c>
      <c r="AH24" s="110" t="s">
        <v>225</v>
      </c>
      <c r="AI24" s="333">
        <v>0</v>
      </c>
      <c r="AJ24" s="304"/>
      <c r="AK24" s="334" t="s">
        <v>325</v>
      </c>
      <c r="AL24" s="305"/>
      <c r="AM24" s="305"/>
      <c r="AN24" s="574">
        <v>0</v>
      </c>
      <c r="AO24" s="575" t="s">
        <v>2899</v>
      </c>
      <c r="AP24" s="574">
        <v>0</v>
      </c>
      <c r="AQ24" s="726" t="s">
        <v>4249</v>
      </c>
      <c r="AR24" s="574">
        <v>0</v>
      </c>
      <c r="AS24" s="726" t="s">
        <v>5159</v>
      </c>
      <c r="AT24" s="1360">
        <v>0</v>
      </c>
      <c r="AU24" s="1378" t="s">
        <v>6349</v>
      </c>
      <c r="AV24" s="1359">
        <v>0</v>
      </c>
      <c r="AW24" s="1378" t="s">
        <v>6946</v>
      </c>
      <c r="AX24" s="306"/>
      <c r="AY24" s="306"/>
      <c r="AZ24" s="306"/>
      <c r="BA24" s="306"/>
      <c r="BB24" s="306"/>
      <c r="BC24" s="306"/>
      <c r="BD24" s="306"/>
      <c r="BE24" s="306"/>
      <c r="BF24" s="306"/>
      <c r="BG24" s="306"/>
      <c r="BH24" s="306"/>
      <c r="BI24" s="306"/>
      <c r="BJ24" s="335">
        <v>0.05</v>
      </c>
      <c r="BK24" s="336">
        <v>0.05</v>
      </c>
      <c r="BL24" s="337" t="s">
        <v>350</v>
      </c>
      <c r="BM24" s="577">
        <v>0.1</v>
      </c>
      <c r="BN24" s="335">
        <v>0.1</v>
      </c>
      <c r="BO24" s="576" t="s">
        <v>350</v>
      </c>
      <c r="BP24" s="336">
        <v>0.15000000000000002</v>
      </c>
      <c r="BQ24" s="336">
        <v>0.15</v>
      </c>
      <c r="BR24" s="339" t="s">
        <v>4331</v>
      </c>
      <c r="BS24" s="336">
        <v>0.2</v>
      </c>
      <c r="BT24" s="336">
        <v>0.2</v>
      </c>
      <c r="BU24" s="339" t="s">
        <v>5312</v>
      </c>
      <c r="BV24" s="1362">
        <v>0.25</v>
      </c>
      <c r="BW24" s="1362">
        <v>0.05</v>
      </c>
      <c r="BX24" s="1378" t="s">
        <v>6505</v>
      </c>
      <c r="BY24" s="1362">
        <v>0.3</v>
      </c>
      <c r="BZ24" s="1362">
        <v>0.05</v>
      </c>
      <c r="CA24" s="1378" t="s">
        <v>7006</v>
      </c>
      <c r="CB24" s="336">
        <v>0.4</v>
      </c>
      <c r="CC24" s="336"/>
      <c r="CD24" s="337"/>
      <c r="CE24" s="336">
        <v>0.5</v>
      </c>
      <c r="CF24" s="336"/>
      <c r="CG24" s="337"/>
      <c r="CH24" s="336">
        <v>0.6</v>
      </c>
      <c r="CI24" s="336"/>
      <c r="CJ24" s="337"/>
      <c r="CK24" s="336">
        <v>0.7</v>
      </c>
      <c r="CL24" s="336"/>
      <c r="CM24" s="337"/>
      <c r="CN24" s="336">
        <v>0.85</v>
      </c>
      <c r="CO24" s="336"/>
      <c r="CP24" s="337"/>
      <c r="CQ24" s="336">
        <v>1</v>
      </c>
      <c r="CR24" s="336"/>
      <c r="CS24" s="337"/>
      <c r="CU24" s="336" t="s">
        <v>4819</v>
      </c>
    </row>
    <row r="25" spans="1:99" s="7" customFormat="1" ht="76.5" customHeight="1" x14ac:dyDescent="0.25">
      <c r="A25" s="234" t="s">
        <v>3556</v>
      </c>
      <c r="B25" s="108" t="s">
        <v>181</v>
      </c>
      <c r="C25" s="108">
        <v>1</v>
      </c>
      <c r="D25" s="108" t="s">
        <v>183</v>
      </c>
      <c r="E25" s="120">
        <v>0</v>
      </c>
      <c r="F25" s="108">
        <v>13</v>
      </c>
      <c r="G25" s="166" t="s">
        <v>203</v>
      </c>
      <c r="H25" s="166" t="s">
        <v>183</v>
      </c>
      <c r="I25" s="299" t="str">
        <f t="shared" si="2"/>
        <v>I-101-0-1300501</v>
      </c>
      <c r="J25" s="185" t="s">
        <v>224</v>
      </c>
      <c r="K25" s="178" t="s">
        <v>16</v>
      </c>
      <c r="L25" s="300" t="s">
        <v>20</v>
      </c>
      <c r="M25" s="301" t="s">
        <v>4754</v>
      </c>
      <c r="N25" s="178"/>
      <c r="O25" s="110" t="s">
        <v>237</v>
      </c>
      <c r="P25" s="330" t="s">
        <v>226</v>
      </c>
      <c r="Q25" s="330" t="s">
        <v>227</v>
      </c>
      <c r="R25" s="110" t="s">
        <v>228</v>
      </c>
      <c r="S25" s="301" t="s">
        <v>251</v>
      </c>
      <c r="T25" s="581" t="s">
        <v>2857</v>
      </c>
      <c r="U25" s="583">
        <v>0.35</v>
      </c>
      <c r="V25" s="110" t="s">
        <v>223</v>
      </c>
      <c r="W25" s="1633">
        <v>1</v>
      </c>
      <c r="X25" s="178" t="s">
        <v>222</v>
      </c>
      <c r="Y25" s="703">
        <v>43157</v>
      </c>
      <c r="Z25" s="330" t="s">
        <v>252</v>
      </c>
      <c r="AA25" s="303">
        <v>43115</v>
      </c>
      <c r="AB25" s="303">
        <v>43190</v>
      </c>
      <c r="AC25" s="341" t="str">
        <f t="shared" si="3"/>
        <v>enero</v>
      </c>
      <c r="AD25" s="343">
        <f t="shared" si="4"/>
        <v>75</v>
      </c>
      <c r="AE25" s="342">
        <f t="shared" si="1"/>
        <v>91</v>
      </c>
      <c r="AF25" s="332">
        <v>0</v>
      </c>
      <c r="AG25" s="308">
        <v>0</v>
      </c>
      <c r="AH25" s="110" t="s">
        <v>225</v>
      </c>
      <c r="AI25" s="333">
        <v>0</v>
      </c>
      <c r="AJ25" s="304" t="s">
        <v>330</v>
      </c>
      <c r="AK25" s="334" t="s">
        <v>351</v>
      </c>
      <c r="AL25" s="305"/>
      <c r="AM25" s="305"/>
      <c r="AN25" s="574">
        <v>0</v>
      </c>
      <c r="AO25" s="575" t="s">
        <v>2900</v>
      </c>
      <c r="AP25" s="574">
        <v>0</v>
      </c>
      <c r="AQ25" s="726" t="s">
        <v>4250</v>
      </c>
      <c r="AR25" s="574">
        <v>0</v>
      </c>
      <c r="AS25" s="726" t="s">
        <v>5160</v>
      </c>
      <c r="AT25" s="1361">
        <v>0</v>
      </c>
      <c r="AU25" s="1378" t="s">
        <v>6350</v>
      </c>
      <c r="AV25" s="1359">
        <v>0</v>
      </c>
      <c r="AW25" s="1378" t="s">
        <v>6947</v>
      </c>
      <c r="AX25" s="305"/>
      <c r="AY25" s="305"/>
      <c r="AZ25" s="305"/>
      <c r="BA25" s="305"/>
      <c r="BB25" s="305"/>
      <c r="BC25" s="305"/>
      <c r="BD25" s="305"/>
      <c r="BE25" s="305"/>
      <c r="BF25" s="305"/>
      <c r="BG25" s="305"/>
      <c r="BH25" s="305"/>
      <c r="BI25" s="305"/>
      <c r="BJ25" s="335">
        <v>0.3</v>
      </c>
      <c r="BK25" s="336">
        <v>0.3</v>
      </c>
      <c r="BL25" s="337" t="s">
        <v>352</v>
      </c>
      <c r="BM25" s="577">
        <v>0.6</v>
      </c>
      <c r="BN25" s="335">
        <v>0.6</v>
      </c>
      <c r="BO25" s="576" t="s">
        <v>2950</v>
      </c>
      <c r="BP25" s="336">
        <v>1</v>
      </c>
      <c r="BQ25" s="336">
        <v>1</v>
      </c>
      <c r="BR25" s="339" t="s">
        <v>4332</v>
      </c>
      <c r="BS25" s="336">
        <v>1</v>
      </c>
      <c r="BT25" s="336">
        <v>1</v>
      </c>
      <c r="BU25" s="339" t="s">
        <v>5313</v>
      </c>
      <c r="BV25" s="1362">
        <v>1</v>
      </c>
      <c r="BW25" s="1362">
        <v>1</v>
      </c>
      <c r="BX25" s="1378" t="s">
        <v>6506</v>
      </c>
      <c r="BY25" s="1362">
        <v>1</v>
      </c>
      <c r="BZ25" s="1362">
        <v>1</v>
      </c>
      <c r="CA25" s="1378" t="s">
        <v>7007</v>
      </c>
      <c r="CB25" s="336">
        <v>1</v>
      </c>
      <c r="CC25" s="336"/>
      <c r="CD25" s="337"/>
      <c r="CE25" s="336">
        <v>1</v>
      </c>
      <c r="CF25" s="336"/>
      <c r="CG25" s="337"/>
      <c r="CH25" s="336">
        <v>1</v>
      </c>
      <c r="CI25" s="336"/>
      <c r="CJ25" s="337"/>
      <c r="CK25" s="336">
        <v>1</v>
      </c>
      <c r="CL25" s="336"/>
      <c r="CM25" s="337"/>
      <c r="CN25" s="336">
        <v>1</v>
      </c>
      <c r="CO25" s="336"/>
      <c r="CP25" s="337"/>
      <c r="CQ25" s="336">
        <v>1</v>
      </c>
      <c r="CR25" s="336"/>
      <c r="CS25" s="337"/>
      <c r="CU25" s="336" t="s">
        <v>4820</v>
      </c>
    </row>
    <row r="26" spans="1:99" s="7" customFormat="1" ht="76.5" customHeight="1" x14ac:dyDescent="0.25">
      <c r="A26" s="234" t="s">
        <v>3556</v>
      </c>
      <c r="B26" s="108" t="s">
        <v>181</v>
      </c>
      <c r="C26" s="108">
        <v>1</v>
      </c>
      <c r="D26" s="108" t="s">
        <v>183</v>
      </c>
      <c r="E26" s="120">
        <v>0</v>
      </c>
      <c r="F26" s="108">
        <v>13</v>
      </c>
      <c r="G26" s="166" t="s">
        <v>203</v>
      </c>
      <c r="H26" s="166" t="s">
        <v>185</v>
      </c>
      <c r="I26" s="299" t="str">
        <f t="shared" si="2"/>
        <v>I-101-0-1300502</v>
      </c>
      <c r="J26" s="185" t="s">
        <v>224</v>
      </c>
      <c r="K26" s="178" t="s">
        <v>16</v>
      </c>
      <c r="L26" s="300" t="s">
        <v>20</v>
      </c>
      <c r="M26" s="301" t="s">
        <v>4754</v>
      </c>
      <c r="N26" s="178"/>
      <c r="O26" s="110" t="s">
        <v>237</v>
      </c>
      <c r="P26" s="330" t="s">
        <v>226</v>
      </c>
      <c r="Q26" s="330" t="s">
        <v>227</v>
      </c>
      <c r="R26" s="110" t="s">
        <v>228</v>
      </c>
      <c r="S26" s="301" t="s">
        <v>251</v>
      </c>
      <c r="T26" s="581" t="s">
        <v>2857</v>
      </c>
      <c r="U26" s="583">
        <v>0.35</v>
      </c>
      <c r="V26" s="110" t="s">
        <v>223</v>
      </c>
      <c r="W26" s="1633">
        <v>1</v>
      </c>
      <c r="X26" s="178" t="s">
        <v>222</v>
      </c>
      <c r="Y26" s="703">
        <v>43157</v>
      </c>
      <c r="Z26" s="330" t="s">
        <v>253</v>
      </c>
      <c r="AA26" s="303">
        <v>43115</v>
      </c>
      <c r="AB26" s="303">
        <v>43251</v>
      </c>
      <c r="AC26" s="341" t="str">
        <f t="shared" si="3"/>
        <v>enero</v>
      </c>
      <c r="AD26" s="343">
        <f t="shared" si="4"/>
        <v>136</v>
      </c>
      <c r="AE26" s="342">
        <f t="shared" si="1"/>
        <v>152</v>
      </c>
      <c r="AF26" s="332">
        <v>0</v>
      </c>
      <c r="AG26" s="308">
        <v>0</v>
      </c>
      <c r="AH26" s="110" t="s">
        <v>225</v>
      </c>
      <c r="AI26" s="333">
        <v>0</v>
      </c>
      <c r="AJ26" s="304"/>
      <c r="AK26" s="334" t="s">
        <v>353</v>
      </c>
      <c r="AL26" s="305"/>
      <c r="AM26" s="305"/>
      <c r="AN26" s="574">
        <v>0</v>
      </c>
      <c r="AO26" s="575" t="s">
        <v>2900</v>
      </c>
      <c r="AP26" s="574">
        <v>0</v>
      </c>
      <c r="AQ26" s="726" t="s">
        <v>4250</v>
      </c>
      <c r="AR26" s="574">
        <v>0</v>
      </c>
      <c r="AS26" s="726" t="s">
        <v>5160</v>
      </c>
      <c r="AT26" s="1361">
        <v>0</v>
      </c>
      <c r="AU26" s="1378" t="s">
        <v>6350</v>
      </c>
      <c r="AV26" s="1359">
        <v>0</v>
      </c>
      <c r="AW26" s="1378" t="s">
        <v>6947</v>
      </c>
      <c r="AX26" s="305"/>
      <c r="AY26" s="305"/>
      <c r="AZ26" s="305"/>
      <c r="BA26" s="305"/>
      <c r="BB26" s="305"/>
      <c r="BC26" s="305"/>
      <c r="BD26" s="305"/>
      <c r="BE26" s="305"/>
      <c r="BF26" s="305"/>
      <c r="BG26" s="305"/>
      <c r="BH26" s="305"/>
      <c r="BI26" s="305"/>
      <c r="BJ26" s="335">
        <v>0.05</v>
      </c>
      <c r="BK26" s="336">
        <v>0.05</v>
      </c>
      <c r="BL26" s="337" t="s">
        <v>354</v>
      </c>
      <c r="BM26" s="577">
        <v>0.1</v>
      </c>
      <c r="BN26" s="335">
        <v>0.1</v>
      </c>
      <c r="BO26" s="576" t="s">
        <v>2951</v>
      </c>
      <c r="BP26" s="336">
        <v>0.30000000000000004</v>
      </c>
      <c r="BQ26" s="336">
        <v>0.3</v>
      </c>
      <c r="BR26" s="339" t="s">
        <v>4333</v>
      </c>
      <c r="BS26" s="336">
        <v>0.60000000000000009</v>
      </c>
      <c r="BT26" s="336">
        <v>0.3</v>
      </c>
      <c r="BU26" s="339" t="s">
        <v>5314</v>
      </c>
      <c r="BV26" s="1362">
        <v>1</v>
      </c>
      <c r="BW26" s="1362">
        <v>0.01</v>
      </c>
      <c r="BX26" s="1378" t="s">
        <v>6350</v>
      </c>
      <c r="BY26" s="1362">
        <v>1</v>
      </c>
      <c r="BZ26" s="1362">
        <v>0.01</v>
      </c>
      <c r="CA26" s="1378" t="s">
        <v>6947</v>
      </c>
      <c r="CB26" s="336">
        <v>1</v>
      </c>
      <c r="CC26" s="336"/>
      <c r="CD26" s="337"/>
      <c r="CE26" s="336">
        <v>1</v>
      </c>
      <c r="CF26" s="336"/>
      <c r="CG26" s="337"/>
      <c r="CH26" s="336">
        <v>1</v>
      </c>
      <c r="CI26" s="336"/>
      <c r="CJ26" s="337"/>
      <c r="CK26" s="336">
        <v>1</v>
      </c>
      <c r="CL26" s="336"/>
      <c r="CM26" s="337"/>
      <c r="CN26" s="336">
        <v>1</v>
      </c>
      <c r="CO26" s="336"/>
      <c r="CP26" s="337"/>
      <c r="CQ26" s="336">
        <v>1</v>
      </c>
      <c r="CR26" s="336"/>
      <c r="CS26" s="337"/>
      <c r="CU26" s="336" t="s">
        <v>4821</v>
      </c>
    </row>
    <row r="27" spans="1:99" s="7" customFormat="1" ht="76.5" customHeight="1" x14ac:dyDescent="0.25">
      <c r="A27" s="234" t="s">
        <v>3556</v>
      </c>
      <c r="B27" s="108" t="s">
        <v>181</v>
      </c>
      <c r="C27" s="108">
        <v>1</v>
      </c>
      <c r="D27" s="108" t="s">
        <v>183</v>
      </c>
      <c r="E27" s="120">
        <v>0</v>
      </c>
      <c r="F27" s="108">
        <v>13</v>
      </c>
      <c r="G27" s="166" t="s">
        <v>203</v>
      </c>
      <c r="H27" s="166" t="s">
        <v>186</v>
      </c>
      <c r="I27" s="299" t="str">
        <f t="shared" si="2"/>
        <v>I-101-0-1300503</v>
      </c>
      <c r="J27" s="185" t="s">
        <v>224</v>
      </c>
      <c r="K27" s="178" t="s">
        <v>16</v>
      </c>
      <c r="L27" s="300" t="s">
        <v>20</v>
      </c>
      <c r="M27" s="301" t="s">
        <v>4754</v>
      </c>
      <c r="N27" s="178"/>
      <c r="O27" s="110" t="s">
        <v>237</v>
      </c>
      <c r="P27" s="330" t="s">
        <v>226</v>
      </c>
      <c r="Q27" s="330" t="s">
        <v>227</v>
      </c>
      <c r="R27" s="110" t="s">
        <v>228</v>
      </c>
      <c r="S27" s="301" t="s">
        <v>251</v>
      </c>
      <c r="T27" s="581" t="s">
        <v>2857</v>
      </c>
      <c r="U27" s="583">
        <v>0.35</v>
      </c>
      <c r="V27" s="110" t="s">
        <v>223</v>
      </c>
      <c r="W27" s="956">
        <v>1</v>
      </c>
      <c r="X27" s="314"/>
      <c r="Y27" s="314"/>
      <c r="Z27" s="330" t="s">
        <v>254</v>
      </c>
      <c r="AA27" s="303">
        <v>43115</v>
      </c>
      <c r="AB27" s="303">
        <v>43312</v>
      </c>
      <c r="AC27" s="341" t="str">
        <f t="shared" si="3"/>
        <v>enero</v>
      </c>
      <c r="AD27" s="343">
        <f t="shared" si="4"/>
        <v>197</v>
      </c>
      <c r="AE27" s="342">
        <f t="shared" si="1"/>
        <v>213</v>
      </c>
      <c r="AF27" s="332">
        <v>0</v>
      </c>
      <c r="AG27" s="308">
        <v>0</v>
      </c>
      <c r="AH27" s="110" t="s">
        <v>225</v>
      </c>
      <c r="AI27" s="333">
        <v>0</v>
      </c>
      <c r="AJ27" s="304"/>
      <c r="AK27" s="334" t="s">
        <v>343</v>
      </c>
      <c r="AL27" s="305"/>
      <c r="AM27" s="305"/>
      <c r="AN27" s="574">
        <v>0</v>
      </c>
      <c r="AO27" s="575" t="s">
        <v>2900</v>
      </c>
      <c r="AP27" s="574">
        <v>0</v>
      </c>
      <c r="AQ27" s="726" t="s">
        <v>4250</v>
      </c>
      <c r="AR27" s="574">
        <v>0</v>
      </c>
      <c r="AS27" s="726" t="s">
        <v>5160</v>
      </c>
      <c r="AT27" s="1361">
        <v>0</v>
      </c>
      <c r="AU27" s="1378" t="s">
        <v>6350</v>
      </c>
      <c r="AV27" s="1359">
        <v>0</v>
      </c>
      <c r="AW27" s="1378" t="s">
        <v>6947</v>
      </c>
      <c r="AX27" s="305"/>
      <c r="AY27" s="305"/>
      <c r="AZ27" s="305"/>
      <c r="BA27" s="305"/>
      <c r="BB27" s="305"/>
      <c r="BC27" s="305"/>
      <c r="BD27" s="305"/>
      <c r="BE27" s="305"/>
      <c r="BF27" s="305"/>
      <c r="BG27" s="305"/>
      <c r="BH27" s="305"/>
      <c r="BI27" s="305"/>
      <c r="BJ27" s="335">
        <v>0.05</v>
      </c>
      <c r="BK27" s="336">
        <v>0.05</v>
      </c>
      <c r="BL27" s="337" t="s">
        <v>355</v>
      </c>
      <c r="BM27" s="577">
        <v>0.15000000000000002</v>
      </c>
      <c r="BN27" s="335">
        <v>0.15</v>
      </c>
      <c r="BO27" s="576" t="s">
        <v>2952</v>
      </c>
      <c r="BP27" s="336">
        <v>0.45</v>
      </c>
      <c r="BQ27" s="336">
        <v>0.45</v>
      </c>
      <c r="BR27" s="339" t="s">
        <v>4334</v>
      </c>
      <c r="BS27" s="336">
        <v>0.7</v>
      </c>
      <c r="BT27" s="336">
        <v>0.6</v>
      </c>
      <c r="BU27" s="339" t="s">
        <v>5315</v>
      </c>
      <c r="BV27" s="1362">
        <v>0.79999999999999993</v>
      </c>
      <c r="BW27" s="1362">
        <v>0.01</v>
      </c>
      <c r="BX27" s="1378" t="s">
        <v>6350</v>
      </c>
      <c r="BY27" s="1362">
        <v>0.89999999999999991</v>
      </c>
      <c r="BZ27" s="1362">
        <v>0.01</v>
      </c>
      <c r="CA27" s="1378" t="s">
        <v>6947</v>
      </c>
      <c r="CB27" s="336">
        <v>0.99999999999999989</v>
      </c>
      <c r="CC27" s="336"/>
      <c r="CD27" s="337"/>
      <c r="CE27" s="336">
        <v>0.99999999999999989</v>
      </c>
      <c r="CF27" s="336"/>
      <c r="CG27" s="337"/>
      <c r="CH27" s="336">
        <v>0.99999999999999989</v>
      </c>
      <c r="CI27" s="336"/>
      <c r="CJ27" s="337"/>
      <c r="CK27" s="336">
        <v>0.99999999999999989</v>
      </c>
      <c r="CL27" s="336"/>
      <c r="CM27" s="337"/>
      <c r="CN27" s="336">
        <v>0.99999999999999989</v>
      </c>
      <c r="CO27" s="336"/>
      <c r="CP27" s="337"/>
      <c r="CQ27" s="336">
        <v>0.99999999999999989</v>
      </c>
      <c r="CR27" s="336"/>
      <c r="CS27" s="337"/>
      <c r="CU27" s="336" t="s">
        <v>4822</v>
      </c>
    </row>
    <row r="28" spans="1:99" s="7" customFormat="1" ht="76.5" customHeight="1" x14ac:dyDescent="0.25">
      <c r="A28" s="234" t="s">
        <v>3556</v>
      </c>
      <c r="B28" s="108" t="s">
        <v>181</v>
      </c>
      <c r="C28" s="108">
        <v>1</v>
      </c>
      <c r="D28" s="108" t="s">
        <v>183</v>
      </c>
      <c r="E28" s="120">
        <v>0</v>
      </c>
      <c r="F28" s="108">
        <v>13</v>
      </c>
      <c r="G28" s="166" t="s">
        <v>203</v>
      </c>
      <c r="H28" s="166" t="s">
        <v>187</v>
      </c>
      <c r="I28" s="299" t="str">
        <f t="shared" si="2"/>
        <v>I-101-0-1300504</v>
      </c>
      <c r="J28" s="185" t="s">
        <v>224</v>
      </c>
      <c r="K28" s="109" t="s">
        <v>16</v>
      </c>
      <c r="L28" s="300" t="s">
        <v>20</v>
      </c>
      <c r="M28" s="301" t="s">
        <v>4754</v>
      </c>
      <c r="N28" s="109"/>
      <c r="O28" s="110" t="s">
        <v>237</v>
      </c>
      <c r="P28" s="330" t="s">
        <v>226</v>
      </c>
      <c r="Q28" s="330" t="s">
        <v>227</v>
      </c>
      <c r="R28" s="110" t="s">
        <v>228</v>
      </c>
      <c r="S28" s="301" t="s">
        <v>251</v>
      </c>
      <c r="T28" s="581" t="s">
        <v>2857</v>
      </c>
      <c r="U28" s="583">
        <v>0.35</v>
      </c>
      <c r="V28" s="110" t="s">
        <v>223</v>
      </c>
      <c r="W28" s="956">
        <v>1</v>
      </c>
      <c r="X28" s="315"/>
      <c r="Y28" s="315"/>
      <c r="Z28" s="330" t="s">
        <v>255</v>
      </c>
      <c r="AA28" s="303">
        <v>43115</v>
      </c>
      <c r="AB28" s="303">
        <v>43312</v>
      </c>
      <c r="AC28" s="341" t="str">
        <f t="shared" si="3"/>
        <v>enero</v>
      </c>
      <c r="AD28" s="343">
        <f t="shared" si="4"/>
        <v>197</v>
      </c>
      <c r="AE28" s="342">
        <f t="shared" si="1"/>
        <v>213</v>
      </c>
      <c r="AF28" s="332">
        <v>0</v>
      </c>
      <c r="AG28" s="308">
        <v>0</v>
      </c>
      <c r="AH28" s="110" t="s">
        <v>225</v>
      </c>
      <c r="AI28" s="333">
        <v>0</v>
      </c>
      <c r="AJ28" s="304"/>
      <c r="AK28" s="334" t="s">
        <v>356</v>
      </c>
      <c r="AL28" s="305"/>
      <c r="AM28" s="305"/>
      <c r="AN28" s="574">
        <v>0</v>
      </c>
      <c r="AO28" s="575" t="s">
        <v>2900</v>
      </c>
      <c r="AP28" s="574">
        <v>0</v>
      </c>
      <c r="AQ28" s="726" t="s">
        <v>4250</v>
      </c>
      <c r="AR28" s="574">
        <v>0</v>
      </c>
      <c r="AS28" s="726" t="s">
        <v>5160</v>
      </c>
      <c r="AT28" s="1361">
        <v>0</v>
      </c>
      <c r="AU28" s="1378" t="s">
        <v>6350</v>
      </c>
      <c r="AV28" s="1359">
        <v>0</v>
      </c>
      <c r="AW28" s="1378" t="s">
        <v>6947</v>
      </c>
      <c r="AX28" s="305"/>
      <c r="AY28" s="305"/>
      <c r="AZ28" s="305"/>
      <c r="BA28" s="305"/>
      <c r="BB28" s="305"/>
      <c r="BC28" s="305"/>
      <c r="BD28" s="305"/>
      <c r="BE28" s="305"/>
      <c r="BF28" s="305"/>
      <c r="BG28" s="305"/>
      <c r="BH28" s="305"/>
      <c r="BI28" s="305"/>
      <c r="BJ28" s="335">
        <v>0.05</v>
      </c>
      <c r="BK28" s="336">
        <v>0.05</v>
      </c>
      <c r="BL28" s="337" t="s">
        <v>357</v>
      </c>
      <c r="BM28" s="577">
        <v>0.1</v>
      </c>
      <c r="BN28" s="335">
        <v>0.1</v>
      </c>
      <c r="BO28" s="576" t="s">
        <v>357</v>
      </c>
      <c r="BP28" s="336">
        <v>0.15000000000000002</v>
      </c>
      <c r="BQ28" s="336">
        <v>0.1</v>
      </c>
      <c r="BR28" s="339" t="s">
        <v>4335</v>
      </c>
      <c r="BS28" s="336">
        <v>0.2</v>
      </c>
      <c r="BT28" s="336">
        <v>0.1</v>
      </c>
      <c r="BU28" s="339" t="s">
        <v>5316</v>
      </c>
      <c r="BV28" s="1362">
        <v>0.25</v>
      </c>
      <c r="BW28" s="1362">
        <v>0.01</v>
      </c>
      <c r="BX28" s="1378" t="s">
        <v>6350</v>
      </c>
      <c r="BY28" s="1362">
        <v>0.5</v>
      </c>
      <c r="BZ28" s="1362">
        <v>0.01</v>
      </c>
      <c r="CA28" s="1378" t="s">
        <v>6947</v>
      </c>
      <c r="CB28" s="336">
        <v>1</v>
      </c>
      <c r="CC28" s="336"/>
      <c r="CD28" s="337"/>
      <c r="CE28" s="336">
        <v>1</v>
      </c>
      <c r="CF28" s="336"/>
      <c r="CG28" s="337"/>
      <c r="CH28" s="336">
        <v>1</v>
      </c>
      <c r="CI28" s="336"/>
      <c r="CJ28" s="337"/>
      <c r="CK28" s="336">
        <v>1</v>
      </c>
      <c r="CL28" s="336"/>
      <c r="CM28" s="337"/>
      <c r="CN28" s="336">
        <v>1</v>
      </c>
      <c r="CO28" s="336"/>
      <c r="CP28" s="337"/>
      <c r="CQ28" s="336">
        <v>1</v>
      </c>
      <c r="CR28" s="336"/>
      <c r="CS28" s="337"/>
      <c r="CU28" s="336" t="s">
        <v>4823</v>
      </c>
    </row>
    <row r="29" spans="1:99" s="7" customFormat="1" ht="80.25" customHeight="1" x14ac:dyDescent="0.25">
      <c r="A29" s="234" t="s">
        <v>3556</v>
      </c>
      <c r="B29" s="108" t="s">
        <v>181</v>
      </c>
      <c r="C29" s="108">
        <v>1</v>
      </c>
      <c r="D29" s="108" t="s">
        <v>183</v>
      </c>
      <c r="E29" s="120">
        <v>0</v>
      </c>
      <c r="F29" s="108">
        <v>13</v>
      </c>
      <c r="G29" s="166" t="s">
        <v>203</v>
      </c>
      <c r="H29" s="166" t="s">
        <v>188</v>
      </c>
      <c r="I29" s="299" t="str">
        <f t="shared" si="2"/>
        <v>I-101-0-1300505</v>
      </c>
      <c r="J29" s="185" t="s">
        <v>224</v>
      </c>
      <c r="K29" s="109" t="s">
        <v>16</v>
      </c>
      <c r="L29" s="300" t="s">
        <v>20</v>
      </c>
      <c r="M29" s="301" t="s">
        <v>4754</v>
      </c>
      <c r="N29" s="109"/>
      <c r="O29" s="110" t="s">
        <v>237</v>
      </c>
      <c r="P29" s="330" t="s">
        <v>226</v>
      </c>
      <c r="Q29" s="330" t="s">
        <v>227</v>
      </c>
      <c r="R29" s="110" t="s">
        <v>228</v>
      </c>
      <c r="S29" s="301" t="s">
        <v>251</v>
      </c>
      <c r="T29" s="581" t="s">
        <v>2857</v>
      </c>
      <c r="U29" s="583">
        <v>0.35</v>
      </c>
      <c r="V29" s="110" t="s">
        <v>223</v>
      </c>
      <c r="W29" s="956">
        <v>1</v>
      </c>
      <c r="X29" s="178" t="s">
        <v>222</v>
      </c>
      <c r="Y29" s="703">
        <v>43157</v>
      </c>
      <c r="Z29" s="330" t="s">
        <v>256</v>
      </c>
      <c r="AA29" s="303">
        <v>43115</v>
      </c>
      <c r="AB29" s="303">
        <v>43464</v>
      </c>
      <c r="AC29" s="341" t="str">
        <f t="shared" si="3"/>
        <v>enero</v>
      </c>
      <c r="AD29" s="343">
        <f t="shared" si="4"/>
        <v>349</v>
      </c>
      <c r="AE29" s="342">
        <f t="shared" si="1"/>
        <v>365</v>
      </c>
      <c r="AF29" s="332">
        <v>0</v>
      </c>
      <c r="AG29" s="308">
        <v>0</v>
      </c>
      <c r="AH29" s="110" t="s">
        <v>225</v>
      </c>
      <c r="AI29" s="333">
        <v>0</v>
      </c>
      <c r="AJ29" s="304"/>
      <c r="AK29" s="334" t="s">
        <v>325</v>
      </c>
      <c r="AL29" s="316"/>
      <c r="AM29" s="316"/>
      <c r="AN29" s="574">
        <v>0</v>
      </c>
      <c r="AO29" s="575" t="s">
        <v>2900</v>
      </c>
      <c r="AP29" s="574">
        <v>0</v>
      </c>
      <c r="AQ29" s="726" t="s">
        <v>4250</v>
      </c>
      <c r="AR29" s="574">
        <v>0</v>
      </c>
      <c r="AS29" s="726" t="s">
        <v>5160</v>
      </c>
      <c r="AT29" s="1361">
        <v>0</v>
      </c>
      <c r="AU29" s="1378" t="s">
        <v>6350</v>
      </c>
      <c r="AV29" s="1359">
        <v>0</v>
      </c>
      <c r="AW29" s="1378" t="s">
        <v>6947</v>
      </c>
      <c r="AX29" s="316"/>
      <c r="AY29" s="316"/>
      <c r="AZ29" s="316"/>
      <c r="BA29" s="316"/>
      <c r="BB29" s="316"/>
      <c r="BC29" s="316"/>
      <c r="BD29" s="316"/>
      <c r="BE29" s="316"/>
      <c r="BF29" s="316"/>
      <c r="BG29" s="316"/>
      <c r="BH29" s="316"/>
      <c r="BI29" s="316"/>
      <c r="BJ29" s="335">
        <v>0.05</v>
      </c>
      <c r="BK29" s="336">
        <v>0.05</v>
      </c>
      <c r="BL29" s="337" t="s">
        <v>342</v>
      </c>
      <c r="BM29" s="577">
        <v>0.1</v>
      </c>
      <c r="BN29" s="335">
        <v>0.1</v>
      </c>
      <c r="BO29" s="576" t="s">
        <v>2953</v>
      </c>
      <c r="BP29" s="336">
        <v>0.15000000000000002</v>
      </c>
      <c r="BQ29" s="336">
        <v>0.15</v>
      </c>
      <c r="BR29" s="339" t="s">
        <v>4336</v>
      </c>
      <c r="BS29" s="336">
        <v>0.2</v>
      </c>
      <c r="BT29" s="336">
        <v>0.15</v>
      </c>
      <c r="BU29" s="339" t="s">
        <v>5317</v>
      </c>
      <c r="BV29" s="1362">
        <v>0.25</v>
      </c>
      <c r="BW29" s="1362">
        <v>0.01</v>
      </c>
      <c r="BX29" s="1378" t="s">
        <v>6350</v>
      </c>
      <c r="BY29" s="1362">
        <v>0.3</v>
      </c>
      <c r="BZ29" s="1362">
        <v>0.01</v>
      </c>
      <c r="CA29" s="1378" t="s">
        <v>6947</v>
      </c>
      <c r="CB29" s="336">
        <v>0.35</v>
      </c>
      <c r="CC29" s="336"/>
      <c r="CD29" s="337"/>
      <c r="CE29" s="336">
        <v>0.5</v>
      </c>
      <c r="CF29" s="336"/>
      <c r="CG29" s="337"/>
      <c r="CH29" s="336">
        <v>0.6</v>
      </c>
      <c r="CI29" s="336"/>
      <c r="CJ29" s="337"/>
      <c r="CK29" s="336">
        <v>0.7</v>
      </c>
      <c r="CL29" s="336"/>
      <c r="CM29" s="337"/>
      <c r="CN29" s="336">
        <v>0.89999999999999991</v>
      </c>
      <c r="CO29" s="336"/>
      <c r="CP29" s="337"/>
      <c r="CQ29" s="336">
        <v>0.99999999999999989</v>
      </c>
      <c r="CR29" s="336"/>
      <c r="CS29" s="337"/>
      <c r="CU29" s="336" t="s">
        <v>4824</v>
      </c>
    </row>
    <row r="30" spans="1:99" s="7" customFormat="1" ht="80.25" customHeight="1" x14ac:dyDescent="0.25">
      <c r="A30" s="234" t="s">
        <v>3556</v>
      </c>
      <c r="B30" s="108" t="s">
        <v>181</v>
      </c>
      <c r="C30" s="108">
        <v>1</v>
      </c>
      <c r="D30" s="108" t="s">
        <v>183</v>
      </c>
      <c r="E30" s="120">
        <v>1</v>
      </c>
      <c r="F30" s="108" t="s">
        <v>187</v>
      </c>
      <c r="G30" s="166" t="s">
        <v>199</v>
      </c>
      <c r="H30" s="108" t="s">
        <v>183</v>
      </c>
      <c r="I30" s="299" t="str">
        <f t="shared" si="2"/>
        <v>I-101-1-0400101</v>
      </c>
      <c r="J30" s="185" t="s">
        <v>224</v>
      </c>
      <c r="K30" s="109" t="s">
        <v>16</v>
      </c>
      <c r="L30" s="300" t="s">
        <v>20</v>
      </c>
      <c r="M30" s="301" t="s">
        <v>4754</v>
      </c>
      <c r="N30" s="109"/>
      <c r="O30" s="110" t="s">
        <v>237</v>
      </c>
      <c r="P30" s="330" t="s">
        <v>226</v>
      </c>
      <c r="Q30" s="330" t="s">
        <v>227</v>
      </c>
      <c r="R30" s="110" t="s">
        <v>222</v>
      </c>
      <c r="S30" s="301" t="s">
        <v>257</v>
      </c>
      <c r="T30" s="582" t="s">
        <v>2823</v>
      </c>
      <c r="U30" s="583">
        <v>0.35</v>
      </c>
      <c r="V30" s="110" t="s">
        <v>223</v>
      </c>
      <c r="W30" s="310">
        <v>14</v>
      </c>
      <c r="X30" s="178" t="s">
        <v>222</v>
      </c>
      <c r="Y30" s="703">
        <v>43157</v>
      </c>
      <c r="Z30" s="330" t="s">
        <v>258</v>
      </c>
      <c r="AA30" s="303">
        <v>43115</v>
      </c>
      <c r="AB30" s="303">
        <v>43434</v>
      </c>
      <c r="AC30" s="341" t="str">
        <f t="shared" si="3"/>
        <v>enero</v>
      </c>
      <c r="AD30" s="343">
        <f t="shared" si="4"/>
        <v>319</v>
      </c>
      <c r="AE30" s="342">
        <f t="shared" si="1"/>
        <v>333</v>
      </c>
      <c r="AF30" s="332">
        <v>0</v>
      </c>
      <c r="AG30" s="308">
        <v>0</v>
      </c>
      <c r="AH30" s="110" t="s">
        <v>225</v>
      </c>
      <c r="AI30" s="333">
        <v>0</v>
      </c>
      <c r="AJ30" s="304" t="s">
        <v>330</v>
      </c>
      <c r="AK30" s="581" t="s">
        <v>358</v>
      </c>
      <c r="AL30" s="310">
        <v>1</v>
      </c>
      <c r="AM30" s="311" t="s">
        <v>359</v>
      </c>
      <c r="AN30" s="574">
        <v>7</v>
      </c>
      <c r="AO30" s="575" t="s">
        <v>2824</v>
      </c>
      <c r="AP30" s="574">
        <v>14</v>
      </c>
      <c r="AQ30" s="726" t="s">
        <v>4251</v>
      </c>
      <c r="AR30" s="574">
        <v>14</v>
      </c>
      <c r="AS30" s="726" t="s">
        <v>5161</v>
      </c>
      <c r="AT30" s="1361">
        <v>14</v>
      </c>
      <c r="AU30" s="1378" t="s">
        <v>6351</v>
      </c>
      <c r="AV30" s="1359">
        <v>14</v>
      </c>
      <c r="AW30" s="1378" t="s">
        <v>6948</v>
      </c>
      <c r="AX30" s="316"/>
      <c r="AY30" s="316"/>
      <c r="AZ30" s="316"/>
      <c r="BA30" s="316"/>
      <c r="BB30" s="316"/>
      <c r="BC30" s="316"/>
      <c r="BD30" s="316"/>
      <c r="BE30" s="316"/>
      <c r="BF30" s="316"/>
      <c r="BG30" s="316"/>
      <c r="BH30" s="316"/>
      <c r="BI30" s="316"/>
      <c r="BJ30" s="335">
        <v>0.05</v>
      </c>
      <c r="BK30" s="336">
        <v>0.05</v>
      </c>
      <c r="BL30" s="339" t="s">
        <v>360</v>
      </c>
      <c r="BM30" s="580">
        <v>0.1</v>
      </c>
      <c r="BN30" s="335">
        <v>0.1</v>
      </c>
      <c r="BO30" s="579" t="s">
        <v>2825</v>
      </c>
      <c r="BP30" s="336">
        <v>0.2</v>
      </c>
      <c r="BQ30" s="336">
        <v>0.2</v>
      </c>
      <c r="BR30" s="339" t="s">
        <v>4337</v>
      </c>
      <c r="BS30" s="336">
        <v>0.30000000000000004</v>
      </c>
      <c r="BT30" s="336">
        <v>0.3</v>
      </c>
      <c r="BU30" s="339" t="s">
        <v>5318</v>
      </c>
      <c r="BV30" s="1362">
        <v>0.4</v>
      </c>
      <c r="BW30" s="1362">
        <v>1</v>
      </c>
      <c r="BX30" s="1378" t="s">
        <v>6507</v>
      </c>
      <c r="BY30" s="1362">
        <v>0.5</v>
      </c>
      <c r="BZ30" s="1362">
        <v>1</v>
      </c>
      <c r="CA30" s="1378" t="s">
        <v>7008</v>
      </c>
      <c r="CB30" s="336">
        <v>0.6</v>
      </c>
      <c r="CC30" s="336"/>
      <c r="CD30" s="337"/>
      <c r="CE30" s="336">
        <v>0.7</v>
      </c>
      <c r="CF30" s="336"/>
      <c r="CG30" s="337"/>
      <c r="CH30" s="336">
        <v>0.79999999999999993</v>
      </c>
      <c r="CI30" s="336"/>
      <c r="CJ30" s="337"/>
      <c r="CK30" s="336">
        <v>0.89999999999999991</v>
      </c>
      <c r="CL30" s="336"/>
      <c r="CM30" s="337"/>
      <c r="CN30" s="336">
        <v>0.99999999999999989</v>
      </c>
      <c r="CO30" s="336"/>
      <c r="CP30" s="337"/>
      <c r="CQ30" s="336">
        <v>0.99999999999999989</v>
      </c>
      <c r="CR30" s="336"/>
      <c r="CS30" s="337"/>
      <c r="CU30" s="336" t="s">
        <v>4825</v>
      </c>
    </row>
    <row r="31" spans="1:99" s="7" customFormat="1" ht="80.25" customHeight="1" x14ac:dyDescent="0.25">
      <c r="A31" s="234" t="s">
        <v>3556</v>
      </c>
      <c r="B31" s="108" t="s">
        <v>181</v>
      </c>
      <c r="C31" s="108">
        <v>1</v>
      </c>
      <c r="D31" s="108" t="s">
        <v>183</v>
      </c>
      <c r="E31" s="120">
        <v>1</v>
      </c>
      <c r="F31" s="108" t="s">
        <v>187</v>
      </c>
      <c r="G31" s="166" t="s">
        <v>199</v>
      </c>
      <c r="H31" s="108" t="s">
        <v>185</v>
      </c>
      <c r="I31" s="299" t="str">
        <f t="shared" si="2"/>
        <v>I-101-1-0400102</v>
      </c>
      <c r="J31" s="185" t="s">
        <v>224</v>
      </c>
      <c r="K31" s="109" t="s">
        <v>16</v>
      </c>
      <c r="L31" s="300" t="s">
        <v>20</v>
      </c>
      <c r="M31" s="301" t="s">
        <v>4754</v>
      </c>
      <c r="N31" s="109"/>
      <c r="O31" s="110" t="s">
        <v>237</v>
      </c>
      <c r="P31" s="330" t="s">
        <v>226</v>
      </c>
      <c r="Q31" s="330" t="s">
        <v>227</v>
      </c>
      <c r="R31" s="110" t="s">
        <v>222</v>
      </c>
      <c r="S31" s="301" t="s">
        <v>257</v>
      </c>
      <c r="T31" s="582" t="s">
        <v>2823</v>
      </c>
      <c r="U31" s="583">
        <v>0.35</v>
      </c>
      <c r="V31" s="110" t="s">
        <v>223</v>
      </c>
      <c r="W31" s="310">
        <v>14</v>
      </c>
      <c r="X31" s="178" t="s">
        <v>222</v>
      </c>
      <c r="Y31" s="703">
        <v>43157</v>
      </c>
      <c r="Z31" s="330" t="s">
        <v>259</v>
      </c>
      <c r="AA31" s="303">
        <v>43115</v>
      </c>
      <c r="AB31" s="303">
        <v>43434</v>
      </c>
      <c r="AC31" s="341" t="str">
        <f t="shared" si="3"/>
        <v>enero</v>
      </c>
      <c r="AD31" s="343">
        <f t="shared" si="4"/>
        <v>319</v>
      </c>
      <c r="AE31" s="342">
        <f t="shared" si="1"/>
        <v>333</v>
      </c>
      <c r="AF31" s="332">
        <v>0</v>
      </c>
      <c r="AG31" s="308">
        <v>0</v>
      </c>
      <c r="AH31" s="110" t="s">
        <v>225</v>
      </c>
      <c r="AI31" s="333">
        <v>0</v>
      </c>
      <c r="AJ31" s="304"/>
      <c r="AK31" s="581" t="s">
        <v>361</v>
      </c>
      <c r="AL31" s="310">
        <v>1</v>
      </c>
      <c r="AM31" s="311" t="s">
        <v>359</v>
      </c>
      <c r="AN31" s="574">
        <v>7</v>
      </c>
      <c r="AO31" s="575" t="s">
        <v>2824</v>
      </c>
      <c r="AP31" s="574">
        <v>14</v>
      </c>
      <c r="AQ31" s="726" t="s">
        <v>4251</v>
      </c>
      <c r="AR31" s="574">
        <v>14</v>
      </c>
      <c r="AS31" s="726" t="s">
        <v>5161</v>
      </c>
      <c r="AT31" s="1361">
        <v>14</v>
      </c>
      <c r="AU31" s="1378" t="s">
        <v>6351</v>
      </c>
      <c r="AV31" s="1359">
        <v>14</v>
      </c>
      <c r="AW31" s="1378" t="s">
        <v>6948</v>
      </c>
      <c r="AX31" s="316"/>
      <c r="AY31" s="316"/>
      <c r="AZ31" s="316"/>
      <c r="BA31" s="316"/>
      <c r="BB31" s="316"/>
      <c r="BC31" s="316"/>
      <c r="BD31" s="316"/>
      <c r="BE31" s="316"/>
      <c r="BF31" s="316"/>
      <c r="BG31" s="316"/>
      <c r="BH31" s="316"/>
      <c r="BI31" s="316"/>
      <c r="BJ31" s="335">
        <v>0.05</v>
      </c>
      <c r="BK31" s="336">
        <v>0.05</v>
      </c>
      <c r="BL31" s="339" t="s">
        <v>362</v>
      </c>
      <c r="BM31" s="580">
        <v>0.1</v>
      </c>
      <c r="BN31" s="335">
        <v>0.1</v>
      </c>
      <c r="BO31" s="579" t="s">
        <v>2826</v>
      </c>
      <c r="BP31" s="336">
        <v>0.2</v>
      </c>
      <c r="BQ31" s="336">
        <v>0.2</v>
      </c>
      <c r="BR31" s="339" t="s">
        <v>4338</v>
      </c>
      <c r="BS31" s="336">
        <v>0.30000000000000004</v>
      </c>
      <c r="BT31" s="336">
        <v>0.3</v>
      </c>
      <c r="BU31" s="339" t="s">
        <v>5319</v>
      </c>
      <c r="BV31" s="1362">
        <v>0.4</v>
      </c>
      <c r="BW31" s="1362">
        <v>1</v>
      </c>
      <c r="BX31" s="1378" t="s">
        <v>6508</v>
      </c>
      <c r="BY31" s="1362">
        <v>0.5</v>
      </c>
      <c r="BZ31" s="1362">
        <v>1</v>
      </c>
      <c r="CA31" s="1378" t="s">
        <v>7008</v>
      </c>
      <c r="CB31" s="336">
        <v>0.6</v>
      </c>
      <c r="CC31" s="336"/>
      <c r="CD31" s="337"/>
      <c r="CE31" s="336">
        <v>0.7</v>
      </c>
      <c r="CF31" s="336"/>
      <c r="CG31" s="337"/>
      <c r="CH31" s="336">
        <v>0.79999999999999993</v>
      </c>
      <c r="CI31" s="336"/>
      <c r="CJ31" s="337"/>
      <c r="CK31" s="336">
        <v>0.89999999999999991</v>
      </c>
      <c r="CL31" s="336"/>
      <c r="CM31" s="337"/>
      <c r="CN31" s="336">
        <v>0.99999999999999989</v>
      </c>
      <c r="CO31" s="336"/>
      <c r="CP31" s="337"/>
      <c r="CQ31" s="336">
        <v>0.99999999999999989</v>
      </c>
      <c r="CR31" s="336"/>
      <c r="CS31" s="337"/>
      <c r="CU31" s="336" t="s">
        <v>4826</v>
      </c>
    </row>
    <row r="32" spans="1:99" s="7" customFormat="1" ht="80.25" customHeight="1" x14ac:dyDescent="0.25">
      <c r="A32" s="234" t="s">
        <v>3556</v>
      </c>
      <c r="B32" s="108" t="s">
        <v>181</v>
      </c>
      <c r="C32" s="108">
        <v>1</v>
      </c>
      <c r="D32" s="108" t="s">
        <v>183</v>
      </c>
      <c r="E32" s="120">
        <v>1</v>
      </c>
      <c r="F32" s="108" t="s">
        <v>187</v>
      </c>
      <c r="G32" s="166" t="s">
        <v>199</v>
      </c>
      <c r="H32" s="108" t="s">
        <v>186</v>
      </c>
      <c r="I32" s="299" t="str">
        <f t="shared" si="2"/>
        <v>I-101-1-0400103</v>
      </c>
      <c r="J32" s="185" t="s">
        <v>224</v>
      </c>
      <c r="K32" s="109" t="s">
        <v>16</v>
      </c>
      <c r="L32" s="300" t="s">
        <v>20</v>
      </c>
      <c r="M32" s="301" t="s">
        <v>4754</v>
      </c>
      <c r="N32" s="109"/>
      <c r="O32" s="110" t="s">
        <v>237</v>
      </c>
      <c r="P32" s="330" t="s">
        <v>226</v>
      </c>
      <c r="Q32" s="330" t="s">
        <v>227</v>
      </c>
      <c r="R32" s="110" t="s">
        <v>222</v>
      </c>
      <c r="S32" s="301" t="s">
        <v>257</v>
      </c>
      <c r="T32" s="582" t="s">
        <v>2823</v>
      </c>
      <c r="U32" s="583">
        <v>0.35</v>
      </c>
      <c r="V32" s="110" t="s">
        <v>223</v>
      </c>
      <c r="W32" s="310">
        <v>14</v>
      </c>
      <c r="X32" s="315"/>
      <c r="Y32" s="315"/>
      <c r="Z32" s="330" t="s">
        <v>260</v>
      </c>
      <c r="AA32" s="303">
        <v>43115</v>
      </c>
      <c r="AB32" s="303">
        <v>43465</v>
      </c>
      <c r="AC32" s="341" t="str">
        <f t="shared" si="3"/>
        <v>enero</v>
      </c>
      <c r="AD32" s="343">
        <f t="shared" si="4"/>
        <v>350</v>
      </c>
      <c r="AE32" s="342">
        <f t="shared" si="1"/>
        <v>365</v>
      </c>
      <c r="AF32" s="332">
        <v>0</v>
      </c>
      <c r="AG32" s="308">
        <v>0</v>
      </c>
      <c r="AH32" s="110" t="s">
        <v>225</v>
      </c>
      <c r="AI32" s="333">
        <v>0</v>
      </c>
      <c r="AJ32" s="304"/>
      <c r="AK32" s="581" t="s">
        <v>325</v>
      </c>
      <c r="AL32" s="310">
        <v>1</v>
      </c>
      <c r="AM32" s="311" t="s">
        <v>359</v>
      </c>
      <c r="AN32" s="574">
        <v>7</v>
      </c>
      <c r="AO32" s="575" t="s">
        <v>2824</v>
      </c>
      <c r="AP32" s="574">
        <v>14</v>
      </c>
      <c r="AQ32" s="726" t="s">
        <v>4251</v>
      </c>
      <c r="AR32" s="574">
        <v>14</v>
      </c>
      <c r="AS32" s="726" t="s">
        <v>5161</v>
      </c>
      <c r="AT32" s="1361">
        <v>14</v>
      </c>
      <c r="AU32" s="1378" t="s">
        <v>6351</v>
      </c>
      <c r="AV32" s="1359">
        <v>14</v>
      </c>
      <c r="AW32" s="1378" t="s">
        <v>6948</v>
      </c>
      <c r="AX32" s="316"/>
      <c r="AY32" s="316"/>
      <c r="AZ32" s="316"/>
      <c r="BA32" s="316"/>
      <c r="BB32" s="316"/>
      <c r="BC32" s="316"/>
      <c r="BD32" s="316"/>
      <c r="BE32" s="316"/>
      <c r="BF32" s="316"/>
      <c r="BG32" s="316"/>
      <c r="BH32" s="316"/>
      <c r="BI32" s="316"/>
      <c r="BJ32" s="335">
        <v>0.05</v>
      </c>
      <c r="BK32" s="336">
        <v>0.05</v>
      </c>
      <c r="BL32" s="339" t="s">
        <v>363</v>
      </c>
      <c r="BM32" s="580">
        <v>0.1</v>
      </c>
      <c r="BN32" s="335">
        <v>0.1</v>
      </c>
      <c r="BO32" s="579" t="s">
        <v>2827</v>
      </c>
      <c r="BP32" s="336">
        <v>0.15000000000000002</v>
      </c>
      <c r="BQ32" s="336">
        <v>0.15</v>
      </c>
      <c r="BR32" s="339" t="s">
        <v>4339</v>
      </c>
      <c r="BS32" s="336">
        <v>0.2</v>
      </c>
      <c r="BT32" s="336">
        <v>1</v>
      </c>
      <c r="BU32" s="339" t="s">
        <v>5320</v>
      </c>
      <c r="BV32" s="1362">
        <v>0.30000000000000004</v>
      </c>
      <c r="BW32" s="1362">
        <v>1</v>
      </c>
      <c r="BX32" s="1378" t="s">
        <v>6509</v>
      </c>
      <c r="BY32" s="1362">
        <v>0.4</v>
      </c>
      <c r="BZ32" s="1362">
        <v>1</v>
      </c>
      <c r="CA32" s="1378" t="s">
        <v>7009</v>
      </c>
      <c r="CB32" s="336">
        <v>0.5</v>
      </c>
      <c r="CC32" s="336"/>
      <c r="CD32" s="337"/>
      <c r="CE32" s="336">
        <v>0.6</v>
      </c>
      <c r="CF32" s="336"/>
      <c r="CG32" s="337"/>
      <c r="CH32" s="336">
        <v>0.7</v>
      </c>
      <c r="CI32" s="336"/>
      <c r="CJ32" s="337"/>
      <c r="CK32" s="336">
        <v>0.79999999999999993</v>
      </c>
      <c r="CL32" s="336"/>
      <c r="CM32" s="337"/>
      <c r="CN32" s="336">
        <v>0.89999999999999991</v>
      </c>
      <c r="CO32" s="336"/>
      <c r="CP32" s="337"/>
      <c r="CQ32" s="336">
        <v>0.99999999999999989</v>
      </c>
      <c r="CR32" s="336"/>
      <c r="CS32" s="337"/>
      <c r="CU32" s="336" t="s">
        <v>4827</v>
      </c>
    </row>
    <row r="33" spans="1:99" s="7" customFormat="1" ht="80.25" customHeight="1" x14ac:dyDescent="0.25">
      <c r="A33" s="234" t="s">
        <v>3556</v>
      </c>
      <c r="B33" s="108" t="s">
        <v>181</v>
      </c>
      <c r="C33" s="108">
        <v>1</v>
      </c>
      <c r="D33" s="108" t="s">
        <v>183</v>
      </c>
      <c r="E33" s="120">
        <v>1</v>
      </c>
      <c r="F33" s="108" t="s">
        <v>187</v>
      </c>
      <c r="G33" s="166" t="s">
        <v>199</v>
      </c>
      <c r="H33" s="108" t="s">
        <v>187</v>
      </c>
      <c r="I33" s="299" t="str">
        <f t="shared" si="2"/>
        <v>I-101-1-0400104</v>
      </c>
      <c r="J33" s="185" t="s">
        <v>224</v>
      </c>
      <c r="K33" s="109" t="s">
        <v>16</v>
      </c>
      <c r="L33" s="300" t="s">
        <v>20</v>
      </c>
      <c r="M33" s="301" t="s">
        <v>4754</v>
      </c>
      <c r="N33" s="109"/>
      <c r="O33" s="110" t="s">
        <v>237</v>
      </c>
      <c r="P33" s="330" t="s">
        <v>226</v>
      </c>
      <c r="Q33" s="330" t="s">
        <v>227</v>
      </c>
      <c r="R33" s="110" t="s">
        <v>222</v>
      </c>
      <c r="S33" s="301" t="s">
        <v>257</v>
      </c>
      <c r="T33" s="582" t="s">
        <v>2823</v>
      </c>
      <c r="U33" s="583">
        <v>0.35</v>
      </c>
      <c r="V33" s="110" t="s">
        <v>223</v>
      </c>
      <c r="W33" s="310">
        <v>14</v>
      </c>
      <c r="X33" s="315"/>
      <c r="Y33" s="315"/>
      <c r="Z33" s="330" t="s">
        <v>261</v>
      </c>
      <c r="AA33" s="303">
        <v>43115</v>
      </c>
      <c r="AB33" s="303">
        <v>43465</v>
      </c>
      <c r="AC33" s="341" t="str">
        <f t="shared" si="3"/>
        <v>enero</v>
      </c>
      <c r="AD33" s="343">
        <f t="shared" si="4"/>
        <v>350</v>
      </c>
      <c r="AE33" s="342">
        <f t="shared" si="1"/>
        <v>365</v>
      </c>
      <c r="AF33" s="332">
        <v>0</v>
      </c>
      <c r="AG33" s="308">
        <v>0</v>
      </c>
      <c r="AH33" s="110" t="s">
        <v>225</v>
      </c>
      <c r="AI33" s="333">
        <v>0</v>
      </c>
      <c r="AJ33" s="304"/>
      <c r="AK33" s="581" t="s">
        <v>364</v>
      </c>
      <c r="AL33" s="310">
        <v>1</v>
      </c>
      <c r="AM33" s="311" t="s">
        <v>359</v>
      </c>
      <c r="AN33" s="574">
        <v>7</v>
      </c>
      <c r="AO33" s="575" t="s">
        <v>2824</v>
      </c>
      <c r="AP33" s="574">
        <v>14</v>
      </c>
      <c r="AQ33" s="726" t="s">
        <v>4251</v>
      </c>
      <c r="AR33" s="574">
        <v>14</v>
      </c>
      <c r="AS33" s="726" t="s">
        <v>5161</v>
      </c>
      <c r="AT33" s="1361">
        <v>14</v>
      </c>
      <c r="AU33" s="1378" t="s">
        <v>6351</v>
      </c>
      <c r="AV33" s="1359">
        <v>14</v>
      </c>
      <c r="AW33" s="1378" t="s">
        <v>6948</v>
      </c>
      <c r="AX33" s="317"/>
      <c r="AY33" s="317"/>
      <c r="AZ33" s="317"/>
      <c r="BA33" s="317"/>
      <c r="BB33" s="317"/>
      <c r="BC33" s="317"/>
      <c r="BD33" s="317"/>
      <c r="BE33" s="317"/>
      <c r="BF33" s="317"/>
      <c r="BG33" s="317"/>
      <c r="BH33" s="317"/>
      <c r="BI33" s="317"/>
      <c r="BJ33" s="335">
        <v>0.05</v>
      </c>
      <c r="BK33" s="336">
        <v>0.05</v>
      </c>
      <c r="BL33" s="339" t="s">
        <v>365</v>
      </c>
      <c r="BM33" s="580">
        <v>0.1</v>
      </c>
      <c r="BN33" s="335">
        <v>0.1</v>
      </c>
      <c r="BO33" s="579" t="s">
        <v>2828</v>
      </c>
      <c r="BP33" s="336">
        <v>0.15000000000000002</v>
      </c>
      <c r="BQ33" s="336">
        <v>0.15</v>
      </c>
      <c r="BR33" s="339" t="s">
        <v>4340</v>
      </c>
      <c r="BS33" s="336">
        <v>0.2</v>
      </c>
      <c r="BT33" s="336">
        <v>0.2</v>
      </c>
      <c r="BU33" s="339" t="s">
        <v>5321</v>
      </c>
      <c r="BV33" s="1362">
        <v>0.30000000000000004</v>
      </c>
      <c r="BW33" s="1362">
        <v>0.3</v>
      </c>
      <c r="BX33" s="1378" t="s">
        <v>6510</v>
      </c>
      <c r="BY33" s="1362">
        <v>0.4</v>
      </c>
      <c r="BZ33" s="1362">
        <v>0.4</v>
      </c>
      <c r="CA33" s="1378" t="s">
        <v>7010</v>
      </c>
      <c r="CB33" s="336">
        <v>0.5</v>
      </c>
      <c r="CC33" s="336"/>
      <c r="CD33" s="337"/>
      <c r="CE33" s="336">
        <v>0.6</v>
      </c>
      <c r="CF33" s="336"/>
      <c r="CG33" s="337"/>
      <c r="CH33" s="336">
        <v>0.7</v>
      </c>
      <c r="CI33" s="336"/>
      <c r="CJ33" s="337"/>
      <c r="CK33" s="336">
        <v>0.79999999999999993</v>
      </c>
      <c r="CL33" s="336"/>
      <c r="CM33" s="337"/>
      <c r="CN33" s="336">
        <v>0.89999999999999991</v>
      </c>
      <c r="CO33" s="336"/>
      <c r="CP33" s="337"/>
      <c r="CQ33" s="336">
        <v>0.99999999999999989</v>
      </c>
      <c r="CR33" s="336"/>
      <c r="CS33" s="337"/>
      <c r="CU33" s="336" t="s">
        <v>4828</v>
      </c>
    </row>
    <row r="34" spans="1:99" s="7" customFormat="1" ht="80.25" customHeight="1" x14ac:dyDescent="0.25">
      <c r="A34" s="234" t="s">
        <v>3556</v>
      </c>
      <c r="B34" s="108" t="s">
        <v>181</v>
      </c>
      <c r="C34" s="108">
        <v>1</v>
      </c>
      <c r="D34" s="108" t="s">
        <v>183</v>
      </c>
      <c r="E34" s="120">
        <v>1</v>
      </c>
      <c r="F34" s="108" t="s">
        <v>187</v>
      </c>
      <c r="G34" s="166" t="s">
        <v>199</v>
      </c>
      <c r="H34" s="108" t="s">
        <v>188</v>
      </c>
      <c r="I34" s="299" t="str">
        <f t="shared" si="2"/>
        <v>I-101-1-0400105</v>
      </c>
      <c r="J34" s="185" t="s">
        <v>224</v>
      </c>
      <c r="K34" s="109" t="s">
        <v>16</v>
      </c>
      <c r="L34" s="300" t="s">
        <v>20</v>
      </c>
      <c r="M34" s="301" t="s">
        <v>4754</v>
      </c>
      <c r="N34" s="109"/>
      <c r="O34" s="110" t="s">
        <v>237</v>
      </c>
      <c r="P34" s="330" t="s">
        <v>226</v>
      </c>
      <c r="Q34" s="330" t="s">
        <v>227</v>
      </c>
      <c r="R34" s="110" t="s">
        <v>222</v>
      </c>
      <c r="S34" s="301" t="s">
        <v>257</v>
      </c>
      <c r="T34" s="582" t="s">
        <v>2823</v>
      </c>
      <c r="U34" s="583">
        <v>0.35</v>
      </c>
      <c r="V34" s="110" t="s">
        <v>223</v>
      </c>
      <c r="W34" s="310">
        <v>14</v>
      </c>
      <c r="X34" s="315"/>
      <c r="Y34" s="315"/>
      <c r="Z34" s="330" t="s">
        <v>262</v>
      </c>
      <c r="AA34" s="303">
        <v>43115</v>
      </c>
      <c r="AB34" s="303">
        <v>43465</v>
      </c>
      <c r="AC34" s="341" t="str">
        <f t="shared" si="3"/>
        <v>enero</v>
      </c>
      <c r="AD34" s="343">
        <f t="shared" si="4"/>
        <v>350</v>
      </c>
      <c r="AE34" s="342">
        <f t="shared" si="1"/>
        <v>365</v>
      </c>
      <c r="AF34" s="332">
        <v>0</v>
      </c>
      <c r="AG34" s="308">
        <v>0</v>
      </c>
      <c r="AH34" s="110" t="s">
        <v>225</v>
      </c>
      <c r="AI34" s="333">
        <v>0</v>
      </c>
      <c r="AJ34" s="304"/>
      <c r="AK34" s="581" t="s">
        <v>366</v>
      </c>
      <c r="AL34" s="310">
        <v>1</v>
      </c>
      <c r="AM34" s="311" t="s">
        <v>359</v>
      </c>
      <c r="AN34" s="574">
        <v>7</v>
      </c>
      <c r="AO34" s="575" t="s">
        <v>2824</v>
      </c>
      <c r="AP34" s="574">
        <v>14</v>
      </c>
      <c r="AQ34" s="726" t="s">
        <v>4251</v>
      </c>
      <c r="AR34" s="574">
        <v>14</v>
      </c>
      <c r="AS34" s="726" t="s">
        <v>5161</v>
      </c>
      <c r="AT34" s="1361">
        <v>14</v>
      </c>
      <c r="AU34" s="1378" t="s">
        <v>6351</v>
      </c>
      <c r="AV34" s="1359">
        <v>14</v>
      </c>
      <c r="AW34" s="1358" t="s">
        <v>6948</v>
      </c>
      <c r="AX34" s="317"/>
      <c r="AY34" s="317"/>
      <c r="AZ34" s="317"/>
      <c r="BA34" s="317"/>
      <c r="BB34" s="317"/>
      <c r="BC34" s="317"/>
      <c r="BD34" s="317"/>
      <c r="BE34" s="317"/>
      <c r="BF34" s="317"/>
      <c r="BG34" s="317"/>
      <c r="BH34" s="317"/>
      <c r="BI34" s="317"/>
      <c r="BJ34" s="335">
        <v>0.05</v>
      </c>
      <c r="BK34" s="336">
        <v>0.05</v>
      </c>
      <c r="BL34" s="339" t="s">
        <v>365</v>
      </c>
      <c r="BM34" s="580">
        <v>0.1</v>
      </c>
      <c r="BN34" s="335">
        <v>0.1</v>
      </c>
      <c r="BO34" s="579" t="s">
        <v>2829</v>
      </c>
      <c r="BP34" s="336">
        <v>0.15000000000000002</v>
      </c>
      <c r="BQ34" s="336">
        <v>0.15</v>
      </c>
      <c r="BR34" s="339" t="s">
        <v>4341</v>
      </c>
      <c r="BS34" s="336">
        <v>0.2</v>
      </c>
      <c r="BT34" s="336">
        <v>0.2</v>
      </c>
      <c r="BU34" s="339" t="s">
        <v>5321</v>
      </c>
      <c r="BV34" s="1362">
        <v>0.25</v>
      </c>
      <c r="BW34" s="1362">
        <v>0.25</v>
      </c>
      <c r="BX34" s="1378" t="s">
        <v>6511</v>
      </c>
      <c r="BY34" s="1362">
        <v>0.3</v>
      </c>
      <c r="BZ34" s="1362">
        <v>0.3</v>
      </c>
      <c r="CA34" s="1378" t="s">
        <v>7011</v>
      </c>
      <c r="CB34" s="336">
        <v>0.35</v>
      </c>
      <c r="CC34" s="336"/>
      <c r="CD34" s="337"/>
      <c r="CE34" s="336">
        <v>0.39999999999999997</v>
      </c>
      <c r="CF34" s="336"/>
      <c r="CG34" s="337"/>
      <c r="CH34" s="336">
        <v>0.6</v>
      </c>
      <c r="CI34" s="336"/>
      <c r="CJ34" s="337"/>
      <c r="CK34" s="336">
        <v>0.8</v>
      </c>
      <c r="CL34" s="336"/>
      <c r="CM34" s="337"/>
      <c r="CN34" s="336">
        <v>0.9</v>
      </c>
      <c r="CO34" s="336"/>
      <c r="CP34" s="337"/>
      <c r="CQ34" s="336">
        <v>1</v>
      </c>
      <c r="CR34" s="336"/>
      <c r="CS34" s="337"/>
      <c r="CU34" s="336" t="s">
        <v>4829</v>
      </c>
    </row>
    <row r="35" spans="1:99" s="7" customFormat="1" ht="80.25" customHeight="1" x14ac:dyDescent="0.25">
      <c r="A35" s="234" t="s">
        <v>3556</v>
      </c>
      <c r="B35" s="108" t="s">
        <v>181</v>
      </c>
      <c r="C35" s="108">
        <v>1</v>
      </c>
      <c r="D35" s="108" t="s">
        <v>183</v>
      </c>
      <c r="E35" s="120">
        <v>0</v>
      </c>
      <c r="F35" s="108" t="s">
        <v>192</v>
      </c>
      <c r="G35" s="166" t="s">
        <v>204</v>
      </c>
      <c r="H35" s="166" t="s">
        <v>183</v>
      </c>
      <c r="I35" s="299" t="str">
        <f t="shared" si="2"/>
        <v>I-101-0-1300601</v>
      </c>
      <c r="J35" s="185" t="s">
        <v>224</v>
      </c>
      <c r="K35" s="109" t="s">
        <v>16</v>
      </c>
      <c r="L35" s="300" t="s">
        <v>20</v>
      </c>
      <c r="M35" s="301" t="s">
        <v>4754</v>
      </c>
      <c r="N35" s="109"/>
      <c r="O35" s="110" t="s">
        <v>225</v>
      </c>
      <c r="P35" s="330" t="s">
        <v>226</v>
      </c>
      <c r="Q35" s="330" t="s">
        <v>227</v>
      </c>
      <c r="R35" s="110" t="s">
        <v>228</v>
      </c>
      <c r="S35" s="301" t="s">
        <v>263</v>
      </c>
      <c r="T35" s="581" t="s">
        <v>2858</v>
      </c>
      <c r="U35" s="583">
        <v>0.44</v>
      </c>
      <c r="V35" s="110" t="s">
        <v>223</v>
      </c>
      <c r="W35" s="1632">
        <v>100</v>
      </c>
      <c r="X35" s="178" t="s">
        <v>222</v>
      </c>
      <c r="Y35" s="703">
        <v>43157</v>
      </c>
      <c r="Z35" s="330" t="s">
        <v>264</v>
      </c>
      <c r="AA35" s="303">
        <v>43115</v>
      </c>
      <c r="AB35" s="303">
        <v>43220</v>
      </c>
      <c r="AC35" s="341" t="str">
        <f t="shared" si="3"/>
        <v>enero</v>
      </c>
      <c r="AD35" s="343">
        <f t="shared" si="4"/>
        <v>105</v>
      </c>
      <c r="AE35" s="342">
        <f t="shared" si="1"/>
        <v>122</v>
      </c>
      <c r="AF35" s="332">
        <v>0</v>
      </c>
      <c r="AG35" s="332">
        <v>513782000</v>
      </c>
      <c r="AH35" s="330" t="s">
        <v>23</v>
      </c>
      <c r="AI35" s="304" t="s">
        <v>319</v>
      </c>
      <c r="AJ35" s="304" t="s">
        <v>367</v>
      </c>
      <c r="AK35" s="334" t="s">
        <v>331</v>
      </c>
      <c r="AL35" s="317"/>
      <c r="AM35" s="317"/>
      <c r="AN35" s="574">
        <v>0</v>
      </c>
      <c r="AO35" s="575" t="s">
        <v>2901</v>
      </c>
      <c r="AP35" s="574">
        <v>0</v>
      </c>
      <c r="AQ35" s="726" t="s">
        <v>4252</v>
      </c>
      <c r="AR35" s="574">
        <v>0</v>
      </c>
      <c r="AS35" s="726" t="s">
        <v>5162</v>
      </c>
      <c r="AT35" s="1361">
        <v>0</v>
      </c>
      <c r="AU35" s="1378" t="s">
        <v>6352</v>
      </c>
      <c r="AV35" s="1359">
        <v>0</v>
      </c>
      <c r="AW35" s="1378" t="s">
        <v>6949</v>
      </c>
      <c r="AX35" s="317"/>
      <c r="AY35" s="317"/>
      <c r="AZ35" s="317"/>
      <c r="BA35" s="317"/>
      <c r="BB35" s="317"/>
      <c r="BC35" s="317"/>
      <c r="BD35" s="317"/>
      <c r="BE35" s="317"/>
      <c r="BF35" s="317"/>
      <c r="BG35" s="317"/>
      <c r="BH35" s="317"/>
      <c r="BI35" s="317"/>
      <c r="BJ35" s="335">
        <v>0.3</v>
      </c>
      <c r="BK35" s="336">
        <v>0.3</v>
      </c>
      <c r="BL35" s="337" t="s">
        <v>368</v>
      </c>
      <c r="BM35" s="577">
        <v>0.6</v>
      </c>
      <c r="BN35" s="335">
        <v>0.6</v>
      </c>
      <c r="BO35" s="576" t="s">
        <v>2954</v>
      </c>
      <c r="BP35" s="336">
        <v>0.89999999999999991</v>
      </c>
      <c r="BQ35" s="336">
        <v>0.9</v>
      </c>
      <c r="BR35" s="339" t="s">
        <v>4342</v>
      </c>
      <c r="BS35" s="336">
        <v>0.99999999999999989</v>
      </c>
      <c r="BT35" s="336">
        <v>0.9</v>
      </c>
      <c r="BU35" s="339" t="s">
        <v>5322</v>
      </c>
      <c r="BV35" s="1362">
        <v>0.99999999999999989</v>
      </c>
      <c r="BW35" s="1362">
        <v>0.9</v>
      </c>
      <c r="BX35" s="1378" t="s">
        <v>6350</v>
      </c>
      <c r="BY35" s="1362">
        <v>0.99999999999999989</v>
      </c>
      <c r="BZ35" s="1362">
        <v>0.01</v>
      </c>
      <c r="CA35" s="1378" t="s">
        <v>6947</v>
      </c>
      <c r="CB35" s="336">
        <v>0.99999999999999989</v>
      </c>
      <c r="CC35" s="336"/>
      <c r="CD35" s="337"/>
      <c r="CE35" s="336">
        <v>0.99999999999999989</v>
      </c>
      <c r="CF35" s="336"/>
      <c r="CG35" s="337"/>
      <c r="CH35" s="336">
        <v>0.99999999999999989</v>
      </c>
      <c r="CI35" s="336"/>
      <c r="CJ35" s="337"/>
      <c r="CK35" s="336">
        <v>0.99999999999999989</v>
      </c>
      <c r="CL35" s="336"/>
      <c r="CM35" s="337"/>
      <c r="CN35" s="336">
        <v>0.99999999999999989</v>
      </c>
      <c r="CO35" s="336"/>
      <c r="CP35" s="337"/>
      <c r="CQ35" s="336">
        <v>0.99999999999999989</v>
      </c>
      <c r="CR35" s="336"/>
      <c r="CS35" s="337"/>
      <c r="CU35" s="336" t="s">
        <v>4830</v>
      </c>
    </row>
    <row r="36" spans="1:99" s="7" customFormat="1" ht="80.25" customHeight="1" x14ac:dyDescent="0.25">
      <c r="A36" s="234" t="s">
        <v>3556</v>
      </c>
      <c r="B36" s="108" t="s">
        <v>181</v>
      </c>
      <c r="C36" s="108">
        <v>1</v>
      </c>
      <c r="D36" s="108" t="s">
        <v>183</v>
      </c>
      <c r="E36" s="120">
        <v>0</v>
      </c>
      <c r="F36" s="108" t="s">
        <v>192</v>
      </c>
      <c r="G36" s="166" t="s">
        <v>204</v>
      </c>
      <c r="H36" s="166" t="s">
        <v>185</v>
      </c>
      <c r="I36" s="299" t="str">
        <f t="shared" si="2"/>
        <v>I-101-0-1300602</v>
      </c>
      <c r="J36" s="185" t="s">
        <v>224</v>
      </c>
      <c r="K36" s="109" t="s">
        <v>16</v>
      </c>
      <c r="L36" s="300" t="s">
        <v>20</v>
      </c>
      <c r="M36" s="301" t="s">
        <v>4754</v>
      </c>
      <c r="N36" s="109"/>
      <c r="O36" s="110" t="s">
        <v>225</v>
      </c>
      <c r="P36" s="330" t="s">
        <v>226</v>
      </c>
      <c r="Q36" s="330" t="s">
        <v>227</v>
      </c>
      <c r="R36" s="110" t="s">
        <v>228</v>
      </c>
      <c r="S36" s="301" t="s">
        <v>263</v>
      </c>
      <c r="T36" s="581" t="s">
        <v>2858</v>
      </c>
      <c r="U36" s="583">
        <v>0.44</v>
      </c>
      <c r="V36" s="110" t="s">
        <v>223</v>
      </c>
      <c r="W36" s="1632">
        <v>100</v>
      </c>
      <c r="X36" s="178" t="s">
        <v>222</v>
      </c>
      <c r="Y36" s="703">
        <v>43157</v>
      </c>
      <c r="Z36" s="330" t="s">
        <v>265</v>
      </c>
      <c r="AA36" s="303">
        <v>43115</v>
      </c>
      <c r="AB36" s="303">
        <v>43220</v>
      </c>
      <c r="AC36" s="341" t="str">
        <f t="shared" si="3"/>
        <v>enero</v>
      </c>
      <c r="AD36" s="343">
        <f t="shared" si="4"/>
        <v>105</v>
      </c>
      <c r="AE36" s="342">
        <f t="shared" si="1"/>
        <v>122</v>
      </c>
      <c r="AF36" s="332">
        <v>0</v>
      </c>
      <c r="AG36" s="308">
        <v>0</v>
      </c>
      <c r="AH36" s="110" t="s">
        <v>225</v>
      </c>
      <c r="AI36" s="333">
        <v>0</v>
      </c>
      <c r="AJ36" s="304"/>
      <c r="AK36" s="334" t="s">
        <v>334</v>
      </c>
      <c r="AL36" s="317"/>
      <c r="AM36" s="317"/>
      <c r="AN36" s="574">
        <v>0</v>
      </c>
      <c r="AO36" s="575" t="s">
        <v>2901</v>
      </c>
      <c r="AP36" s="574">
        <v>0</v>
      </c>
      <c r="AQ36" s="726" t="s">
        <v>4252</v>
      </c>
      <c r="AR36" s="574">
        <v>0</v>
      </c>
      <c r="AS36" s="726" t="s">
        <v>5162</v>
      </c>
      <c r="AT36" s="1361">
        <v>0</v>
      </c>
      <c r="AU36" s="1378" t="s">
        <v>6352</v>
      </c>
      <c r="AV36" s="1359">
        <v>0</v>
      </c>
      <c r="AW36" s="1378" t="s">
        <v>6949</v>
      </c>
      <c r="AX36" s="317"/>
      <c r="AY36" s="317"/>
      <c r="AZ36" s="317"/>
      <c r="BA36" s="317"/>
      <c r="BB36" s="317"/>
      <c r="BC36" s="317"/>
      <c r="BD36" s="317"/>
      <c r="BE36" s="317"/>
      <c r="BF36" s="317"/>
      <c r="BG36" s="317"/>
      <c r="BH36" s="317"/>
      <c r="BI36" s="317"/>
      <c r="BJ36" s="335">
        <v>0.2</v>
      </c>
      <c r="BK36" s="336">
        <v>0.2</v>
      </c>
      <c r="BL36" s="337" t="s">
        <v>369</v>
      </c>
      <c r="BM36" s="577">
        <v>0.4</v>
      </c>
      <c r="BN36" s="335">
        <v>0.4</v>
      </c>
      <c r="BO36" s="576" t="s">
        <v>2955</v>
      </c>
      <c r="BP36" s="336">
        <v>0.7</v>
      </c>
      <c r="BQ36" s="336">
        <v>0.7</v>
      </c>
      <c r="BR36" s="339" t="s">
        <v>4343</v>
      </c>
      <c r="BS36" s="336">
        <v>1</v>
      </c>
      <c r="BT36" s="336">
        <v>0.7</v>
      </c>
      <c r="BU36" s="339" t="s">
        <v>5323</v>
      </c>
      <c r="BV36" s="1362">
        <v>1</v>
      </c>
      <c r="BW36" s="1362">
        <v>0.7</v>
      </c>
      <c r="BX36" s="1378" t="s">
        <v>6350</v>
      </c>
      <c r="BY36" s="1362">
        <v>1</v>
      </c>
      <c r="BZ36" s="1362">
        <v>0.01</v>
      </c>
      <c r="CA36" s="1378" t="s">
        <v>6947</v>
      </c>
      <c r="CB36" s="336">
        <v>1</v>
      </c>
      <c r="CC36" s="336"/>
      <c r="CD36" s="337"/>
      <c r="CE36" s="336">
        <v>1</v>
      </c>
      <c r="CF36" s="336"/>
      <c r="CG36" s="337"/>
      <c r="CH36" s="336">
        <v>1</v>
      </c>
      <c r="CI36" s="336"/>
      <c r="CJ36" s="337"/>
      <c r="CK36" s="336">
        <v>1</v>
      </c>
      <c r="CL36" s="336"/>
      <c r="CM36" s="337"/>
      <c r="CN36" s="336">
        <v>1</v>
      </c>
      <c r="CO36" s="336"/>
      <c r="CP36" s="337"/>
      <c r="CQ36" s="336">
        <v>1</v>
      </c>
      <c r="CR36" s="336"/>
      <c r="CS36" s="337"/>
      <c r="CU36" s="336" t="s">
        <v>4831</v>
      </c>
    </row>
    <row r="37" spans="1:99" s="7" customFormat="1" ht="80.25" customHeight="1" x14ac:dyDescent="0.25">
      <c r="A37" s="234" t="s">
        <v>3556</v>
      </c>
      <c r="B37" s="108" t="s">
        <v>181</v>
      </c>
      <c r="C37" s="108">
        <v>1</v>
      </c>
      <c r="D37" s="108" t="s">
        <v>183</v>
      </c>
      <c r="E37" s="120">
        <v>0</v>
      </c>
      <c r="F37" s="108" t="s">
        <v>192</v>
      </c>
      <c r="G37" s="166" t="s">
        <v>204</v>
      </c>
      <c r="H37" s="166" t="s">
        <v>186</v>
      </c>
      <c r="I37" s="299" t="str">
        <f t="shared" si="2"/>
        <v>I-101-0-1300603</v>
      </c>
      <c r="J37" s="185" t="s">
        <v>224</v>
      </c>
      <c r="K37" s="109" t="s">
        <v>16</v>
      </c>
      <c r="L37" s="300" t="s">
        <v>20</v>
      </c>
      <c r="M37" s="301" t="s">
        <v>4754</v>
      </c>
      <c r="N37" s="109"/>
      <c r="O37" s="110" t="s">
        <v>225</v>
      </c>
      <c r="P37" s="330" t="s">
        <v>226</v>
      </c>
      <c r="Q37" s="330" t="s">
        <v>227</v>
      </c>
      <c r="R37" s="110" t="s">
        <v>228</v>
      </c>
      <c r="S37" s="301" t="s">
        <v>263</v>
      </c>
      <c r="T37" s="581" t="s">
        <v>2858</v>
      </c>
      <c r="U37" s="583">
        <v>0.44</v>
      </c>
      <c r="V37" s="110" t="s">
        <v>223</v>
      </c>
      <c r="W37" s="310">
        <v>100</v>
      </c>
      <c r="X37" s="178" t="s">
        <v>222</v>
      </c>
      <c r="Y37" s="703">
        <v>43157</v>
      </c>
      <c r="Z37" s="330" t="s">
        <v>266</v>
      </c>
      <c r="AA37" s="303">
        <v>43115</v>
      </c>
      <c r="AB37" s="303">
        <v>43434</v>
      </c>
      <c r="AC37" s="341" t="str">
        <f t="shared" si="3"/>
        <v>enero</v>
      </c>
      <c r="AD37" s="343">
        <f t="shared" si="4"/>
        <v>319</v>
      </c>
      <c r="AE37" s="342">
        <f t="shared" si="1"/>
        <v>333</v>
      </c>
      <c r="AF37" s="332">
        <v>0</v>
      </c>
      <c r="AG37" s="308">
        <v>0</v>
      </c>
      <c r="AH37" s="110" t="s">
        <v>225</v>
      </c>
      <c r="AI37" s="333">
        <v>0</v>
      </c>
      <c r="AJ37" s="304"/>
      <c r="AK37" s="334" t="s">
        <v>336</v>
      </c>
      <c r="AL37" s="305"/>
      <c r="AM37" s="305"/>
      <c r="AN37" s="574">
        <v>0</v>
      </c>
      <c r="AO37" s="575" t="s">
        <v>2901</v>
      </c>
      <c r="AP37" s="574">
        <v>0</v>
      </c>
      <c r="AQ37" s="726" t="s">
        <v>4252</v>
      </c>
      <c r="AR37" s="574">
        <v>0</v>
      </c>
      <c r="AS37" s="726" t="s">
        <v>5162</v>
      </c>
      <c r="AT37" s="1361">
        <v>0</v>
      </c>
      <c r="AU37" s="1378" t="s">
        <v>6352</v>
      </c>
      <c r="AV37" s="1356">
        <v>0</v>
      </c>
      <c r="AW37" s="1378" t="s">
        <v>6949</v>
      </c>
      <c r="AX37" s="305"/>
      <c r="AY37" s="305"/>
      <c r="AZ37" s="305"/>
      <c r="BA37" s="305"/>
      <c r="BB37" s="305"/>
      <c r="BC37" s="305"/>
      <c r="BD37" s="305"/>
      <c r="BE37" s="305"/>
      <c r="BF37" s="305"/>
      <c r="BG37" s="305"/>
      <c r="BH37" s="305"/>
      <c r="BI37" s="305"/>
      <c r="BJ37" s="335">
        <v>0.05</v>
      </c>
      <c r="BK37" s="336">
        <v>0.05</v>
      </c>
      <c r="BL37" s="337" t="s">
        <v>370</v>
      </c>
      <c r="BM37" s="577">
        <v>0.1</v>
      </c>
      <c r="BN37" s="335">
        <v>0.1</v>
      </c>
      <c r="BO37" s="576" t="s">
        <v>2956</v>
      </c>
      <c r="BP37" s="336">
        <v>0.15000000000000002</v>
      </c>
      <c r="BQ37" s="336">
        <v>0.15</v>
      </c>
      <c r="BR37" s="339" t="s">
        <v>4344</v>
      </c>
      <c r="BS37" s="336">
        <v>0.2</v>
      </c>
      <c r="BT37" s="336">
        <v>0.15</v>
      </c>
      <c r="BU37" s="339" t="s">
        <v>5162</v>
      </c>
      <c r="BV37" s="1362">
        <v>0.25</v>
      </c>
      <c r="BW37" s="1362">
        <v>0.15</v>
      </c>
      <c r="BX37" s="1378" t="s">
        <v>6350</v>
      </c>
      <c r="BY37" s="1362">
        <v>0.3</v>
      </c>
      <c r="BZ37" s="1362">
        <v>0.01</v>
      </c>
      <c r="CA37" s="1378" t="s">
        <v>6947</v>
      </c>
      <c r="CB37" s="336">
        <v>0.4</v>
      </c>
      <c r="CC37" s="336"/>
      <c r="CD37" s="337"/>
      <c r="CE37" s="336">
        <v>0.5</v>
      </c>
      <c r="CF37" s="336"/>
      <c r="CG37" s="337"/>
      <c r="CH37" s="336">
        <v>0.65</v>
      </c>
      <c r="CI37" s="336"/>
      <c r="CJ37" s="337"/>
      <c r="CK37" s="336">
        <v>0.8</v>
      </c>
      <c r="CL37" s="336"/>
      <c r="CM37" s="337"/>
      <c r="CN37" s="336">
        <v>1</v>
      </c>
      <c r="CO37" s="336"/>
      <c r="CP37" s="337"/>
      <c r="CQ37" s="336">
        <v>1</v>
      </c>
      <c r="CR37" s="336"/>
      <c r="CS37" s="337"/>
      <c r="CU37" s="336" t="s">
        <v>4832</v>
      </c>
    </row>
    <row r="38" spans="1:99" s="7" customFormat="1" ht="80.25" customHeight="1" x14ac:dyDescent="0.25">
      <c r="A38" s="234" t="s">
        <v>3556</v>
      </c>
      <c r="B38" s="108" t="s">
        <v>181</v>
      </c>
      <c r="C38" s="108">
        <v>1</v>
      </c>
      <c r="D38" s="108" t="s">
        <v>183</v>
      </c>
      <c r="E38" s="120">
        <v>0</v>
      </c>
      <c r="F38" s="108" t="s">
        <v>192</v>
      </c>
      <c r="G38" s="166" t="s">
        <v>204</v>
      </c>
      <c r="H38" s="166" t="s">
        <v>187</v>
      </c>
      <c r="I38" s="299" t="str">
        <f t="shared" si="2"/>
        <v>I-101-0-1300604</v>
      </c>
      <c r="J38" s="185" t="s">
        <v>224</v>
      </c>
      <c r="K38" s="109" t="s">
        <v>16</v>
      </c>
      <c r="L38" s="300" t="s">
        <v>20</v>
      </c>
      <c r="M38" s="301" t="s">
        <v>4754</v>
      </c>
      <c r="N38" s="178"/>
      <c r="O38" s="110" t="s">
        <v>225</v>
      </c>
      <c r="P38" s="330" t="s">
        <v>226</v>
      </c>
      <c r="Q38" s="330" t="s">
        <v>227</v>
      </c>
      <c r="R38" s="110" t="s">
        <v>228</v>
      </c>
      <c r="S38" s="301" t="s">
        <v>263</v>
      </c>
      <c r="T38" s="581" t="s">
        <v>2858</v>
      </c>
      <c r="U38" s="583">
        <v>0.44</v>
      </c>
      <c r="V38" s="110" t="s">
        <v>223</v>
      </c>
      <c r="W38" s="310">
        <v>100</v>
      </c>
      <c r="X38" s="178" t="s">
        <v>222</v>
      </c>
      <c r="Y38" s="703">
        <v>43157</v>
      </c>
      <c r="Z38" s="330" t="s">
        <v>267</v>
      </c>
      <c r="AA38" s="303">
        <v>43115</v>
      </c>
      <c r="AB38" s="303">
        <v>43434</v>
      </c>
      <c r="AC38" s="341" t="str">
        <f t="shared" si="3"/>
        <v>enero</v>
      </c>
      <c r="AD38" s="343">
        <f t="shared" si="4"/>
        <v>319</v>
      </c>
      <c r="AE38" s="342">
        <f t="shared" si="1"/>
        <v>333</v>
      </c>
      <c r="AF38" s="332">
        <v>0</v>
      </c>
      <c r="AG38" s="308">
        <v>0</v>
      </c>
      <c r="AH38" s="110" t="s">
        <v>225</v>
      </c>
      <c r="AI38" s="333">
        <v>0</v>
      </c>
      <c r="AJ38" s="304"/>
      <c r="AK38" s="334" t="s">
        <v>338</v>
      </c>
      <c r="AL38" s="305"/>
      <c r="AM38" s="305"/>
      <c r="AN38" s="574">
        <v>0</v>
      </c>
      <c r="AO38" s="575" t="s">
        <v>2901</v>
      </c>
      <c r="AP38" s="574">
        <v>0</v>
      </c>
      <c r="AQ38" s="726" t="s">
        <v>4252</v>
      </c>
      <c r="AR38" s="574">
        <v>0</v>
      </c>
      <c r="AS38" s="726" t="s">
        <v>5162</v>
      </c>
      <c r="AT38" s="1361">
        <v>0</v>
      </c>
      <c r="AU38" s="1378" t="s">
        <v>6352</v>
      </c>
      <c r="AV38" s="1356">
        <v>0</v>
      </c>
      <c r="AW38" s="1378" t="s">
        <v>6949</v>
      </c>
      <c r="AX38" s="305"/>
      <c r="AY38" s="305"/>
      <c r="AZ38" s="305"/>
      <c r="BA38" s="305"/>
      <c r="BB38" s="305"/>
      <c r="BC38" s="305"/>
      <c r="BD38" s="305"/>
      <c r="BE38" s="305"/>
      <c r="BF38" s="305"/>
      <c r="BG38" s="305"/>
      <c r="BH38" s="305"/>
      <c r="BI38" s="305"/>
      <c r="BJ38" s="335">
        <v>0.05</v>
      </c>
      <c r="BK38" s="336">
        <v>0.05</v>
      </c>
      <c r="BL38" s="337" t="s">
        <v>371</v>
      </c>
      <c r="BM38" s="577">
        <v>0.1</v>
      </c>
      <c r="BN38" s="335">
        <v>0.1</v>
      </c>
      <c r="BO38" s="576" t="s">
        <v>2957</v>
      </c>
      <c r="BP38" s="336">
        <v>0.15000000000000002</v>
      </c>
      <c r="BQ38" s="336">
        <v>0.15</v>
      </c>
      <c r="BR38" s="339" t="s">
        <v>4345</v>
      </c>
      <c r="BS38" s="336">
        <v>0.2</v>
      </c>
      <c r="BT38" s="336">
        <v>0.15</v>
      </c>
      <c r="BU38" s="339" t="s">
        <v>5162</v>
      </c>
      <c r="BV38" s="1362">
        <v>0.25</v>
      </c>
      <c r="BW38" s="1362">
        <v>0.15</v>
      </c>
      <c r="BX38" s="1378" t="s">
        <v>6350</v>
      </c>
      <c r="BY38" s="1362">
        <v>0.3</v>
      </c>
      <c r="BZ38" s="1362">
        <v>0.01</v>
      </c>
      <c r="CA38" s="1378" t="s">
        <v>6947</v>
      </c>
      <c r="CB38" s="336">
        <v>0.4</v>
      </c>
      <c r="CC38" s="336"/>
      <c r="CD38" s="337"/>
      <c r="CE38" s="336">
        <v>0.5</v>
      </c>
      <c r="CF38" s="336"/>
      <c r="CG38" s="337"/>
      <c r="CH38" s="336">
        <v>0.65</v>
      </c>
      <c r="CI38" s="336"/>
      <c r="CJ38" s="337"/>
      <c r="CK38" s="336">
        <v>0.8</v>
      </c>
      <c r="CL38" s="336"/>
      <c r="CM38" s="337"/>
      <c r="CN38" s="336">
        <v>1</v>
      </c>
      <c r="CO38" s="336"/>
      <c r="CP38" s="337"/>
      <c r="CQ38" s="336">
        <v>1</v>
      </c>
      <c r="CR38" s="336"/>
      <c r="CS38" s="337"/>
      <c r="CU38" s="336" t="s">
        <v>4833</v>
      </c>
    </row>
    <row r="39" spans="1:99" s="7" customFormat="1" ht="80.25" customHeight="1" x14ac:dyDescent="0.25">
      <c r="A39" s="234" t="s">
        <v>3556</v>
      </c>
      <c r="B39" s="108" t="s">
        <v>181</v>
      </c>
      <c r="C39" s="108">
        <v>1</v>
      </c>
      <c r="D39" s="108" t="s">
        <v>183</v>
      </c>
      <c r="E39" s="120">
        <v>0</v>
      </c>
      <c r="F39" s="166" t="s">
        <v>192</v>
      </c>
      <c r="G39" s="166" t="s">
        <v>205</v>
      </c>
      <c r="H39" s="166" t="s">
        <v>183</v>
      </c>
      <c r="I39" s="299" t="str">
        <f t="shared" si="2"/>
        <v>I-101-0-1300701</v>
      </c>
      <c r="J39" s="185" t="s">
        <v>224</v>
      </c>
      <c r="K39" s="109" t="s">
        <v>16</v>
      </c>
      <c r="L39" s="300" t="s">
        <v>18</v>
      </c>
      <c r="M39" s="301" t="s">
        <v>4754</v>
      </c>
      <c r="N39" s="178"/>
      <c r="O39" s="110" t="s">
        <v>268</v>
      </c>
      <c r="P39" s="330" t="s">
        <v>226</v>
      </c>
      <c r="Q39" s="330" t="s">
        <v>227</v>
      </c>
      <c r="R39" s="110" t="s">
        <v>228</v>
      </c>
      <c r="S39" s="301" t="s">
        <v>269</v>
      </c>
      <c r="T39" s="581" t="s">
        <v>2859</v>
      </c>
      <c r="U39" s="583">
        <v>0.28999999999999998</v>
      </c>
      <c r="V39" s="110" t="s">
        <v>223</v>
      </c>
      <c r="W39" s="1632">
        <v>15450</v>
      </c>
      <c r="X39" s="178" t="s">
        <v>222</v>
      </c>
      <c r="Y39" s="703">
        <v>43157</v>
      </c>
      <c r="Z39" s="330" t="s">
        <v>270</v>
      </c>
      <c r="AA39" s="303">
        <v>43123</v>
      </c>
      <c r="AB39" s="303">
        <v>43190</v>
      </c>
      <c r="AC39" s="341" t="str">
        <f t="shared" si="3"/>
        <v>enero</v>
      </c>
      <c r="AD39" s="343">
        <f t="shared" si="4"/>
        <v>67</v>
      </c>
      <c r="AE39" s="342">
        <f t="shared" si="1"/>
        <v>91</v>
      </c>
      <c r="AF39" s="332">
        <v>0</v>
      </c>
      <c r="AG39" s="308">
        <v>0</v>
      </c>
      <c r="AH39" s="110" t="s">
        <v>225</v>
      </c>
      <c r="AI39" s="333">
        <v>0</v>
      </c>
      <c r="AJ39" s="318" t="s">
        <v>372</v>
      </c>
      <c r="AK39" s="334" t="s">
        <v>373</v>
      </c>
      <c r="AL39" s="305"/>
      <c r="AM39" s="311" t="s">
        <v>374</v>
      </c>
      <c r="AN39" s="574">
        <v>0</v>
      </c>
      <c r="AO39" s="575" t="s">
        <v>2902</v>
      </c>
      <c r="AP39" s="574">
        <v>0</v>
      </c>
      <c r="AQ39" s="726" t="s">
        <v>4253</v>
      </c>
      <c r="AR39" s="574">
        <v>0</v>
      </c>
      <c r="AS39" s="726" t="s">
        <v>5163</v>
      </c>
      <c r="AT39" s="1361">
        <v>0</v>
      </c>
      <c r="AU39" s="1378" t="s">
        <v>6353</v>
      </c>
      <c r="AV39" s="1359">
        <v>0</v>
      </c>
      <c r="AW39" s="1378" t="s">
        <v>6950</v>
      </c>
      <c r="AX39" s="305"/>
      <c r="AY39" s="305"/>
      <c r="AZ39" s="305"/>
      <c r="BA39" s="305"/>
      <c r="BB39" s="305"/>
      <c r="BC39" s="305"/>
      <c r="BD39" s="305"/>
      <c r="BE39" s="305"/>
      <c r="BF39" s="305"/>
      <c r="BG39" s="305"/>
      <c r="BH39" s="305"/>
      <c r="BI39" s="305"/>
      <c r="BJ39" s="335">
        <v>0.35</v>
      </c>
      <c r="BK39" s="336">
        <v>0.35</v>
      </c>
      <c r="BL39" s="339" t="s">
        <v>375</v>
      </c>
      <c r="BM39" s="577">
        <v>0.64999999999999991</v>
      </c>
      <c r="BN39" s="335">
        <v>0.65</v>
      </c>
      <c r="BO39" s="576" t="s">
        <v>2958</v>
      </c>
      <c r="BP39" s="336">
        <v>0.99999999999999989</v>
      </c>
      <c r="BQ39" s="336">
        <v>0.8</v>
      </c>
      <c r="BR39" s="339" t="s">
        <v>4346</v>
      </c>
      <c r="BS39" s="336">
        <v>0.99999999999999989</v>
      </c>
      <c r="BT39" s="336">
        <v>0.8</v>
      </c>
      <c r="BU39" s="339" t="s">
        <v>5324</v>
      </c>
      <c r="BV39" s="1362">
        <v>0.99999999999999989</v>
      </c>
      <c r="BW39" s="1362">
        <v>0.5</v>
      </c>
      <c r="BX39" s="1378" t="s">
        <v>6353</v>
      </c>
      <c r="BY39" s="1362">
        <v>0.99999999999999989</v>
      </c>
      <c r="BZ39" s="1362">
        <v>0.5</v>
      </c>
      <c r="CA39" s="1378" t="s">
        <v>7012</v>
      </c>
      <c r="CB39" s="336">
        <v>0.99999999999999989</v>
      </c>
      <c r="CC39" s="336"/>
      <c r="CD39" s="337"/>
      <c r="CE39" s="336">
        <v>0.99999999999999989</v>
      </c>
      <c r="CF39" s="336"/>
      <c r="CG39" s="337"/>
      <c r="CH39" s="336">
        <v>0.99999999999999989</v>
      </c>
      <c r="CI39" s="336"/>
      <c r="CJ39" s="337"/>
      <c r="CK39" s="336">
        <v>0.99999999999999989</v>
      </c>
      <c r="CL39" s="336"/>
      <c r="CM39" s="337"/>
      <c r="CN39" s="336">
        <v>0.99999999999999989</v>
      </c>
      <c r="CO39" s="336"/>
      <c r="CP39" s="337"/>
      <c r="CQ39" s="336">
        <v>0.99999999999999989</v>
      </c>
      <c r="CR39" s="336"/>
      <c r="CS39" s="337"/>
      <c r="CU39" s="336" t="s">
        <v>4834</v>
      </c>
    </row>
    <row r="40" spans="1:99" s="7" customFormat="1" ht="80.25" customHeight="1" x14ac:dyDescent="0.25">
      <c r="A40" s="234" t="s">
        <v>3556</v>
      </c>
      <c r="B40" s="108" t="s">
        <v>181</v>
      </c>
      <c r="C40" s="108">
        <v>1</v>
      </c>
      <c r="D40" s="108" t="s">
        <v>183</v>
      </c>
      <c r="E40" s="120">
        <v>0</v>
      </c>
      <c r="F40" s="166" t="s">
        <v>192</v>
      </c>
      <c r="G40" s="166" t="s">
        <v>205</v>
      </c>
      <c r="H40" s="166" t="s">
        <v>185</v>
      </c>
      <c r="I40" s="299" t="str">
        <f t="shared" si="2"/>
        <v>I-101-0-1300702</v>
      </c>
      <c r="J40" s="185" t="s">
        <v>224</v>
      </c>
      <c r="K40" s="109" t="s">
        <v>16</v>
      </c>
      <c r="L40" s="300" t="s">
        <v>18</v>
      </c>
      <c r="M40" s="301" t="s">
        <v>4754</v>
      </c>
      <c r="N40" s="178"/>
      <c r="O40" s="110" t="s">
        <v>268</v>
      </c>
      <c r="P40" s="330" t="s">
        <v>226</v>
      </c>
      <c r="Q40" s="330" t="s">
        <v>227</v>
      </c>
      <c r="R40" s="110" t="s">
        <v>228</v>
      </c>
      <c r="S40" s="301" t="s">
        <v>269</v>
      </c>
      <c r="T40" s="581" t="s">
        <v>2859</v>
      </c>
      <c r="U40" s="583">
        <v>0.28999999999999998</v>
      </c>
      <c r="V40" s="110" t="s">
        <v>223</v>
      </c>
      <c r="W40" s="1632">
        <v>15450</v>
      </c>
      <c r="X40" s="178" t="s">
        <v>222</v>
      </c>
      <c r="Y40" s="703">
        <v>43157</v>
      </c>
      <c r="Z40" s="330" t="s">
        <v>271</v>
      </c>
      <c r="AA40" s="303">
        <v>43221</v>
      </c>
      <c r="AB40" s="303">
        <v>43251</v>
      </c>
      <c r="AC40" s="341" t="str">
        <f t="shared" si="3"/>
        <v>mayo</v>
      </c>
      <c r="AD40" s="343">
        <f t="shared" si="4"/>
        <v>30</v>
      </c>
      <c r="AE40" s="342">
        <f t="shared" si="1"/>
        <v>30</v>
      </c>
      <c r="AF40" s="332">
        <v>0</v>
      </c>
      <c r="AG40" s="308">
        <v>0</v>
      </c>
      <c r="AH40" s="110" t="s">
        <v>225</v>
      </c>
      <c r="AI40" s="333">
        <v>0</v>
      </c>
      <c r="AJ40" s="318" t="s">
        <v>376</v>
      </c>
      <c r="AK40" s="334" t="s">
        <v>377</v>
      </c>
      <c r="AL40" s="305"/>
      <c r="AM40" s="311" t="s">
        <v>374</v>
      </c>
      <c r="AN40" s="574">
        <v>0</v>
      </c>
      <c r="AO40" s="575" t="s">
        <v>2902</v>
      </c>
      <c r="AP40" s="574">
        <v>0</v>
      </c>
      <c r="AQ40" s="725" t="s">
        <v>4253</v>
      </c>
      <c r="AR40" s="574">
        <v>0</v>
      </c>
      <c r="AS40" s="726" t="s">
        <v>5163</v>
      </c>
      <c r="AT40" s="1361">
        <v>0</v>
      </c>
      <c r="AU40" s="1378" t="s">
        <v>6353</v>
      </c>
      <c r="AV40" s="1359">
        <v>0</v>
      </c>
      <c r="AW40" s="1378" t="s">
        <v>6950</v>
      </c>
      <c r="AX40" s="305"/>
      <c r="AY40" s="305"/>
      <c r="AZ40" s="305"/>
      <c r="BA40" s="305"/>
      <c r="BB40" s="305"/>
      <c r="BC40" s="305"/>
      <c r="BD40" s="305"/>
      <c r="BE40" s="305"/>
      <c r="BF40" s="305"/>
      <c r="BG40" s="305"/>
      <c r="BH40" s="305"/>
      <c r="BI40" s="305"/>
      <c r="BJ40" s="335">
        <v>0</v>
      </c>
      <c r="BK40" s="336">
        <v>0</v>
      </c>
      <c r="BL40" s="339" t="s">
        <v>378</v>
      </c>
      <c r="BM40" s="577">
        <v>0</v>
      </c>
      <c r="BN40" s="335">
        <v>0</v>
      </c>
      <c r="BO40" s="576">
        <v>0</v>
      </c>
      <c r="BP40" s="336">
        <v>0</v>
      </c>
      <c r="BQ40" s="336"/>
      <c r="BR40" s="337"/>
      <c r="BS40" s="336">
        <v>0</v>
      </c>
      <c r="BT40" s="336"/>
      <c r="BU40" s="339"/>
      <c r="BV40" s="1362">
        <v>1</v>
      </c>
      <c r="BW40" s="1362">
        <v>0.01</v>
      </c>
      <c r="BX40" s="1378" t="s">
        <v>6512</v>
      </c>
      <c r="BY40" s="1362">
        <v>1</v>
      </c>
      <c r="BZ40" s="1362">
        <v>0.01</v>
      </c>
      <c r="CA40" s="1378" t="s">
        <v>7013</v>
      </c>
      <c r="CB40" s="336">
        <v>1</v>
      </c>
      <c r="CC40" s="336"/>
      <c r="CD40" s="337"/>
      <c r="CE40" s="336">
        <v>1</v>
      </c>
      <c r="CF40" s="336"/>
      <c r="CG40" s="337"/>
      <c r="CH40" s="336">
        <v>1</v>
      </c>
      <c r="CI40" s="336"/>
      <c r="CJ40" s="337"/>
      <c r="CK40" s="336">
        <v>1</v>
      </c>
      <c r="CL40" s="336"/>
      <c r="CM40" s="337"/>
      <c r="CN40" s="336">
        <v>1</v>
      </c>
      <c r="CO40" s="336"/>
      <c r="CP40" s="337"/>
      <c r="CQ40" s="336">
        <v>1</v>
      </c>
      <c r="CR40" s="336"/>
      <c r="CS40" s="337"/>
      <c r="CU40" s="336" t="s">
        <v>4835</v>
      </c>
    </row>
    <row r="41" spans="1:99" s="7" customFormat="1" ht="86.25" customHeight="1" x14ac:dyDescent="0.25">
      <c r="A41" s="234" t="s">
        <v>3556</v>
      </c>
      <c r="B41" s="108" t="s">
        <v>181</v>
      </c>
      <c r="C41" s="108">
        <v>1</v>
      </c>
      <c r="D41" s="108" t="s">
        <v>183</v>
      </c>
      <c r="E41" s="120">
        <v>0</v>
      </c>
      <c r="F41" s="166" t="s">
        <v>192</v>
      </c>
      <c r="G41" s="166" t="s">
        <v>205</v>
      </c>
      <c r="H41" s="166" t="s">
        <v>186</v>
      </c>
      <c r="I41" s="299" t="str">
        <f t="shared" si="2"/>
        <v>I-101-0-1300703</v>
      </c>
      <c r="J41" s="185" t="s">
        <v>224</v>
      </c>
      <c r="K41" s="109" t="s">
        <v>16</v>
      </c>
      <c r="L41" s="300" t="s">
        <v>18</v>
      </c>
      <c r="M41" s="301" t="s">
        <v>4754</v>
      </c>
      <c r="N41" s="178"/>
      <c r="O41" s="110" t="s">
        <v>268</v>
      </c>
      <c r="P41" s="330" t="s">
        <v>226</v>
      </c>
      <c r="Q41" s="330" t="s">
        <v>227</v>
      </c>
      <c r="R41" s="110" t="s">
        <v>228</v>
      </c>
      <c r="S41" s="301" t="s">
        <v>269</v>
      </c>
      <c r="T41" s="581" t="s">
        <v>2859</v>
      </c>
      <c r="U41" s="583">
        <v>0.28999999999999998</v>
      </c>
      <c r="V41" s="110" t="s">
        <v>223</v>
      </c>
      <c r="W41" s="1632">
        <v>15450</v>
      </c>
      <c r="X41" s="178" t="s">
        <v>222</v>
      </c>
      <c r="Y41" s="703">
        <v>43157</v>
      </c>
      <c r="Z41" s="330" t="s">
        <v>272</v>
      </c>
      <c r="AA41" s="303">
        <v>43221</v>
      </c>
      <c r="AB41" s="303">
        <v>43251</v>
      </c>
      <c r="AC41" s="341" t="str">
        <f t="shared" si="3"/>
        <v>mayo</v>
      </c>
      <c r="AD41" s="343">
        <f t="shared" si="4"/>
        <v>30</v>
      </c>
      <c r="AE41" s="342">
        <f t="shared" si="1"/>
        <v>30</v>
      </c>
      <c r="AF41" s="332">
        <v>0</v>
      </c>
      <c r="AG41" s="308">
        <v>0</v>
      </c>
      <c r="AH41" s="110" t="s">
        <v>225</v>
      </c>
      <c r="AI41" s="333">
        <v>0</v>
      </c>
      <c r="AJ41" s="318" t="s">
        <v>379</v>
      </c>
      <c r="AK41" s="334" t="s">
        <v>380</v>
      </c>
      <c r="AL41" s="305"/>
      <c r="AM41" s="311" t="s">
        <v>374</v>
      </c>
      <c r="AN41" s="574">
        <v>0</v>
      </c>
      <c r="AO41" s="575" t="s">
        <v>2902</v>
      </c>
      <c r="AP41" s="574">
        <v>0</v>
      </c>
      <c r="AQ41" s="725" t="s">
        <v>4253</v>
      </c>
      <c r="AR41" s="574">
        <v>0</v>
      </c>
      <c r="AS41" s="726" t="s">
        <v>5163</v>
      </c>
      <c r="AT41" s="1361">
        <v>0</v>
      </c>
      <c r="AU41" s="1378" t="s">
        <v>6353</v>
      </c>
      <c r="AV41" s="1359">
        <v>0</v>
      </c>
      <c r="AW41" s="1378" t="s">
        <v>6950</v>
      </c>
      <c r="AX41" s="305"/>
      <c r="AY41" s="305"/>
      <c r="AZ41" s="305"/>
      <c r="BA41" s="305"/>
      <c r="BB41" s="305"/>
      <c r="BC41" s="305"/>
      <c r="BD41" s="305"/>
      <c r="BE41" s="305"/>
      <c r="BF41" s="305"/>
      <c r="BG41" s="305"/>
      <c r="BH41" s="305"/>
      <c r="BI41" s="305"/>
      <c r="BJ41" s="335">
        <v>0</v>
      </c>
      <c r="BK41" s="336">
        <v>0</v>
      </c>
      <c r="BL41" s="339" t="s">
        <v>378</v>
      </c>
      <c r="BM41" s="577">
        <v>0</v>
      </c>
      <c r="BN41" s="335">
        <v>0</v>
      </c>
      <c r="BO41" s="576">
        <v>0</v>
      </c>
      <c r="BP41" s="336">
        <v>0</v>
      </c>
      <c r="BQ41" s="336"/>
      <c r="BR41" s="337"/>
      <c r="BS41" s="336">
        <v>0</v>
      </c>
      <c r="BT41" s="336"/>
      <c r="BU41" s="339"/>
      <c r="BV41" s="1362">
        <v>1</v>
      </c>
      <c r="BW41" s="1362">
        <v>0.01</v>
      </c>
      <c r="BX41" s="1378" t="s">
        <v>6512</v>
      </c>
      <c r="BY41" s="1362">
        <v>1</v>
      </c>
      <c r="BZ41" s="1362">
        <v>0.01</v>
      </c>
      <c r="CA41" s="1378" t="s">
        <v>7013</v>
      </c>
      <c r="CB41" s="336">
        <v>1</v>
      </c>
      <c r="CC41" s="336"/>
      <c r="CD41" s="337"/>
      <c r="CE41" s="336">
        <v>1</v>
      </c>
      <c r="CF41" s="336"/>
      <c r="CG41" s="337"/>
      <c r="CH41" s="336">
        <v>1</v>
      </c>
      <c r="CI41" s="336"/>
      <c r="CJ41" s="337"/>
      <c r="CK41" s="336">
        <v>1</v>
      </c>
      <c r="CL41" s="336"/>
      <c r="CM41" s="337"/>
      <c r="CN41" s="336">
        <v>1</v>
      </c>
      <c r="CO41" s="336"/>
      <c r="CP41" s="337"/>
      <c r="CQ41" s="336">
        <v>1</v>
      </c>
      <c r="CR41" s="336"/>
      <c r="CS41" s="337"/>
      <c r="CU41" s="336" t="s">
        <v>4836</v>
      </c>
    </row>
    <row r="42" spans="1:99" s="7" customFormat="1" ht="86.25" customHeight="1" x14ac:dyDescent="0.25">
      <c r="A42" s="234" t="s">
        <v>3556</v>
      </c>
      <c r="B42" s="108" t="s">
        <v>181</v>
      </c>
      <c r="C42" s="108">
        <v>1</v>
      </c>
      <c r="D42" s="108" t="s">
        <v>183</v>
      </c>
      <c r="E42" s="120">
        <v>0</v>
      </c>
      <c r="F42" s="166" t="s">
        <v>192</v>
      </c>
      <c r="G42" s="166" t="s">
        <v>205</v>
      </c>
      <c r="H42" s="166" t="s">
        <v>187</v>
      </c>
      <c r="I42" s="299" t="str">
        <f t="shared" si="2"/>
        <v>I-101-0-1300704</v>
      </c>
      <c r="J42" s="185" t="s">
        <v>224</v>
      </c>
      <c r="K42" s="109" t="s">
        <v>16</v>
      </c>
      <c r="L42" s="300" t="s">
        <v>18</v>
      </c>
      <c r="M42" s="301" t="s">
        <v>4754</v>
      </c>
      <c r="N42" s="178"/>
      <c r="O42" s="110" t="s">
        <v>268</v>
      </c>
      <c r="P42" s="330" t="s">
        <v>226</v>
      </c>
      <c r="Q42" s="330" t="s">
        <v>227</v>
      </c>
      <c r="R42" s="110" t="s">
        <v>228</v>
      </c>
      <c r="S42" s="301" t="s">
        <v>269</v>
      </c>
      <c r="T42" s="581" t="s">
        <v>2859</v>
      </c>
      <c r="U42" s="583">
        <v>0.28999999999999998</v>
      </c>
      <c r="V42" s="110" t="s">
        <v>223</v>
      </c>
      <c r="W42" s="310">
        <v>15450</v>
      </c>
      <c r="X42" s="178" t="s">
        <v>222</v>
      </c>
      <c r="Y42" s="703">
        <v>43157</v>
      </c>
      <c r="Z42" s="330" t="s">
        <v>273</v>
      </c>
      <c r="AA42" s="303">
        <v>43252</v>
      </c>
      <c r="AB42" s="303">
        <v>43434</v>
      </c>
      <c r="AC42" s="341" t="str">
        <f t="shared" si="3"/>
        <v>junio</v>
      </c>
      <c r="AD42" s="343">
        <f t="shared" si="4"/>
        <v>182</v>
      </c>
      <c r="AE42" s="342">
        <f t="shared" si="1"/>
        <v>183</v>
      </c>
      <c r="AF42" s="332">
        <v>0</v>
      </c>
      <c r="AG42" s="340">
        <v>5716500000</v>
      </c>
      <c r="AH42" s="330" t="s">
        <v>23</v>
      </c>
      <c r="AI42" s="333">
        <v>0</v>
      </c>
      <c r="AJ42" s="318" t="s">
        <v>381</v>
      </c>
      <c r="AK42" s="334" t="s">
        <v>382</v>
      </c>
      <c r="AL42" s="305"/>
      <c r="AM42" s="311" t="s">
        <v>374</v>
      </c>
      <c r="AN42" s="574">
        <v>0</v>
      </c>
      <c r="AO42" s="575" t="s">
        <v>2902</v>
      </c>
      <c r="AP42" s="574">
        <v>0</v>
      </c>
      <c r="AQ42" s="725" t="s">
        <v>4253</v>
      </c>
      <c r="AR42" s="574">
        <v>0</v>
      </c>
      <c r="AS42" s="726" t="s">
        <v>5163</v>
      </c>
      <c r="AT42" s="1361">
        <v>0</v>
      </c>
      <c r="AU42" s="1378" t="s">
        <v>6353</v>
      </c>
      <c r="AV42" s="1359">
        <v>0</v>
      </c>
      <c r="AW42" s="1378" t="s">
        <v>6950</v>
      </c>
      <c r="AX42" s="305"/>
      <c r="AY42" s="305"/>
      <c r="AZ42" s="305"/>
      <c r="BA42" s="305"/>
      <c r="BB42" s="305"/>
      <c r="BC42" s="305"/>
      <c r="BD42" s="305"/>
      <c r="BE42" s="305"/>
      <c r="BF42" s="305"/>
      <c r="BG42" s="305"/>
      <c r="BH42" s="305"/>
      <c r="BI42" s="305"/>
      <c r="BJ42" s="335">
        <v>0</v>
      </c>
      <c r="BK42" s="336">
        <v>0</v>
      </c>
      <c r="BL42" s="339" t="s">
        <v>378</v>
      </c>
      <c r="BM42" s="577">
        <v>0</v>
      </c>
      <c r="BN42" s="335">
        <v>0</v>
      </c>
      <c r="BO42" s="576">
        <v>0</v>
      </c>
      <c r="BP42" s="336">
        <v>0</v>
      </c>
      <c r="BQ42" s="336"/>
      <c r="BR42" s="337"/>
      <c r="BS42" s="336">
        <v>0</v>
      </c>
      <c r="BT42" s="336"/>
      <c r="BU42" s="339"/>
      <c r="BV42" s="1362">
        <v>0</v>
      </c>
      <c r="BW42" s="1362">
        <v>0</v>
      </c>
      <c r="BX42" s="1363">
        <v>0</v>
      </c>
      <c r="BY42" s="1362">
        <v>0.1</v>
      </c>
      <c r="BZ42" s="1362">
        <v>0.01</v>
      </c>
      <c r="CA42" s="1378" t="s">
        <v>7013</v>
      </c>
      <c r="CB42" s="336">
        <v>0.30000000000000004</v>
      </c>
      <c r="CC42" s="336"/>
      <c r="CD42" s="337"/>
      <c r="CE42" s="336">
        <v>0.5</v>
      </c>
      <c r="CF42" s="336"/>
      <c r="CG42" s="337"/>
      <c r="CH42" s="336">
        <v>0.7</v>
      </c>
      <c r="CI42" s="336"/>
      <c r="CJ42" s="337"/>
      <c r="CK42" s="336">
        <v>0.89999999999999991</v>
      </c>
      <c r="CL42" s="336"/>
      <c r="CM42" s="337"/>
      <c r="CN42" s="336">
        <v>0.99999999999999989</v>
      </c>
      <c r="CO42" s="336"/>
      <c r="CP42" s="337"/>
      <c r="CQ42" s="336">
        <v>0.99999999999999989</v>
      </c>
      <c r="CR42" s="336"/>
      <c r="CS42" s="337"/>
      <c r="CU42" s="336" t="s">
        <v>4837</v>
      </c>
    </row>
    <row r="43" spans="1:99" s="7" customFormat="1" ht="86.25" customHeight="1" x14ac:dyDescent="0.25">
      <c r="A43" s="234" t="s">
        <v>3556</v>
      </c>
      <c r="B43" s="108" t="s">
        <v>181</v>
      </c>
      <c r="C43" s="108">
        <v>1</v>
      </c>
      <c r="D43" s="108" t="s">
        <v>183</v>
      </c>
      <c r="E43" s="120">
        <v>0</v>
      </c>
      <c r="F43" s="166" t="s">
        <v>192</v>
      </c>
      <c r="G43" s="166" t="s">
        <v>205</v>
      </c>
      <c r="H43" s="166" t="s">
        <v>188</v>
      </c>
      <c r="I43" s="299" t="str">
        <f t="shared" si="2"/>
        <v>I-101-0-1300705</v>
      </c>
      <c r="J43" s="185" t="s">
        <v>224</v>
      </c>
      <c r="K43" s="109" t="s">
        <v>16</v>
      </c>
      <c r="L43" s="300" t="s">
        <v>18</v>
      </c>
      <c r="M43" s="301" t="s">
        <v>4754</v>
      </c>
      <c r="N43" s="178"/>
      <c r="O43" s="110" t="s">
        <v>268</v>
      </c>
      <c r="P43" s="330" t="s">
        <v>226</v>
      </c>
      <c r="Q43" s="330" t="s">
        <v>227</v>
      </c>
      <c r="R43" s="110" t="s">
        <v>228</v>
      </c>
      <c r="S43" s="301" t="s">
        <v>269</v>
      </c>
      <c r="T43" s="581" t="s">
        <v>2859</v>
      </c>
      <c r="U43" s="583">
        <v>0.28999999999999998</v>
      </c>
      <c r="V43" s="110" t="s">
        <v>223</v>
      </c>
      <c r="W43" s="310">
        <v>15450</v>
      </c>
      <c r="X43" s="178" t="s">
        <v>222</v>
      </c>
      <c r="Y43" s="703">
        <v>43157</v>
      </c>
      <c r="Z43" s="330" t="s">
        <v>274</v>
      </c>
      <c r="AA43" s="303">
        <v>43252</v>
      </c>
      <c r="AB43" s="303">
        <v>43434</v>
      </c>
      <c r="AC43" s="341" t="str">
        <f t="shared" si="3"/>
        <v>junio</v>
      </c>
      <c r="AD43" s="343">
        <f t="shared" si="4"/>
        <v>182</v>
      </c>
      <c r="AE43" s="342">
        <f t="shared" si="1"/>
        <v>183</v>
      </c>
      <c r="AF43" s="332">
        <v>0</v>
      </c>
      <c r="AG43" s="340">
        <v>5716500000</v>
      </c>
      <c r="AH43" s="330" t="s">
        <v>23</v>
      </c>
      <c r="AI43" s="333">
        <v>0</v>
      </c>
      <c r="AJ43" s="318" t="s">
        <v>383</v>
      </c>
      <c r="AK43" s="334" t="s">
        <v>384</v>
      </c>
      <c r="AL43" s="305"/>
      <c r="AM43" s="311" t="s">
        <v>374</v>
      </c>
      <c r="AN43" s="574">
        <v>0</v>
      </c>
      <c r="AO43" s="575" t="s">
        <v>2902</v>
      </c>
      <c r="AP43" s="574">
        <v>0</v>
      </c>
      <c r="AQ43" s="725" t="s">
        <v>4253</v>
      </c>
      <c r="AR43" s="574">
        <v>0</v>
      </c>
      <c r="AS43" s="726" t="s">
        <v>5163</v>
      </c>
      <c r="AT43" s="1361">
        <v>0</v>
      </c>
      <c r="AU43" s="1378" t="s">
        <v>6353</v>
      </c>
      <c r="AV43" s="1359">
        <v>0</v>
      </c>
      <c r="AW43" s="1378" t="s">
        <v>6950</v>
      </c>
      <c r="AX43" s="305"/>
      <c r="AY43" s="305"/>
      <c r="AZ43" s="305"/>
      <c r="BA43" s="305"/>
      <c r="BB43" s="305"/>
      <c r="BC43" s="305"/>
      <c r="BD43" s="305"/>
      <c r="BE43" s="305"/>
      <c r="BF43" s="305"/>
      <c r="BG43" s="305"/>
      <c r="BH43" s="305"/>
      <c r="BI43" s="305"/>
      <c r="BJ43" s="335">
        <v>0</v>
      </c>
      <c r="BK43" s="336">
        <v>0</v>
      </c>
      <c r="BL43" s="339" t="s">
        <v>378</v>
      </c>
      <c r="BM43" s="577">
        <v>0</v>
      </c>
      <c r="BN43" s="335">
        <v>0</v>
      </c>
      <c r="BO43" s="576">
        <v>0</v>
      </c>
      <c r="BP43" s="336">
        <v>0</v>
      </c>
      <c r="BQ43" s="336"/>
      <c r="BR43" s="337"/>
      <c r="BS43" s="336">
        <v>0</v>
      </c>
      <c r="BT43" s="336"/>
      <c r="BU43" s="339"/>
      <c r="BV43" s="1362">
        <v>0</v>
      </c>
      <c r="BW43" s="1362">
        <v>0</v>
      </c>
      <c r="BX43" s="1363">
        <v>0</v>
      </c>
      <c r="BY43" s="1362">
        <v>0.1</v>
      </c>
      <c r="BZ43" s="1362">
        <v>0.2</v>
      </c>
      <c r="CA43" s="1378" t="s">
        <v>7014</v>
      </c>
      <c r="CB43" s="336">
        <v>0.30000000000000004</v>
      </c>
      <c r="CC43" s="336"/>
      <c r="CD43" s="337"/>
      <c r="CE43" s="336">
        <v>0.5</v>
      </c>
      <c r="CF43" s="336"/>
      <c r="CG43" s="337"/>
      <c r="CH43" s="336">
        <v>0.7</v>
      </c>
      <c r="CI43" s="336"/>
      <c r="CJ43" s="337"/>
      <c r="CK43" s="336">
        <v>0.89999999999999991</v>
      </c>
      <c r="CL43" s="336"/>
      <c r="CM43" s="337"/>
      <c r="CN43" s="336">
        <v>0.99999999999999989</v>
      </c>
      <c r="CO43" s="336"/>
      <c r="CP43" s="337"/>
      <c r="CQ43" s="336">
        <v>0.99999999999999989</v>
      </c>
      <c r="CR43" s="336"/>
      <c r="CS43" s="337"/>
      <c r="CU43" s="336" t="s">
        <v>4838</v>
      </c>
    </row>
    <row r="44" spans="1:99" s="7" customFormat="1" ht="86.25" customHeight="1" x14ac:dyDescent="0.25">
      <c r="A44" s="234" t="s">
        <v>3556</v>
      </c>
      <c r="B44" s="108" t="s">
        <v>181</v>
      </c>
      <c r="C44" s="108">
        <v>1</v>
      </c>
      <c r="D44" s="108" t="s">
        <v>183</v>
      </c>
      <c r="E44" s="120">
        <v>0</v>
      </c>
      <c r="F44" s="166" t="s">
        <v>192</v>
      </c>
      <c r="G44" s="166" t="s">
        <v>205</v>
      </c>
      <c r="H44" s="166" t="s">
        <v>189</v>
      </c>
      <c r="I44" s="299" t="str">
        <f t="shared" si="2"/>
        <v>I-101-0-1300706</v>
      </c>
      <c r="J44" s="185" t="s">
        <v>224</v>
      </c>
      <c r="K44" s="109" t="s">
        <v>16</v>
      </c>
      <c r="L44" s="300" t="s">
        <v>18</v>
      </c>
      <c r="M44" s="301" t="s">
        <v>4754</v>
      </c>
      <c r="N44" s="178"/>
      <c r="O44" s="110" t="s">
        <v>268</v>
      </c>
      <c r="P44" s="330" t="s">
        <v>226</v>
      </c>
      <c r="Q44" s="330" t="s">
        <v>227</v>
      </c>
      <c r="R44" s="110" t="s">
        <v>228</v>
      </c>
      <c r="S44" s="301" t="s">
        <v>269</v>
      </c>
      <c r="T44" s="581" t="s">
        <v>2859</v>
      </c>
      <c r="U44" s="583">
        <v>0.28999999999999998</v>
      </c>
      <c r="V44" s="110" t="s">
        <v>223</v>
      </c>
      <c r="W44" s="310">
        <v>15450</v>
      </c>
      <c r="X44" s="178" t="s">
        <v>222</v>
      </c>
      <c r="Y44" s="703">
        <v>43157</v>
      </c>
      <c r="Z44" s="330" t="s">
        <v>275</v>
      </c>
      <c r="AA44" s="303">
        <v>43252</v>
      </c>
      <c r="AB44" s="303">
        <v>43434</v>
      </c>
      <c r="AC44" s="341" t="str">
        <f t="shared" si="3"/>
        <v>junio</v>
      </c>
      <c r="AD44" s="343">
        <f t="shared" si="4"/>
        <v>182</v>
      </c>
      <c r="AE44" s="342">
        <f t="shared" si="1"/>
        <v>183</v>
      </c>
      <c r="AF44" s="332">
        <v>0</v>
      </c>
      <c r="AG44" s="340">
        <v>5716500000</v>
      </c>
      <c r="AH44" s="330" t="s">
        <v>23</v>
      </c>
      <c r="AI44" s="333">
        <v>0</v>
      </c>
      <c r="AJ44" s="318" t="s">
        <v>385</v>
      </c>
      <c r="AK44" s="334" t="s">
        <v>384</v>
      </c>
      <c r="AL44" s="305"/>
      <c r="AM44" s="311" t="s">
        <v>374</v>
      </c>
      <c r="AN44" s="574">
        <v>0</v>
      </c>
      <c r="AO44" s="575" t="s">
        <v>2902</v>
      </c>
      <c r="AP44" s="574">
        <v>0</v>
      </c>
      <c r="AQ44" s="725" t="s">
        <v>4253</v>
      </c>
      <c r="AR44" s="574">
        <v>0</v>
      </c>
      <c r="AS44" s="726" t="s">
        <v>5163</v>
      </c>
      <c r="AT44" s="1361">
        <v>0</v>
      </c>
      <c r="AU44" s="1378" t="s">
        <v>6353</v>
      </c>
      <c r="AV44" s="1359">
        <v>0</v>
      </c>
      <c r="AW44" s="1378" t="s">
        <v>6950</v>
      </c>
      <c r="AX44" s="305"/>
      <c r="AY44" s="305"/>
      <c r="AZ44" s="305"/>
      <c r="BA44" s="305"/>
      <c r="BB44" s="305"/>
      <c r="BC44" s="305"/>
      <c r="BD44" s="305"/>
      <c r="BE44" s="305"/>
      <c r="BF44" s="305"/>
      <c r="BG44" s="305"/>
      <c r="BH44" s="305"/>
      <c r="BI44" s="305"/>
      <c r="BJ44" s="335">
        <v>0</v>
      </c>
      <c r="BK44" s="336">
        <v>0</v>
      </c>
      <c r="BL44" s="339" t="s">
        <v>378</v>
      </c>
      <c r="BM44" s="577">
        <v>0</v>
      </c>
      <c r="BN44" s="335">
        <v>0</v>
      </c>
      <c r="BO44" s="576">
        <v>0</v>
      </c>
      <c r="BP44" s="336">
        <v>0</v>
      </c>
      <c r="BQ44" s="336"/>
      <c r="BR44" s="337"/>
      <c r="BS44" s="336">
        <v>0</v>
      </c>
      <c r="BT44" s="336"/>
      <c r="BU44" s="339"/>
      <c r="BV44" s="1362">
        <v>0</v>
      </c>
      <c r="BW44" s="1362">
        <v>0</v>
      </c>
      <c r="BX44" s="1363">
        <v>0</v>
      </c>
      <c r="BY44" s="1362">
        <v>0.1</v>
      </c>
      <c r="BZ44" s="1362">
        <v>0.01</v>
      </c>
      <c r="CA44" s="1378" t="s">
        <v>7013</v>
      </c>
      <c r="CB44" s="336">
        <v>0.30000000000000004</v>
      </c>
      <c r="CC44" s="336"/>
      <c r="CD44" s="337"/>
      <c r="CE44" s="336">
        <v>0.5</v>
      </c>
      <c r="CF44" s="336"/>
      <c r="CG44" s="337"/>
      <c r="CH44" s="336">
        <v>0.7</v>
      </c>
      <c r="CI44" s="336"/>
      <c r="CJ44" s="337"/>
      <c r="CK44" s="336">
        <v>0.89999999999999991</v>
      </c>
      <c r="CL44" s="336"/>
      <c r="CM44" s="337"/>
      <c r="CN44" s="336">
        <v>0.99999999999999989</v>
      </c>
      <c r="CO44" s="336"/>
      <c r="CP44" s="337"/>
      <c r="CQ44" s="336">
        <v>0.99999999999999989</v>
      </c>
      <c r="CR44" s="336"/>
      <c r="CS44" s="337"/>
      <c r="CU44" s="336" t="s">
        <v>4839</v>
      </c>
    </row>
    <row r="45" spans="1:99" s="7" customFormat="1" ht="86.25" customHeight="1" x14ac:dyDescent="0.25">
      <c r="A45" s="234" t="s">
        <v>3556</v>
      </c>
      <c r="B45" s="108" t="s">
        <v>181</v>
      </c>
      <c r="C45" s="108">
        <v>1</v>
      </c>
      <c r="D45" s="108" t="s">
        <v>183</v>
      </c>
      <c r="E45" s="120">
        <v>1</v>
      </c>
      <c r="F45" s="108" t="s">
        <v>195</v>
      </c>
      <c r="G45" s="166" t="s">
        <v>199</v>
      </c>
      <c r="H45" s="166" t="s">
        <v>183</v>
      </c>
      <c r="I45" s="299" t="str">
        <f t="shared" si="2"/>
        <v>I-101-1-0800101</v>
      </c>
      <c r="J45" s="185" t="s">
        <v>224</v>
      </c>
      <c r="K45" s="109" t="s">
        <v>16</v>
      </c>
      <c r="L45" s="300" t="s">
        <v>18</v>
      </c>
      <c r="M45" s="301" t="s">
        <v>4754</v>
      </c>
      <c r="N45" s="178"/>
      <c r="O45" s="110" t="s">
        <v>268</v>
      </c>
      <c r="P45" s="330" t="s">
        <v>226</v>
      </c>
      <c r="Q45" s="330" t="s">
        <v>227</v>
      </c>
      <c r="R45" s="110" t="s">
        <v>222</v>
      </c>
      <c r="S45" s="301" t="s">
        <v>276</v>
      </c>
      <c r="T45" s="581" t="s">
        <v>2842</v>
      </c>
      <c r="U45" s="583">
        <v>0.27</v>
      </c>
      <c r="V45" s="110" t="s">
        <v>223</v>
      </c>
      <c r="W45" s="1632">
        <v>100</v>
      </c>
      <c r="X45" s="178" t="s">
        <v>222</v>
      </c>
      <c r="Y45" s="703">
        <v>43157</v>
      </c>
      <c r="Z45" s="330" t="s">
        <v>277</v>
      </c>
      <c r="AA45" s="303">
        <v>43115</v>
      </c>
      <c r="AB45" s="303">
        <v>43190</v>
      </c>
      <c r="AC45" s="341" t="str">
        <f t="shared" si="3"/>
        <v>enero</v>
      </c>
      <c r="AD45" s="343">
        <f t="shared" si="4"/>
        <v>75</v>
      </c>
      <c r="AE45" s="342">
        <f t="shared" si="1"/>
        <v>91</v>
      </c>
      <c r="AF45" s="332">
        <v>0</v>
      </c>
      <c r="AG45" s="308">
        <v>0</v>
      </c>
      <c r="AH45" s="110" t="s">
        <v>225</v>
      </c>
      <c r="AI45" s="333">
        <v>0</v>
      </c>
      <c r="AJ45" s="318" t="s">
        <v>386</v>
      </c>
      <c r="AK45" s="584" t="s">
        <v>373</v>
      </c>
      <c r="AL45" s="305"/>
      <c r="AM45" s="311" t="s">
        <v>387</v>
      </c>
      <c r="AN45" s="574">
        <v>0</v>
      </c>
      <c r="AO45" s="575" t="s">
        <v>2843</v>
      </c>
      <c r="AP45" s="574">
        <v>0</v>
      </c>
      <c r="AQ45" s="726" t="s">
        <v>4254</v>
      </c>
      <c r="AR45" s="574">
        <v>0</v>
      </c>
      <c r="AS45" s="726" t="s">
        <v>5164</v>
      </c>
      <c r="AT45" s="1361">
        <v>0</v>
      </c>
      <c r="AU45" s="1378" t="s">
        <v>6354</v>
      </c>
      <c r="AV45" s="1359">
        <v>0</v>
      </c>
      <c r="AW45" s="1378" t="s">
        <v>6951</v>
      </c>
      <c r="AX45" s="305"/>
      <c r="AY45" s="305"/>
      <c r="AZ45" s="305"/>
      <c r="BA45" s="305"/>
      <c r="BB45" s="305"/>
      <c r="BC45" s="305"/>
      <c r="BD45" s="305"/>
      <c r="BE45" s="305"/>
      <c r="BF45" s="305"/>
      <c r="BG45" s="305"/>
      <c r="BH45" s="305"/>
      <c r="BI45" s="305"/>
      <c r="BJ45" s="335">
        <v>0.35</v>
      </c>
      <c r="BK45" s="336">
        <v>0.35</v>
      </c>
      <c r="BL45" s="339" t="s">
        <v>375</v>
      </c>
      <c r="BM45" s="577">
        <v>0.64999999999999991</v>
      </c>
      <c r="BN45" s="335">
        <v>0.65</v>
      </c>
      <c r="BO45" s="576" t="s">
        <v>2844</v>
      </c>
      <c r="BP45" s="336">
        <v>0.99999999999999989</v>
      </c>
      <c r="BQ45" s="336">
        <v>0.8</v>
      </c>
      <c r="BR45" s="339" t="s">
        <v>4347</v>
      </c>
      <c r="BS45" s="336">
        <v>0.99999999999999989</v>
      </c>
      <c r="BT45" s="336">
        <v>0.8</v>
      </c>
      <c r="BU45" s="339" t="s">
        <v>5164</v>
      </c>
      <c r="BV45" s="1362">
        <v>0.99999999999999989</v>
      </c>
      <c r="BW45" s="1362">
        <v>1</v>
      </c>
      <c r="BX45" s="1378" t="s">
        <v>6513</v>
      </c>
      <c r="BY45" s="1362">
        <v>0.99999999999999989</v>
      </c>
      <c r="BZ45" s="1362">
        <v>1</v>
      </c>
      <c r="CA45" s="1378" t="s">
        <v>7015</v>
      </c>
      <c r="CB45" s="336">
        <v>0.99999999999999989</v>
      </c>
      <c r="CC45" s="336"/>
      <c r="CD45" s="337"/>
      <c r="CE45" s="336">
        <v>0.99999999999999989</v>
      </c>
      <c r="CF45" s="336"/>
      <c r="CG45" s="337"/>
      <c r="CH45" s="336">
        <v>0.99999999999999989</v>
      </c>
      <c r="CI45" s="336"/>
      <c r="CJ45" s="337"/>
      <c r="CK45" s="336">
        <v>0.99999999999999989</v>
      </c>
      <c r="CL45" s="336"/>
      <c r="CM45" s="337"/>
      <c r="CN45" s="336">
        <v>0.99999999999999989</v>
      </c>
      <c r="CO45" s="336"/>
      <c r="CP45" s="337"/>
      <c r="CQ45" s="336">
        <v>0.99999999999999989</v>
      </c>
      <c r="CR45" s="336"/>
      <c r="CS45" s="337"/>
      <c r="CU45" s="336" t="s">
        <v>4840</v>
      </c>
    </row>
    <row r="46" spans="1:99" s="7" customFormat="1" ht="86.25" customHeight="1" x14ac:dyDescent="0.25">
      <c r="A46" s="234" t="s">
        <v>3556</v>
      </c>
      <c r="B46" s="108" t="s">
        <v>181</v>
      </c>
      <c r="C46" s="108">
        <v>1</v>
      </c>
      <c r="D46" s="108" t="s">
        <v>183</v>
      </c>
      <c r="E46" s="120">
        <v>1</v>
      </c>
      <c r="F46" s="108" t="s">
        <v>195</v>
      </c>
      <c r="G46" s="166" t="s">
        <v>199</v>
      </c>
      <c r="H46" s="166" t="s">
        <v>185</v>
      </c>
      <c r="I46" s="299" t="str">
        <f t="shared" si="2"/>
        <v>I-101-1-0800102</v>
      </c>
      <c r="J46" s="185" t="s">
        <v>224</v>
      </c>
      <c r="K46" s="109" t="s">
        <v>16</v>
      </c>
      <c r="L46" s="300" t="s">
        <v>18</v>
      </c>
      <c r="M46" s="301" t="s">
        <v>4754</v>
      </c>
      <c r="N46" s="178"/>
      <c r="O46" s="110" t="s">
        <v>268</v>
      </c>
      <c r="P46" s="330" t="s">
        <v>226</v>
      </c>
      <c r="Q46" s="330" t="s">
        <v>227</v>
      </c>
      <c r="R46" s="110" t="s">
        <v>222</v>
      </c>
      <c r="S46" s="301" t="s">
        <v>276</v>
      </c>
      <c r="T46" s="581" t="s">
        <v>2842</v>
      </c>
      <c r="U46" s="583">
        <v>0.27</v>
      </c>
      <c r="V46" s="110" t="s">
        <v>223</v>
      </c>
      <c r="W46" s="1632">
        <v>100</v>
      </c>
      <c r="X46" s="178" t="s">
        <v>222</v>
      </c>
      <c r="Y46" s="703">
        <v>43157</v>
      </c>
      <c r="Z46" s="330" t="s">
        <v>278</v>
      </c>
      <c r="AA46" s="303">
        <v>43191</v>
      </c>
      <c r="AB46" s="303">
        <v>43220</v>
      </c>
      <c r="AC46" s="341" t="str">
        <f t="shared" si="3"/>
        <v>abril</v>
      </c>
      <c r="AD46" s="343">
        <f t="shared" si="4"/>
        <v>29</v>
      </c>
      <c r="AE46" s="342">
        <f t="shared" si="1"/>
        <v>30</v>
      </c>
      <c r="AF46" s="332">
        <v>0</v>
      </c>
      <c r="AG46" s="308">
        <v>0</v>
      </c>
      <c r="AH46" s="110" t="s">
        <v>225</v>
      </c>
      <c r="AI46" s="333">
        <v>0</v>
      </c>
      <c r="AJ46" s="318" t="s">
        <v>388</v>
      </c>
      <c r="AK46" s="584" t="s">
        <v>377</v>
      </c>
      <c r="AL46" s="305"/>
      <c r="AM46" s="311" t="s">
        <v>387</v>
      </c>
      <c r="AN46" s="574">
        <v>0</v>
      </c>
      <c r="AO46" s="575" t="s">
        <v>2843</v>
      </c>
      <c r="AP46" s="574">
        <v>0</v>
      </c>
      <c r="AQ46" s="725" t="s">
        <v>4254</v>
      </c>
      <c r="AR46" s="574">
        <v>0</v>
      </c>
      <c r="AS46" s="726" t="s">
        <v>5164</v>
      </c>
      <c r="AT46" s="1361">
        <v>0</v>
      </c>
      <c r="AU46" s="1378" t="s">
        <v>6354</v>
      </c>
      <c r="AV46" s="1359">
        <v>0</v>
      </c>
      <c r="AW46" s="1378" t="s">
        <v>6951</v>
      </c>
      <c r="AX46" s="305"/>
      <c r="AY46" s="305"/>
      <c r="AZ46" s="305"/>
      <c r="BA46" s="305"/>
      <c r="BB46" s="305"/>
      <c r="BC46" s="305"/>
      <c r="BD46" s="305"/>
      <c r="BE46" s="305"/>
      <c r="BF46" s="305"/>
      <c r="BG46" s="305"/>
      <c r="BH46" s="305"/>
      <c r="BI46" s="305"/>
      <c r="BJ46" s="335">
        <v>0</v>
      </c>
      <c r="BK46" s="336">
        <v>0</v>
      </c>
      <c r="BL46" s="339" t="s">
        <v>378</v>
      </c>
      <c r="BM46" s="577">
        <v>0</v>
      </c>
      <c r="BN46" s="335">
        <v>0</v>
      </c>
      <c r="BO46" s="576">
        <v>0</v>
      </c>
      <c r="BP46" s="336">
        <v>0</v>
      </c>
      <c r="BQ46" s="336"/>
      <c r="BR46" s="337"/>
      <c r="BS46" s="336">
        <v>1</v>
      </c>
      <c r="BT46" s="336">
        <v>1.0000000000000001E-5</v>
      </c>
      <c r="BU46" s="339" t="s">
        <v>5325</v>
      </c>
      <c r="BV46" s="1362">
        <v>1</v>
      </c>
      <c r="BW46" s="1362">
        <v>0.1</v>
      </c>
      <c r="BX46" s="1378" t="s">
        <v>6514</v>
      </c>
      <c r="BY46" s="1362">
        <v>1</v>
      </c>
      <c r="BZ46" s="1362">
        <v>0.15</v>
      </c>
      <c r="CA46" s="1378" t="s">
        <v>7016</v>
      </c>
      <c r="CB46" s="336">
        <v>1</v>
      </c>
      <c r="CC46" s="336"/>
      <c r="CD46" s="337"/>
      <c r="CE46" s="336">
        <v>1</v>
      </c>
      <c r="CF46" s="336"/>
      <c r="CG46" s="337"/>
      <c r="CH46" s="336">
        <v>1</v>
      </c>
      <c r="CI46" s="336"/>
      <c r="CJ46" s="337"/>
      <c r="CK46" s="336">
        <v>1</v>
      </c>
      <c r="CL46" s="336"/>
      <c r="CM46" s="337"/>
      <c r="CN46" s="336">
        <v>1</v>
      </c>
      <c r="CO46" s="336"/>
      <c r="CP46" s="337"/>
      <c r="CQ46" s="336">
        <v>1</v>
      </c>
      <c r="CR46" s="336"/>
      <c r="CS46" s="337"/>
      <c r="CU46" s="336" t="s">
        <v>4841</v>
      </c>
    </row>
    <row r="47" spans="1:99" s="7" customFormat="1" ht="86.25" customHeight="1" x14ac:dyDescent="0.25">
      <c r="A47" s="234" t="s">
        <v>3556</v>
      </c>
      <c r="B47" s="108" t="s">
        <v>181</v>
      </c>
      <c r="C47" s="108">
        <v>1</v>
      </c>
      <c r="D47" s="108" t="s">
        <v>183</v>
      </c>
      <c r="E47" s="120">
        <v>1</v>
      </c>
      <c r="F47" s="108" t="s">
        <v>195</v>
      </c>
      <c r="G47" s="166" t="s">
        <v>199</v>
      </c>
      <c r="H47" s="166" t="s">
        <v>186</v>
      </c>
      <c r="I47" s="299" t="str">
        <f t="shared" si="2"/>
        <v>I-101-1-0800103</v>
      </c>
      <c r="J47" s="185" t="s">
        <v>224</v>
      </c>
      <c r="K47" s="109" t="s">
        <v>16</v>
      </c>
      <c r="L47" s="300" t="s">
        <v>18</v>
      </c>
      <c r="M47" s="301" t="s">
        <v>4754</v>
      </c>
      <c r="N47" s="178"/>
      <c r="O47" s="110" t="s">
        <v>268</v>
      </c>
      <c r="P47" s="330" t="s">
        <v>226</v>
      </c>
      <c r="Q47" s="330" t="s">
        <v>227</v>
      </c>
      <c r="R47" s="110" t="s">
        <v>222</v>
      </c>
      <c r="S47" s="301" t="s">
        <v>276</v>
      </c>
      <c r="T47" s="581" t="s">
        <v>2842</v>
      </c>
      <c r="U47" s="583">
        <v>0.27</v>
      </c>
      <c r="V47" s="110" t="s">
        <v>223</v>
      </c>
      <c r="W47" s="1632">
        <v>100</v>
      </c>
      <c r="X47" s="178" t="s">
        <v>222</v>
      </c>
      <c r="Y47" s="703">
        <v>43157</v>
      </c>
      <c r="Z47" s="330" t="s">
        <v>279</v>
      </c>
      <c r="AA47" s="303">
        <v>43221</v>
      </c>
      <c r="AB47" s="303">
        <v>43281</v>
      </c>
      <c r="AC47" s="341" t="str">
        <f t="shared" si="3"/>
        <v>mayo</v>
      </c>
      <c r="AD47" s="343">
        <f t="shared" si="4"/>
        <v>60</v>
      </c>
      <c r="AE47" s="342">
        <f t="shared" si="1"/>
        <v>61</v>
      </c>
      <c r="AF47" s="332">
        <v>0</v>
      </c>
      <c r="AG47" s="340">
        <v>925000000</v>
      </c>
      <c r="AH47" s="330" t="s">
        <v>23</v>
      </c>
      <c r="AI47" s="333">
        <v>0</v>
      </c>
      <c r="AJ47" s="318" t="s">
        <v>389</v>
      </c>
      <c r="AK47" s="584" t="s">
        <v>390</v>
      </c>
      <c r="AL47" s="305"/>
      <c r="AM47" s="311" t="s">
        <v>387</v>
      </c>
      <c r="AN47" s="574">
        <v>0</v>
      </c>
      <c r="AO47" s="575" t="s">
        <v>2843</v>
      </c>
      <c r="AP47" s="574">
        <v>0</v>
      </c>
      <c r="AQ47" s="725" t="s">
        <v>4254</v>
      </c>
      <c r="AR47" s="574">
        <v>0</v>
      </c>
      <c r="AS47" s="726" t="s">
        <v>5164</v>
      </c>
      <c r="AT47" s="1361">
        <v>0</v>
      </c>
      <c r="AU47" s="1378" t="s">
        <v>6354</v>
      </c>
      <c r="AV47" s="1359">
        <v>0</v>
      </c>
      <c r="AW47" s="1378" t="s">
        <v>6951</v>
      </c>
      <c r="AX47" s="305"/>
      <c r="AY47" s="305"/>
      <c r="AZ47" s="305"/>
      <c r="BA47" s="305"/>
      <c r="BB47" s="305"/>
      <c r="BC47" s="305"/>
      <c r="BD47" s="305"/>
      <c r="BE47" s="305"/>
      <c r="BF47" s="305"/>
      <c r="BG47" s="305"/>
      <c r="BH47" s="305"/>
      <c r="BI47" s="305"/>
      <c r="BJ47" s="335">
        <v>0</v>
      </c>
      <c r="BK47" s="336">
        <v>0</v>
      </c>
      <c r="BL47" s="339" t="s">
        <v>378</v>
      </c>
      <c r="BM47" s="577">
        <v>0</v>
      </c>
      <c r="BN47" s="335">
        <v>0</v>
      </c>
      <c r="BO47" s="576">
        <v>0</v>
      </c>
      <c r="BP47" s="336">
        <v>0</v>
      </c>
      <c r="BQ47" s="336"/>
      <c r="BR47" s="337"/>
      <c r="BS47" s="336">
        <v>0</v>
      </c>
      <c r="BT47" s="336"/>
      <c r="BU47" s="339"/>
      <c r="BV47" s="1362">
        <v>0.5</v>
      </c>
      <c r="BW47" s="1362">
        <v>0.01</v>
      </c>
      <c r="BX47" s="1378" t="s">
        <v>6514</v>
      </c>
      <c r="BY47" s="1362">
        <v>1</v>
      </c>
      <c r="BZ47" s="1362">
        <v>0.01</v>
      </c>
      <c r="CA47" s="1378" t="s">
        <v>7016</v>
      </c>
      <c r="CB47" s="336">
        <v>1</v>
      </c>
      <c r="CC47" s="336"/>
      <c r="CD47" s="337"/>
      <c r="CE47" s="336">
        <v>1</v>
      </c>
      <c r="CF47" s="336"/>
      <c r="CG47" s="337"/>
      <c r="CH47" s="336">
        <v>1</v>
      </c>
      <c r="CI47" s="336"/>
      <c r="CJ47" s="337"/>
      <c r="CK47" s="336">
        <v>1</v>
      </c>
      <c r="CL47" s="336"/>
      <c r="CM47" s="337"/>
      <c r="CN47" s="336">
        <v>1</v>
      </c>
      <c r="CO47" s="336"/>
      <c r="CP47" s="337"/>
      <c r="CQ47" s="336">
        <v>1</v>
      </c>
      <c r="CR47" s="336"/>
      <c r="CS47" s="337"/>
      <c r="CU47" s="336" t="s">
        <v>4842</v>
      </c>
    </row>
    <row r="48" spans="1:99" s="7" customFormat="1" ht="86.25" customHeight="1" x14ac:dyDescent="0.25">
      <c r="A48" s="234" t="s">
        <v>3556</v>
      </c>
      <c r="B48" s="108" t="s">
        <v>181</v>
      </c>
      <c r="C48" s="108">
        <v>1</v>
      </c>
      <c r="D48" s="108" t="s">
        <v>183</v>
      </c>
      <c r="E48" s="120">
        <v>1</v>
      </c>
      <c r="F48" s="108" t="s">
        <v>195</v>
      </c>
      <c r="G48" s="166" t="s">
        <v>199</v>
      </c>
      <c r="H48" s="166" t="s">
        <v>187</v>
      </c>
      <c r="I48" s="299" t="str">
        <f t="shared" si="2"/>
        <v>I-101-1-0800104</v>
      </c>
      <c r="J48" s="185" t="s">
        <v>224</v>
      </c>
      <c r="K48" s="109" t="s">
        <v>16</v>
      </c>
      <c r="L48" s="300" t="s">
        <v>18</v>
      </c>
      <c r="M48" s="301" t="s">
        <v>4754</v>
      </c>
      <c r="N48" s="178"/>
      <c r="O48" s="110" t="s">
        <v>268</v>
      </c>
      <c r="P48" s="330" t="s">
        <v>226</v>
      </c>
      <c r="Q48" s="330" t="s">
        <v>227</v>
      </c>
      <c r="R48" s="110" t="s">
        <v>222</v>
      </c>
      <c r="S48" s="301" t="s">
        <v>276</v>
      </c>
      <c r="T48" s="581" t="s">
        <v>2842</v>
      </c>
      <c r="U48" s="583">
        <v>0.27</v>
      </c>
      <c r="V48" s="110" t="s">
        <v>223</v>
      </c>
      <c r="W48" s="1632">
        <v>100</v>
      </c>
      <c r="X48" s="178" t="s">
        <v>222</v>
      </c>
      <c r="Y48" s="703">
        <v>43157</v>
      </c>
      <c r="Z48" s="330" t="s">
        <v>280</v>
      </c>
      <c r="AA48" s="303">
        <v>43252</v>
      </c>
      <c r="AB48" s="303">
        <v>43281</v>
      </c>
      <c r="AC48" s="341" t="str">
        <f t="shared" si="3"/>
        <v>junio</v>
      </c>
      <c r="AD48" s="343">
        <f t="shared" si="4"/>
        <v>29</v>
      </c>
      <c r="AE48" s="342">
        <f t="shared" si="1"/>
        <v>30</v>
      </c>
      <c r="AF48" s="332">
        <v>0</v>
      </c>
      <c r="AG48" s="340">
        <v>925000000</v>
      </c>
      <c r="AH48" s="330" t="s">
        <v>23</v>
      </c>
      <c r="AI48" s="333">
        <v>0</v>
      </c>
      <c r="AJ48" s="318" t="s">
        <v>391</v>
      </c>
      <c r="AK48" s="584" t="s">
        <v>390</v>
      </c>
      <c r="AL48" s="305"/>
      <c r="AM48" s="311" t="s">
        <v>387</v>
      </c>
      <c r="AN48" s="574">
        <v>0</v>
      </c>
      <c r="AO48" s="575" t="s">
        <v>2843</v>
      </c>
      <c r="AP48" s="574">
        <v>0</v>
      </c>
      <c r="AQ48" s="725" t="s">
        <v>4254</v>
      </c>
      <c r="AR48" s="574">
        <v>0</v>
      </c>
      <c r="AS48" s="726" t="s">
        <v>5164</v>
      </c>
      <c r="AT48" s="1361">
        <v>0</v>
      </c>
      <c r="AU48" s="1378" t="s">
        <v>6354</v>
      </c>
      <c r="AV48" s="1359">
        <v>0</v>
      </c>
      <c r="AW48" s="1378" t="s">
        <v>6951</v>
      </c>
      <c r="AX48" s="305"/>
      <c r="AY48" s="305"/>
      <c r="AZ48" s="305"/>
      <c r="BA48" s="305"/>
      <c r="BB48" s="305"/>
      <c r="BC48" s="305"/>
      <c r="BD48" s="305"/>
      <c r="BE48" s="305"/>
      <c r="BF48" s="305"/>
      <c r="BG48" s="305"/>
      <c r="BH48" s="305"/>
      <c r="BI48" s="305"/>
      <c r="BJ48" s="335">
        <v>0</v>
      </c>
      <c r="BK48" s="336">
        <v>0</v>
      </c>
      <c r="BL48" s="339" t="s">
        <v>378</v>
      </c>
      <c r="BM48" s="577">
        <v>0</v>
      </c>
      <c r="BN48" s="335">
        <v>0</v>
      </c>
      <c r="BO48" s="576">
        <v>0</v>
      </c>
      <c r="BP48" s="336">
        <v>0</v>
      </c>
      <c r="BQ48" s="336"/>
      <c r="BR48" s="337"/>
      <c r="BS48" s="336">
        <v>0</v>
      </c>
      <c r="BT48" s="336"/>
      <c r="BU48" s="339"/>
      <c r="BV48" s="1362">
        <v>0</v>
      </c>
      <c r="BW48" s="1362">
        <v>0</v>
      </c>
      <c r="BX48" s="1363">
        <v>0</v>
      </c>
      <c r="BY48" s="1362">
        <v>1</v>
      </c>
      <c r="BZ48" s="1362">
        <v>0.01</v>
      </c>
      <c r="CA48" s="1378" t="s">
        <v>7016</v>
      </c>
      <c r="CB48" s="336">
        <v>1</v>
      </c>
      <c r="CC48" s="336"/>
      <c r="CD48" s="337"/>
      <c r="CE48" s="336">
        <v>1</v>
      </c>
      <c r="CF48" s="336"/>
      <c r="CG48" s="337"/>
      <c r="CH48" s="336">
        <v>1</v>
      </c>
      <c r="CI48" s="336"/>
      <c r="CJ48" s="337"/>
      <c r="CK48" s="336">
        <v>1</v>
      </c>
      <c r="CL48" s="336"/>
      <c r="CM48" s="337"/>
      <c r="CN48" s="336">
        <v>1</v>
      </c>
      <c r="CO48" s="336"/>
      <c r="CP48" s="337"/>
      <c r="CQ48" s="336">
        <v>1</v>
      </c>
      <c r="CR48" s="336"/>
      <c r="CS48" s="337"/>
      <c r="CU48" s="336" t="s">
        <v>4843</v>
      </c>
    </row>
    <row r="49" spans="1:99" s="7" customFormat="1" ht="86.25" customHeight="1" x14ac:dyDescent="0.25">
      <c r="A49" s="234" t="s">
        <v>3556</v>
      </c>
      <c r="B49" s="108" t="s">
        <v>181</v>
      </c>
      <c r="C49" s="108">
        <v>1</v>
      </c>
      <c r="D49" s="108" t="s">
        <v>183</v>
      </c>
      <c r="E49" s="120">
        <v>1</v>
      </c>
      <c r="F49" s="108" t="s">
        <v>195</v>
      </c>
      <c r="G49" s="166" t="s">
        <v>199</v>
      </c>
      <c r="H49" s="166" t="s">
        <v>188</v>
      </c>
      <c r="I49" s="299" t="str">
        <f t="shared" si="2"/>
        <v>I-101-1-0800105</v>
      </c>
      <c r="J49" s="185" t="s">
        <v>224</v>
      </c>
      <c r="K49" s="109" t="s">
        <v>16</v>
      </c>
      <c r="L49" s="300" t="s">
        <v>18</v>
      </c>
      <c r="M49" s="301" t="s">
        <v>4754</v>
      </c>
      <c r="N49" s="178"/>
      <c r="O49" s="110" t="s">
        <v>268</v>
      </c>
      <c r="P49" s="330" t="s">
        <v>226</v>
      </c>
      <c r="Q49" s="330" t="s">
        <v>227</v>
      </c>
      <c r="R49" s="110" t="s">
        <v>222</v>
      </c>
      <c r="S49" s="301" t="s">
        <v>276</v>
      </c>
      <c r="T49" s="581" t="s">
        <v>2842</v>
      </c>
      <c r="U49" s="583">
        <v>0.27</v>
      </c>
      <c r="V49" s="110" t="s">
        <v>223</v>
      </c>
      <c r="W49" s="1632">
        <v>100</v>
      </c>
      <c r="X49" s="178" t="s">
        <v>222</v>
      </c>
      <c r="Y49" s="703">
        <v>43157</v>
      </c>
      <c r="Z49" s="330" t="s">
        <v>281</v>
      </c>
      <c r="AA49" s="303">
        <v>43252</v>
      </c>
      <c r="AB49" s="303">
        <v>43281</v>
      </c>
      <c r="AC49" s="341" t="str">
        <f t="shared" si="3"/>
        <v>junio</v>
      </c>
      <c r="AD49" s="343">
        <f t="shared" si="4"/>
        <v>29</v>
      </c>
      <c r="AE49" s="342">
        <f t="shared" si="1"/>
        <v>30</v>
      </c>
      <c r="AF49" s="332">
        <v>0</v>
      </c>
      <c r="AG49" s="340">
        <v>925000000</v>
      </c>
      <c r="AH49" s="330" t="s">
        <v>23</v>
      </c>
      <c r="AI49" s="333">
        <v>0</v>
      </c>
      <c r="AJ49" s="318" t="s">
        <v>392</v>
      </c>
      <c r="AK49" s="584" t="s">
        <v>393</v>
      </c>
      <c r="AL49" s="305"/>
      <c r="AM49" s="311" t="s">
        <v>387</v>
      </c>
      <c r="AN49" s="574">
        <v>0</v>
      </c>
      <c r="AO49" s="575" t="s">
        <v>2843</v>
      </c>
      <c r="AP49" s="574">
        <v>0</v>
      </c>
      <c r="AQ49" s="725" t="s">
        <v>4254</v>
      </c>
      <c r="AR49" s="574">
        <v>0</v>
      </c>
      <c r="AS49" s="726" t="s">
        <v>5164</v>
      </c>
      <c r="AT49" s="1361">
        <v>0</v>
      </c>
      <c r="AU49" s="1378" t="s">
        <v>6354</v>
      </c>
      <c r="AV49" s="1359">
        <v>0</v>
      </c>
      <c r="AW49" s="1378" t="s">
        <v>6951</v>
      </c>
      <c r="AX49" s="305"/>
      <c r="AY49" s="305"/>
      <c r="AZ49" s="305"/>
      <c r="BA49" s="305"/>
      <c r="BB49" s="305"/>
      <c r="BC49" s="305"/>
      <c r="BD49" s="305"/>
      <c r="BE49" s="305"/>
      <c r="BF49" s="305"/>
      <c r="BG49" s="305"/>
      <c r="BH49" s="305"/>
      <c r="BI49" s="305"/>
      <c r="BJ49" s="335">
        <v>0</v>
      </c>
      <c r="BK49" s="336">
        <v>0</v>
      </c>
      <c r="BL49" s="339" t="s">
        <v>378</v>
      </c>
      <c r="BM49" s="577">
        <v>0</v>
      </c>
      <c r="BN49" s="335">
        <v>0</v>
      </c>
      <c r="BO49" s="576">
        <v>0</v>
      </c>
      <c r="BP49" s="336">
        <v>0</v>
      </c>
      <c r="BQ49" s="336"/>
      <c r="BR49" s="337"/>
      <c r="BS49" s="336">
        <v>0</v>
      </c>
      <c r="BT49" s="336"/>
      <c r="BU49" s="339"/>
      <c r="BV49" s="1362">
        <v>0</v>
      </c>
      <c r="BW49" s="1362">
        <v>0</v>
      </c>
      <c r="BX49" s="1363">
        <v>0</v>
      </c>
      <c r="BY49" s="1362">
        <v>1</v>
      </c>
      <c r="BZ49" s="1362">
        <v>0.01</v>
      </c>
      <c r="CA49" s="1378" t="s">
        <v>7016</v>
      </c>
      <c r="CB49" s="336">
        <v>1</v>
      </c>
      <c r="CC49" s="336"/>
      <c r="CD49" s="337"/>
      <c r="CE49" s="336">
        <v>1</v>
      </c>
      <c r="CF49" s="336"/>
      <c r="CG49" s="337"/>
      <c r="CH49" s="336">
        <v>1</v>
      </c>
      <c r="CI49" s="336"/>
      <c r="CJ49" s="337"/>
      <c r="CK49" s="336">
        <v>1</v>
      </c>
      <c r="CL49" s="336"/>
      <c r="CM49" s="337"/>
      <c r="CN49" s="336">
        <v>1</v>
      </c>
      <c r="CO49" s="336"/>
      <c r="CP49" s="337"/>
      <c r="CQ49" s="336">
        <v>1</v>
      </c>
      <c r="CR49" s="336"/>
      <c r="CS49" s="337"/>
      <c r="CU49" s="336" t="s">
        <v>4844</v>
      </c>
    </row>
    <row r="50" spans="1:99" s="7" customFormat="1" ht="86.25" customHeight="1" x14ac:dyDescent="0.25">
      <c r="A50" s="234" t="s">
        <v>3556</v>
      </c>
      <c r="B50" s="108" t="s">
        <v>181</v>
      </c>
      <c r="C50" s="108">
        <v>1</v>
      </c>
      <c r="D50" s="108" t="s">
        <v>183</v>
      </c>
      <c r="E50" s="120">
        <v>1</v>
      </c>
      <c r="F50" s="108" t="s">
        <v>195</v>
      </c>
      <c r="G50" s="166" t="s">
        <v>199</v>
      </c>
      <c r="H50" s="166" t="s">
        <v>189</v>
      </c>
      <c r="I50" s="299" t="str">
        <f t="shared" si="2"/>
        <v>I-101-1-0800106</v>
      </c>
      <c r="J50" s="185" t="s">
        <v>224</v>
      </c>
      <c r="K50" s="109" t="s">
        <v>16</v>
      </c>
      <c r="L50" s="300" t="s">
        <v>18</v>
      </c>
      <c r="M50" s="301" t="s">
        <v>4754</v>
      </c>
      <c r="N50" s="178"/>
      <c r="O50" s="110" t="s">
        <v>268</v>
      </c>
      <c r="P50" s="330" t="s">
        <v>226</v>
      </c>
      <c r="Q50" s="330" t="s">
        <v>227</v>
      </c>
      <c r="R50" s="110" t="s">
        <v>222</v>
      </c>
      <c r="S50" s="301" t="s">
        <v>276</v>
      </c>
      <c r="T50" s="581" t="s">
        <v>2842</v>
      </c>
      <c r="U50" s="583">
        <v>0.27</v>
      </c>
      <c r="V50" s="110" t="s">
        <v>223</v>
      </c>
      <c r="W50" s="1632">
        <v>100</v>
      </c>
      <c r="X50" s="178" t="s">
        <v>222</v>
      </c>
      <c r="Y50" s="703">
        <v>43157</v>
      </c>
      <c r="Z50" s="330" t="s">
        <v>282</v>
      </c>
      <c r="AA50" s="303">
        <v>43252</v>
      </c>
      <c r="AB50" s="303">
        <v>43281</v>
      </c>
      <c r="AC50" s="341" t="str">
        <f t="shared" si="3"/>
        <v>junio</v>
      </c>
      <c r="AD50" s="343">
        <f t="shared" si="4"/>
        <v>29</v>
      </c>
      <c r="AE50" s="342">
        <f t="shared" si="1"/>
        <v>30</v>
      </c>
      <c r="AF50" s="332">
        <v>0</v>
      </c>
      <c r="AG50" s="340">
        <v>925000000</v>
      </c>
      <c r="AH50" s="330" t="s">
        <v>23</v>
      </c>
      <c r="AI50" s="333">
        <v>0</v>
      </c>
      <c r="AJ50" s="318" t="s">
        <v>394</v>
      </c>
      <c r="AK50" s="584" t="s">
        <v>395</v>
      </c>
      <c r="AL50" s="305"/>
      <c r="AM50" s="311" t="s">
        <v>387</v>
      </c>
      <c r="AN50" s="574">
        <v>0</v>
      </c>
      <c r="AO50" s="575" t="s">
        <v>2843</v>
      </c>
      <c r="AP50" s="574">
        <v>0</v>
      </c>
      <c r="AQ50" s="725" t="s">
        <v>4254</v>
      </c>
      <c r="AR50" s="574">
        <v>0</v>
      </c>
      <c r="AS50" s="726" t="s">
        <v>5164</v>
      </c>
      <c r="AT50" s="1361">
        <v>0</v>
      </c>
      <c r="AU50" s="1378" t="s">
        <v>6354</v>
      </c>
      <c r="AV50" s="1359">
        <v>0</v>
      </c>
      <c r="AW50" s="1378" t="s">
        <v>6951</v>
      </c>
      <c r="AX50" s="305"/>
      <c r="AY50" s="305"/>
      <c r="AZ50" s="305"/>
      <c r="BA50" s="305"/>
      <c r="BB50" s="305"/>
      <c r="BC50" s="305"/>
      <c r="BD50" s="305"/>
      <c r="BE50" s="305"/>
      <c r="BF50" s="305"/>
      <c r="BG50" s="305"/>
      <c r="BH50" s="305"/>
      <c r="BI50" s="305"/>
      <c r="BJ50" s="335">
        <v>0</v>
      </c>
      <c r="BK50" s="336">
        <v>0</v>
      </c>
      <c r="BL50" s="339" t="s">
        <v>378</v>
      </c>
      <c r="BM50" s="577">
        <v>0</v>
      </c>
      <c r="BN50" s="335">
        <v>0</v>
      </c>
      <c r="BO50" s="576">
        <v>0</v>
      </c>
      <c r="BP50" s="336">
        <v>0</v>
      </c>
      <c r="BQ50" s="336"/>
      <c r="BR50" s="337"/>
      <c r="BS50" s="336">
        <v>0</v>
      </c>
      <c r="BT50" s="336"/>
      <c r="BU50" s="339"/>
      <c r="BV50" s="1362">
        <v>0</v>
      </c>
      <c r="BW50" s="1362">
        <v>0</v>
      </c>
      <c r="BX50" s="1363">
        <v>0</v>
      </c>
      <c r="BY50" s="1362">
        <v>1</v>
      </c>
      <c r="BZ50" s="1362">
        <v>0.01</v>
      </c>
      <c r="CA50" s="1378" t="s">
        <v>7016</v>
      </c>
      <c r="CB50" s="336">
        <v>1</v>
      </c>
      <c r="CC50" s="336"/>
      <c r="CD50" s="337"/>
      <c r="CE50" s="336">
        <v>1</v>
      </c>
      <c r="CF50" s="336"/>
      <c r="CG50" s="337"/>
      <c r="CH50" s="336">
        <v>1</v>
      </c>
      <c r="CI50" s="336"/>
      <c r="CJ50" s="337"/>
      <c r="CK50" s="336">
        <v>1</v>
      </c>
      <c r="CL50" s="336"/>
      <c r="CM50" s="337"/>
      <c r="CN50" s="336">
        <v>1</v>
      </c>
      <c r="CO50" s="336"/>
      <c r="CP50" s="337"/>
      <c r="CQ50" s="336">
        <v>1</v>
      </c>
      <c r="CR50" s="336"/>
      <c r="CS50" s="337"/>
      <c r="CU50" s="336" t="s">
        <v>4845</v>
      </c>
    </row>
    <row r="51" spans="1:99" s="7" customFormat="1" ht="86.25" customHeight="1" x14ac:dyDescent="0.25">
      <c r="A51" s="234" t="s">
        <v>3556</v>
      </c>
      <c r="B51" s="108" t="s">
        <v>181</v>
      </c>
      <c r="C51" s="108">
        <v>1</v>
      </c>
      <c r="D51" s="108" t="s">
        <v>183</v>
      </c>
      <c r="E51" s="120">
        <v>1</v>
      </c>
      <c r="F51" s="108" t="s">
        <v>195</v>
      </c>
      <c r="G51" s="166" t="s">
        <v>199</v>
      </c>
      <c r="H51" s="166" t="s">
        <v>194</v>
      </c>
      <c r="I51" s="299" t="str">
        <f t="shared" si="2"/>
        <v>I-101-1-0800107</v>
      </c>
      <c r="J51" s="185" t="s">
        <v>224</v>
      </c>
      <c r="K51" s="109" t="s">
        <v>16</v>
      </c>
      <c r="L51" s="300" t="s">
        <v>18</v>
      </c>
      <c r="M51" s="301" t="s">
        <v>4754</v>
      </c>
      <c r="N51" s="178"/>
      <c r="O51" s="110" t="s">
        <v>268</v>
      </c>
      <c r="P51" s="330" t="s">
        <v>226</v>
      </c>
      <c r="Q51" s="330" t="s">
        <v>227</v>
      </c>
      <c r="R51" s="110" t="s">
        <v>222</v>
      </c>
      <c r="S51" s="301" t="s">
        <v>276</v>
      </c>
      <c r="T51" s="581" t="s">
        <v>2842</v>
      </c>
      <c r="U51" s="583">
        <v>0.27</v>
      </c>
      <c r="V51" s="110" t="s">
        <v>223</v>
      </c>
      <c r="W51" s="310">
        <v>100</v>
      </c>
      <c r="X51" s="178" t="s">
        <v>222</v>
      </c>
      <c r="Y51" s="703">
        <v>43157</v>
      </c>
      <c r="Z51" s="330" t="s">
        <v>283</v>
      </c>
      <c r="AA51" s="303">
        <v>43252</v>
      </c>
      <c r="AB51" s="303">
        <v>43434</v>
      </c>
      <c r="AC51" s="341" t="str">
        <f t="shared" si="3"/>
        <v>junio</v>
      </c>
      <c r="AD51" s="343">
        <f t="shared" si="4"/>
        <v>182</v>
      </c>
      <c r="AE51" s="342">
        <f t="shared" si="1"/>
        <v>183</v>
      </c>
      <c r="AF51" s="332">
        <v>0</v>
      </c>
      <c r="AG51" s="340">
        <v>925000000</v>
      </c>
      <c r="AH51" s="330" t="s">
        <v>23</v>
      </c>
      <c r="AI51" s="333">
        <v>0</v>
      </c>
      <c r="AJ51" s="318" t="s">
        <v>396</v>
      </c>
      <c r="AK51" s="584" t="s">
        <v>384</v>
      </c>
      <c r="AL51" s="305"/>
      <c r="AM51" s="311" t="s">
        <v>387</v>
      </c>
      <c r="AN51" s="574">
        <v>0</v>
      </c>
      <c r="AO51" s="575" t="s">
        <v>2843</v>
      </c>
      <c r="AP51" s="574">
        <v>0</v>
      </c>
      <c r="AQ51" s="725" t="s">
        <v>4254</v>
      </c>
      <c r="AR51" s="574">
        <v>0</v>
      </c>
      <c r="AS51" s="726" t="s">
        <v>5164</v>
      </c>
      <c r="AT51" s="1361">
        <v>0</v>
      </c>
      <c r="AU51" s="1378" t="s">
        <v>6354</v>
      </c>
      <c r="AV51" s="1356">
        <v>0</v>
      </c>
      <c r="AW51" s="1378" t="s">
        <v>6951</v>
      </c>
      <c r="AX51" s="305"/>
      <c r="AY51" s="305"/>
      <c r="AZ51" s="305"/>
      <c r="BA51" s="305"/>
      <c r="BB51" s="305"/>
      <c r="BC51" s="305"/>
      <c r="BD51" s="305"/>
      <c r="BE51" s="305"/>
      <c r="BF51" s="305"/>
      <c r="BG51" s="305"/>
      <c r="BH51" s="305"/>
      <c r="BI51" s="305"/>
      <c r="BJ51" s="335">
        <v>0</v>
      </c>
      <c r="BK51" s="336">
        <v>0</v>
      </c>
      <c r="BL51" s="339">
        <v>0</v>
      </c>
      <c r="BM51" s="577">
        <v>0</v>
      </c>
      <c r="BN51" s="335">
        <v>0</v>
      </c>
      <c r="BO51" s="576">
        <v>0</v>
      </c>
      <c r="BP51" s="336">
        <v>0</v>
      </c>
      <c r="BQ51" s="336"/>
      <c r="BR51" s="337"/>
      <c r="BS51" s="336">
        <v>0</v>
      </c>
      <c r="BT51" s="336"/>
      <c r="BU51" s="339"/>
      <c r="BV51" s="1362">
        <v>0</v>
      </c>
      <c r="BW51" s="1362">
        <v>0</v>
      </c>
      <c r="BX51" s="1363">
        <v>0</v>
      </c>
      <c r="BY51" s="1362">
        <v>0.2</v>
      </c>
      <c r="BZ51" s="1362">
        <v>0.01</v>
      </c>
      <c r="CA51" s="1378" t="s">
        <v>7016</v>
      </c>
      <c r="CB51" s="336">
        <v>0.30000000000000004</v>
      </c>
      <c r="CC51" s="336"/>
      <c r="CD51" s="337"/>
      <c r="CE51" s="336">
        <v>0.5</v>
      </c>
      <c r="CF51" s="336"/>
      <c r="CG51" s="337"/>
      <c r="CH51" s="336">
        <v>0.7</v>
      </c>
      <c r="CI51" s="336"/>
      <c r="CJ51" s="337"/>
      <c r="CK51" s="336">
        <v>0.89999999999999991</v>
      </c>
      <c r="CL51" s="336"/>
      <c r="CM51" s="337"/>
      <c r="CN51" s="336">
        <v>0.99999999999999989</v>
      </c>
      <c r="CO51" s="336"/>
      <c r="CP51" s="337"/>
      <c r="CQ51" s="336">
        <v>0.99999999999999989</v>
      </c>
      <c r="CR51" s="336"/>
      <c r="CS51" s="337"/>
      <c r="CU51" s="336" t="s">
        <v>4846</v>
      </c>
    </row>
    <row r="52" spans="1:99" s="7" customFormat="1" ht="86.25" customHeight="1" x14ac:dyDescent="0.25">
      <c r="A52" s="234" t="s">
        <v>3556</v>
      </c>
      <c r="B52" s="108" t="s">
        <v>181</v>
      </c>
      <c r="C52" s="108">
        <v>1</v>
      </c>
      <c r="D52" s="108" t="s">
        <v>183</v>
      </c>
      <c r="E52" s="120">
        <v>0</v>
      </c>
      <c r="F52" s="108" t="s">
        <v>192</v>
      </c>
      <c r="G52" s="166" t="s">
        <v>3602</v>
      </c>
      <c r="H52" s="166" t="s">
        <v>183</v>
      </c>
      <c r="I52" s="299" t="str">
        <f t="shared" si="2"/>
        <v>I-101-0-1300801</v>
      </c>
      <c r="J52" s="185" t="s">
        <v>224</v>
      </c>
      <c r="K52" s="109" t="s">
        <v>16</v>
      </c>
      <c r="L52" s="300" t="s">
        <v>18</v>
      </c>
      <c r="M52" s="301" t="s">
        <v>4754</v>
      </c>
      <c r="N52" s="178"/>
      <c r="O52" s="110" t="s">
        <v>225</v>
      </c>
      <c r="P52" s="330" t="s">
        <v>226</v>
      </c>
      <c r="Q52" s="330" t="s">
        <v>227</v>
      </c>
      <c r="R52" s="110" t="s">
        <v>228</v>
      </c>
      <c r="S52" s="301" t="s">
        <v>284</v>
      </c>
      <c r="T52" s="581" t="s">
        <v>2860</v>
      </c>
      <c r="U52" s="583">
        <v>0.35</v>
      </c>
      <c r="V52" s="110" t="s">
        <v>223</v>
      </c>
      <c r="W52" s="1632">
        <v>15</v>
      </c>
      <c r="X52" s="319"/>
      <c r="Y52" s="319"/>
      <c r="Z52" s="330" t="s">
        <v>285</v>
      </c>
      <c r="AA52" s="303">
        <v>43101</v>
      </c>
      <c r="AB52" s="303">
        <v>43130</v>
      </c>
      <c r="AC52" s="341" t="str">
        <f t="shared" si="3"/>
        <v>enero</v>
      </c>
      <c r="AD52" s="343">
        <f t="shared" si="4"/>
        <v>29</v>
      </c>
      <c r="AE52" s="342">
        <f t="shared" si="1"/>
        <v>30</v>
      </c>
      <c r="AF52" s="332">
        <v>0</v>
      </c>
      <c r="AG52" s="308">
        <v>0</v>
      </c>
      <c r="AH52" s="110" t="s">
        <v>225</v>
      </c>
      <c r="AI52" s="333">
        <v>0</v>
      </c>
      <c r="AJ52" s="318" t="s">
        <v>397</v>
      </c>
      <c r="AK52" s="334" t="s">
        <v>334</v>
      </c>
      <c r="AL52" s="305"/>
      <c r="AM52" s="305"/>
      <c r="AN52" s="574">
        <v>0</v>
      </c>
      <c r="AO52" s="575" t="s">
        <v>2903</v>
      </c>
      <c r="AP52" s="574">
        <v>0</v>
      </c>
      <c r="AQ52" s="726" t="s">
        <v>4255</v>
      </c>
      <c r="AR52" s="574">
        <v>0</v>
      </c>
      <c r="AS52" s="726" t="s">
        <v>5165</v>
      </c>
      <c r="AT52" s="1361">
        <v>0</v>
      </c>
      <c r="AU52" s="1378" t="s">
        <v>6355</v>
      </c>
      <c r="AV52" s="1356">
        <v>15</v>
      </c>
      <c r="AW52" s="1378" t="s">
        <v>6952</v>
      </c>
      <c r="AX52" s="305"/>
      <c r="AY52" s="305"/>
      <c r="AZ52" s="305"/>
      <c r="BA52" s="305"/>
      <c r="BB52" s="305"/>
      <c r="BC52" s="305"/>
      <c r="BD52" s="305"/>
      <c r="BE52" s="305"/>
      <c r="BF52" s="305"/>
      <c r="BG52" s="305"/>
      <c r="BH52" s="305"/>
      <c r="BI52" s="305"/>
      <c r="BJ52" s="335">
        <v>1</v>
      </c>
      <c r="BK52" s="336">
        <v>1</v>
      </c>
      <c r="BL52" s="337" t="s">
        <v>398</v>
      </c>
      <c r="BM52" s="577">
        <v>1</v>
      </c>
      <c r="BN52" s="335">
        <v>1</v>
      </c>
      <c r="BO52" s="576" t="s">
        <v>2959</v>
      </c>
      <c r="BP52" s="336">
        <v>1</v>
      </c>
      <c r="BQ52" s="336">
        <v>1</v>
      </c>
      <c r="BR52" s="339" t="s">
        <v>2959</v>
      </c>
      <c r="BS52" s="336">
        <v>1</v>
      </c>
      <c r="BT52" s="336">
        <v>1</v>
      </c>
      <c r="BU52" s="339" t="s">
        <v>2959</v>
      </c>
      <c r="BV52" s="1362">
        <v>1</v>
      </c>
      <c r="BW52" s="1362">
        <v>1</v>
      </c>
      <c r="BX52" s="1378" t="s">
        <v>6515</v>
      </c>
      <c r="BY52" s="1362">
        <v>1</v>
      </c>
      <c r="BZ52" s="1362">
        <v>1</v>
      </c>
      <c r="CA52" s="1378" t="s">
        <v>7017</v>
      </c>
      <c r="CB52" s="336">
        <v>1</v>
      </c>
      <c r="CC52" s="336"/>
      <c r="CD52" s="337"/>
      <c r="CE52" s="336">
        <v>1</v>
      </c>
      <c r="CF52" s="336"/>
      <c r="CG52" s="337"/>
      <c r="CH52" s="336">
        <v>1</v>
      </c>
      <c r="CI52" s="336"/>
      <c r="CJ52" s="337"/>
      <c r="CK52" s="336">
        <v>1</v>
      </c>
      <c r="CL52" s="336"/>
      <c r="CM52" s="337"/>
      <c r="CN52" s="336">
        <v>1</v>
      </c>
      <c r="CO52" s="336"/>
      <c r="CP52" s="337"/>
      <c r="CQ52" s="336">
        <v>1</v>
      </c>
      <c r="CR52" s="336"/>
      <c r="CS52" s="337"/>
      <c r="CU52" s="336" t="s">
        <v>4847</v>
      </c>
    </row>
    <row r="53" spans="1:99" s="7" customFormat="1" ht="86.25" customHeight="1" x14ac:dyDescent="0.25">
      <c r="A53" s="234" t="s">
        <v>3556</v>
      </c>
      <c r="B53" s="108" t="s">
        <v>181</v>
      </c>
      <c r="C53" s="108">
        <v>1</v>
      </c>
      <c r="D53" s="108" t="s">
        <v>183</v>
      </c>
      <c r="E53" s="120">
        <v>0</v>
      </c>
      <c r="F53" s="108" t="s">
        <v>192</v>
      </c>
      <c r="G53" s="166" t="s">
        <v>3602</v>
      </c>
      <c r="H53" s="166" t="s">
        <v>185</v>
      </c>
      <c r="I53" s="299" t="str">
        <f t="shared" si="2"/>
        <v>I-101-0-1300802</v>
      </c>
      <c r="J53" s="185" t="s">
        <v>224</v>
      </c>
      <c r="K53" s="109" t="s">
        <v>16</v>
      </c>
      <c r="L53" s="300" t="s">
        <v>18</v>
      </c>
      <c r="M53" s="301" t="s">
        <v>4754</v>
      </c>
      <c r="N53" s="178"/>
      <c r="O53" s="110" t="s">
        <v>225</v>
      </c>
      <c r="P53" s="330" t="s">
        <v>226</v>
      </c>
      <c r="Q53" s="330" t="s">
        <v>227</v>
      </c>
      <c r="R53" s="110" t="s">
        <v>228</v>
      </c>
      <c r="S53" s="301" t="s">
        <v>284</v>
      </c>
      <c r="T53" s="581" t="s">
        <v>2860</v>
      </c>
      <c r="U53" s="583">
        <v>0.35</v>
      </c>
      <c r="V53" s="110" t="s">
        <v>223</v>
      </c>
      <c r="W53" s="1632">
        <v>15</v>
      </c>
      <c r="X53" s="319"/>
      <c r="Y53" s="319"/>
      <c r="Z53" s="330" t="s">
        <v>286</v>
      </c>
      <c r="AA53" s="303">
        <v>43101</v>
      </c>
      <c r="AB53" s="303">
        <v>43130</v>
      </c>
      <c r="AC53" s="341" t="str">
        <f t="shared" si="3"/>
        <v>enero</v>
      </c>
      <c r="AD53" s="343">
        <f t="shared" si="4"/>
        <v>29</v>
      </c>
      <c r="AE53" s="342">
        <f t="shared" si="1"/>
        <v>30</v>
      </c>
      <c r="AF53" s="332">
        <v>0</v>
      </c>
      <c r="AG53" s="308">
        <v>0</v>
      </c>
      <c r="AH53" s="110" t="s">
        <v>225</v>
      </c>
      <c r="AI53" s="333">
        <v>0</v>
      </c>
      <c r="AJ53" s="318" t="s">
        <v>399</v>
      </c>
      <c r="AK53" s="334" t="s">
        <v>358</v>
      </c>
      <c r="AL53" s="305"/>
      <c r="AM53" s="305"/>
      <c r="AN53" s="574">
        <v>0</v>
      </c>
      <c r="AO53" s="575" t="s">
        <v>2903</v>
      </c>
      <c r="AP53" s="574">
        <v>0</v>
      </c>
      <c r="AQ53" s="726" t="s">
        <v>4255</v>
      </c>
      <c r="AR53" s="574">
        <v>0</v>
      </c>
      <c r="AS53" s="726" t="s">
        <v>5165</v>
      </c>
      <c r="AT53" s="1361">
        <v>0</v>
      </c>
      <c r="AU53" s="1378" t="s">
        <v>6355</v>
      </c>
      <c r="AV53" s="1616">
        <v>15</v>
      </c>
      <c r="AW53" s="1378" t="s">
        <v>6952</v>
      </c>
      <c r="AX53" s="305"/>
      <c r="AY53" s="305"/>
      <c r="AZ53" s="305"/>
      <c r="BA53" s="305"/>
      <c r="BB53" s="305"/>
      <c r="BC53" s="305"/>
      <c r="BD53" s="305"/>
      <c r="BE53" s="305"/>
      <c r="BF53" s="305"/>
      <c r="BG53" s="305"/>
      <c r="BH53" s="305"/>
      <c r="BI53" s="305"/>
      <c r="BJ53" s="335">
        <v>1</v>
      </c>
      <c r="BK53" s="336">
        <v>1</v>
      </c>
      <c r="BL53" s="337" t="s">
        <v>400</v>
      </c>
      <c r="BM53" s="577">
        <v>1</v>
      </c>
      <c r="BN53" s="335">
        <v>1</v>
      </c>
      <c r="BO53" s="576" t="s">
        <v>2960</v>
      </c>
      <c r="BP53" s="336">
        <v>1</v>
      </c>
      <c r="BQ53" s="336">
        <v>1</v>
      </c>
      <c r="BR53" s="339" t="s">
        <v>2960</v>
      </c>
      <c r="BS53" s="336">
        <v>1</v>
      </c>
      <c r="BT53" s="336">
        <v>1</v>
      </c>
      <c r="BU53" s="339" t="s">
        <v>2960</v>
      </c>
      <c r="BV53" s="1362">
        <v>1</v>
      </c>
      <c r="BW53" s="1362">
        <v>1</v>
      </c>
      <c r="BX53" s="1378" t="s">
        <v>6516</v>
      </c>
      <c r="BY53" s="1362">
        <v>1</v>
      </c>
      <c r="BZ53" s="1362">
        <v>1</v>
      </c>
      <c r="CA53" s="1378" t="s">
        <v>4750</v>
      </c>
      <c r="CB53" s="336">
        <v>1</v>
      </c>
      <c r="CC53" s="336"/>
      <c r="CD53" s="337"/>
      <c r="CE53" s="336">
        <v>1</v>
      </c>
      <c r="CF53" s="336"/>
      <c r="CG53" s="337"/>
      <c r="CH53" s="336">
        <v>1</v>
      </c>
      <c r="CI53" s="336"/>
      <c r="CJ53" s="337"/>
      <c r="CK53" s="336">
        <v>1</v>
      </c>
      <c r="CL53" s="336"/>
      <c r="CM53" s="337"/>
      <c r="CN53" s="336">
        <v>1</v>
      </c>
      <c r="CO53" s="336"/>
      <c r="CP53" s="337"/>
      <c r="CQ53" s="336">
        <v>1</v>
      </c>
      <c r="CR53" s="336"/>
      <c r="CS53" s="337"/>
      <c r="CU53" s="336" t="s">
        <v>4848</v>
      </c>
    </row>
    <row r="54" spans="1:99" s="7" customFormat="1" ht="86.25" customHeight="1" x14ac:dyDescent="0.25">
      <c r="A54" s="234" t="s">
        <v>3556</v>
      </c>
      <c r="B54" s="108" t="s">
        <v>181</v>
      </c>
      <c r="C54" s="108">
        <v>1</v>
      </c>
      <c r="D54" s="108" t="s">
        <v>183</v>
      </c>
      <c r="E54" s="120">
        <v>0</v>
      </c>
      <c r="F54" s="108" t="s">
        <v>192</v>
      </c>
      <c r="G54" s="166" t="s">
        <v>3602</v>
      </c>
      <c r="H54" s="166" t="s">
        <v>186</v>
      </c>
      <c r="I54" s="299" t="str">
        <f t="shared" si="2"/>
        <v>I-101-0-1300803</v>
      </c>
      <c r="J54" s="185" t="s">
        <v>224</v>
      </c>
      <c r="K54" s="109" t="s">
        <v>16</v>
      </c>
      <c r="L54" s="300" t="s">
        <v>18</v>
      </c>
      <c r="M54" s="301" t="s">
        <v>4754</v>
      </c>
      <c r="N54" s="185"/>
      <c r="O54" s="110" t="s">
        <v>225</v>
      </c>
      <c r="P54" s="330" t="s">
        <v>226</v>
      </c>
      <c r="Q54" s="330" t="s">
        <v>227</v>
      </c>
      <c r="R54" s="110" t="s">
        <v>228</v>
      </c>
      <c r="S54" s="301" t="s">
        <v>284</v>
      </c>
      <c r="T54" s="581" t="s">
        <v>2860</v>
      </c>
      <c r="U54" s="583">
        <v>0.35</v>
      </c>
      <c r="V54" s="110" t="s">
        <v>223</v>
      </c>
      <c r="W54" s="1632">
        <v>15</v>
      </c>
      <c r="X54" s="277"/>
      <c r="Y54" s="277"/>
      <c r="Z54" s="330" t="s">
        <v>287</v>
      </c>
      <c r="AA54" s="303">
        <v>43143</v>
      </c>
      <c r="AB54" s="303">
        <v>43190</v>
      </c>
      <c r="AC54" s="341" t="str">
        <f t="shared" si="3"/>
        <v>febrero</v>
      </c>
      <c r="AD54" s="343">
        <f t="shared" si="4"/>
        <v>47</v>
      </c>
      <c r="AE54" s="342">
        <f t="shared" si="1"/>
        <v>61</v>
      </c>
      <c r="AF54" s="332">
        <v>0</v>
      </c>
      <c r="AG54" s="332">
        <v>16500000</v>
      </c>
      <c r="AH54" s="330" t="s">
        <v>23</v>
      </c>
      <c r="AI54" s="333">
        <v>0</v>
      </c>
      <c r="AJ54" s="318" t="s">
        <v>401</v>
      </c>
      <c r="AK54" s="334" t="s">
        <v>402</v>
      </c>
      <c r="AL54" s="305"/>
      <c r="AM54" s="305"/>
      <c r="AN54" s="574">
        <v>0</v>
      </c>
      <c r="AO54" s="575" t="s">
        <v>2903</v>
      </c>
      <c r="AP54" s="574">
        <v>0</v>
      </c>
      <c r="AQ54" s="726" t="s">
        <v>4255</v>
      </c>
      <c r="AR54" s="574">
        <v>0</v>
      </c>
      <c r="AS54" s="726" t="s">
        <v>5165</v>
      </c>
      <c r="AT54" s="1361">
        <v>0</v>
      </c>
      <c r="AU54" s="1378" t="s">
        <v>6355</v>
      </c>
      <c r="AV54" s="1616">
        <v>15</v>
      </c>
      <c r="AW54" s="1378" t="s">
        <v>6952</v>
      </c>
      <c r="AX54" s="305"/>
      <c r="AY54" s="305"/>
      <c r="AZ54" s="305"/>
      <c r="BA54" s="305"/>
      <c r="BB54" s="305"/>
      <c r="BC54" s="305"/>
      <c r="BD54" s="305"/>
      <c r="BE54" s="305"/>
      <c r="BF54" s="305"/>
      <c r="BG54" s="305"/>
      <c r="BH54" s="305"/>
      <c r="BI54" s="305"/>
      <c r="BJ54" s="335">
        <v>0</v>
      </c>
      <c r="BK54" s="336">
        <v>0</v>
      </c>
      <c r="BL54" s="337">
        <v>0</v>
      </c>
      <c r="BM54" s="577">
        <v>0.25</v>
      </c>
      <c r="BN54" s="335">
        <v>0.25</v>
      </c>
      <c r="BO54" s="579" t="s">
        <v>2961</v>
      </c>
      <c r="BP54" s="336">
        <v>1</v>
      </c>
      <c r="BQ54" s="336">
        <v>0.8</v>
      </c>
      <c r="BR54" s="339" t="s">
        <v>4348</v>
      </c>
      <c r="BS54" s="336">
        <v>1</v>
      </c>
      <c r="BT54" s="336">
        <v>1</v>
      </c>
      <c r="BU54" s="339" t="s">
        <v>5326</v>
      </c>
      <c r="BV54" s="1362">
        <v>1</v>
      </c>
      <c r="BW54" s="1362">
        <v>1</v>
      </c>
      <c r="BX54" s="1378" t="s">
        <v>6517</v>
      </c>
      <c r="BY54" s="1362">
        <v>1</v>
      </c>
      <c r="BZ54" s="1362">
        <v>1</v>
      </c>
      <c r="CA54" s="1378" t="s">
        <v>7017</v>
      </c>
      <c r="CB54" s="336">
        <v>1</v>
      </c>
      <c r="CC54" s="336"/>
      <c r="CD54" s="337"/>
      <c r="CE54" s="336">
        <v>1</v>
      </c>
      <c r="CF54" s="336"/>
      <c r="CG54" s="337"/>
      <c r="CH54" s="336">
        <v>1</v>
      </c>
      <c r="CI54" s="336"/>
      <c r="CJ54" s="337"/>
      <c r="CK54" s="336">
        <v>1</v>
      </c>
      <c r="CL54" s="336"/>
      <c r="CM54" s="337"/>
      <c r="CN54" s="336">
        <v>1</v>
      </c>
      <c r="CO54" s="336"/>
      <c r="CP54" s="337"/>
      <c r="CQ54" s="336">
        <v>1</v>
      </c>
      <c r="CR54" s="336"/>
      <c r="CS54" s="337"/>
      <c r="CU54" s="336" t="s">
        <v>4849</v>
      </c>
    </row>
    <row r="55" spans="1:99" s="7" customFormat="1" ht="86.25" customHeight="1" x14ac:dyDescent="0.25">
      <c r="A55" s="234" t="s">
        <v>3556</v>
      </c>
      <c r="B55" s="108" t="s">
        <v>181</v>
      </c>
      <c r="C55" s="108">
        <v>1</v>
      </c>
      <c r="D55" s="108" t="s">
        <v>183</v>
      </c>
      <c r="E55" s="120">
        <v>0</v>
      </c>
      <c r="F55" s="108" t="s">
        <v>192</v>
      </c>
      <c r="G55" s="166" t="s">
        <v>3602</v>
      </c>
      <c r="H55" s="166" t="s">
        <v>187</v>
      </c>
      <c r="I55" s="299" t="str">
        <f t="shared" si="2"/>
        <v>I-101-0-1300804</v>
      </c>
      <c r="J55" s="185" t="s">
        <v>224</v>
      </c>
      <c r="K55" s="109" t="s">
        <v>16</v>
      </c>
      <c r="L55" s="300" t="s">
        <v>18</v>
      </c>
      <c r="M55" s="301" t="s">
        <v>4754</v>
      </c>
      <c r="N55" s="185"/>
      <c r="O55" s="110" t="s">
        <v>225</v>
      </c>
      <c r="P55" s="330" t="s">
        <v>226</v>
      </c>
      <c r="Q55" s="330" t="s">
        <v>227</v>
      </c>
      <c r="R55" s="110" t="s">
        <v>228</v>
      </c>
      <c r="S55" s="301" t="s">
        <v>284</v>
      </c>
      <c r="T55" s="581" t="s">
        <v>2860</v>
      </c>
      <c r="U55" s="583">
        <v>0.35</v>
      </c>
      <c r="V55" s="110" t="s">
        <v>223</v>
      </c>
      <c r="W55" s="310">
        <v>15</v>
      </c>
      <c r="X55" s="320"/>
      <c r="Y55" s="320"/>
      <c r="Z55" s="330" t="s">
        <v>288</v>
      </c>
      <c r="AA55" s="303">
        <v>43191</v>
      </c>
      <c r="AB55" s="303">
        <v>43373</v>
      </c>
      <c r="AC55" s="341" t="str">
        <f t="shared" si="3"/>
        <v>abril</v>
      </c>
      <c r="AD55" s="343">
        <f t="shared" si="4"/>
        <v>182</v>
      </c>
      <c r="AE55" s="342">
        <f t="shared" si="1"/>
        <v>183</v>
      </c>
      <c r="AF55" s="332">
        <v>0</v>
      </c>
      <c r="AG55" s="332">
        <v>16500000</v>
      </c>
      <c r="AH55" s="330" t="s">
        <v>23</v>
      </c>
      <c r="AI55" s="333">
        <v>0</v>
      </c>
      <c r="AJ55" s="318" t="s">
        <v>403</v>
      </c>
      <c r="AK55" s="334" t="s">
        <v>404</v>
      </c>
      <c r="AL55" s="305"/>
      <c r="AM55" s="305"/>
      <c r="AN55" s="574">
        <v>0</v>
      </c>
      <c r="AO55" s="575" t="s">
        <v>2903</v>
      </c>
      <c r="AP55" s="574">
        <v>0</v>
      </c>
      <c r="AQ55" s="725" t="s">
        <v>4255</v>
      </c>
      <c r="AR55" s="574">
        <v>0</v>
      </c>
      <c r="AS55" s="726" t="s">
        <v>5165</v>
      </c>
      <c r="AT55" s="1361">
        <v>0</v>
      </c>
      <c r="AU55" s="1378" t="s">
        <v>6355</v>
      </c>
      <c r="AV55" s="1616">
        <v>15</v>
      </c>
      <c r="AW55" s="1378" t="s">
        <v>6952</v>
      </c>
      <c r="AX55" s="305"/>
      <c r="AY55" s="305"/>
      <c r="AZ55" s="305"/>
      <c r="BA55" s="305"/>
      <c r="BB55" s="305"/>
      <c r="BC55" s="305"/>
      <c r="BD55" s="305"/>
      <c r="BE55" s="305"/>
      <c r="BF55" s="305"/>
      <c r="BG55" s="305"/>
      <c r="BH55" s="305"/>
      <c r="BI55" s="305"/>
      <c r="BJ55" s="335">
        <v>0</v>
      </c>
      <c r="BK55" s="336">
        <v>0</v>
      </c>
      <c r="BL55" s="337">
        <v>0</v>
      </c>
      <c r="BM55" s="577">
        <v>0</v>
      </c>
      <c r="BN55" s="335">
        <v>0</v>
      </c>
      <c r="BO55" s="576">
        <v>0</v>
      </c>
      <c r="BP55" s="336">
        <v>0</v>
      </c>
      <c r="BQ55" s="336"/>
      <c r="BR55" s="337"/>
      <c r="BS55" s="336">
        <v>0.1</v>
      </c>
      <c r="BT55" s="336">
        <v>0.05</v>
      </c>
      <c r="BU55" s="339" t="s">
        <v>5327</v>
      </c>
      <c r="BV55" s="1362">
        <v>0.25</v>
      </c>
      <c r="BW55" s="1362">
        <v>0.25</v>
      </c>
      <c r="BX55" s="1378" t="s">
        <v>6518</v>
      </c>
      <c r="BY55" s="1362">
        <v>0.4</v>
      </c>
      <c r="BZ55" s="1362">
        <v>0.4</v>
      </c>
      <c r="CA55" s="1378" t="s">
        <v>7017</v>
      </c>
      <c r="CB55" s="336">
        <v>0.60000000000000009</v>
      </c>
      <c r="CC55" s="336"/>
      <c r="CD55" s="337"/>
      <c r="CE55" s="336">
        <v>0.8</v>
      </c>
      <c r="CF55" s="336"/>
      <c r="CG55" s="337"/>
      <c r="CH55" s="336">
        <v>1</v>
      </c>
      <c r="CI55" s="336"/>
      <c r="CJ55" s="337"/>
      <c r="CK55" s="336">
        <v>1</v>
      </c>
      <c r="CL55" s="336"/>
      <c r="CM55" s="337"/>
      <c r="CN55" s="336">
        <v>1</v>
      </c>
      <c r="CO55" s="336"/>
      <c r="CP55" s="337"/>
      <c r="CQ55" s="336">
        <v>1</v>
      </c>
      <c r="CR55" s="336"/>
      <c r="CS55" s="337"/>
      <c r="CU55" s="336" t="s">
        <v>4850</v>
      </c>
    </row>
    <row r="56" spans="1:99" s="7" customFormat="1" ht="61.5" customHeight="1" x14ac:dyDescent="0.25">
      <c r="A56" s="234" t="s">
        <v>3556</v>
      </c>
      <c r="B56" s="108" t="s">
        <v>181</v>
      </c>
      <c r="C56" s="108">
        <v>1</v>
      </c>
      <c r="D56" s="108" t="s">
        <v>183</v>
      </c>
      <c r="E56" s="120">
        <v>0</v>
      </c>
      <c r="F56" s="108" t="s">
        <v>192</v>
      </c>
      <c r="G56" s="166" t="s">
        <v>3602</v>
      </c>
      <c r="H56" s="166" t="s">
        <v>188</v>
      </c>
      <c r="I56" s="299" t="str">
        <f t="shared" si="2"/>
        <v>I-101-0-1300805</v>
      </c>
      <c r="J56" s="185" t="s">
        <v>224</v>
      </c>
      <c r="K56" s="109" t="s">
        <v>16</v>
      </c>
      <c r="L56" s="300" t="s">
        <v>18</v>
      </c>
      <c r="M56" s="301" t="s">
        <v>4754</v>
      </c>
      <c r="N56" s="185"/>
      <c r="O56" s="110" t="s">
        <v>225</v>
      </c>
      <c r="P56" s="330" t="s">
        <v>226</v>
      </c>
      <c r="Q56" s="330" t="s">
        <v>227</v>
      </c>
      <c r="R56" s="110" t="s">
        <v>228</v>
      </c>
      <c r="S56" s="301" t="s">
        <v>284</v>
      </c>
      <c r="T56" s="581" t="s">
        <v>2860</v>
      </c>
      <c r="U56" s="583">
        <v>0.35</v>
      </c>
      <c r="V56" s="110" t="s">
        <v>223</v>
      </c>
      <c r="W56" s="310">
        <v>15</v>
      </c>
      <c r="X56" s="320"/>
      <c r="Y56" s="320"/>
      <c r="Z56" s="330" t="s">
        <v>289</v>
      </c>
      <c r="AA56" s="303">
        <v>43373</v>
      </c>
      <c r="AB56" s="303">
        <v>43434</v>
      </c>
      <c r="AC56" s="341" t="str">
        <f t="shared" si="3"/>
        <v>septiembre</v>
      </c>
      <c r="AD56" s="343">
        <f t="shared" si="4"/>
        <v>61</v>
      </c>
      <c r="AE56" s="342">
        <f t="shared" si="1"/>
        <v>61</v>
      </c>
      <c r="AF56" s="332">
        <v>0</v>
      </c>
      <c r="AG56" s="332">
        <v>16500000</v>
      </c>
      <c r="AH56" s="330" t="s">
        <v>23</v>
      </c>
      <c r="AI56" s="333">
        <v>0</v>
      </c>
      <c r="AJ56" s="318" t="s">
        <v>405</v>
      </c>
      <c r="AK56" s="334" t="s">
        <v>406</v>
      </c>
      <c r="AL56" s="305"/>
      <c r="AM56" s="305"/>
      <c r="AN56" s="574">
        <v>0</v>
      </c>
      <c r="AO56" s="575" t="s">
        <v>2903</v>
      </c>
      <c r="AP56" s="574">
        <v>0</v>
      </c>
      <c r="AQ56" s="725" t="s">
        <v>4255</v>
      </c>
      <c r="AR56" s="574">
        <v>0</v>
      </c>
      <c r="AS56" s="726" t="s">
        <v>5165</v>
      </c>
      <c r="AT56" s="1361">
        <v>0</v>
      </c>
      <c r="AU56" s="1378" t="s">
        <v>6355</v>
      </c>
      <c r="AV56" s="1616">
        <v>15</v>
      </c>
      <c r="AW56" s="1378" t="s">
        <v>6952</v>
      </c>
      <c r="AX56" s="305"/>
      <c r="AY56" s="305"/>
      <c r="AZ56" s="305"/>
      <c r="BA56" s="305"/>
      <c r="BB56" s="305"/>
      <c r="BC56" s="305"/>
      <c r="BD56" s="305"/>
      <c r="BE56" s="305"/>
      <c r="BF56" s="305"/>
      <c r="BG56" s="305"/>
      <c r="BH56" s="305"/>
      <c r="BI56" s="305"/>
      <c r="BJ56" s="335">
        <v>0</v>
      </c>
      <c r="BK56" s="336">
        <v>0</v>
      </c>
      <c r="BL56" s="337">
        <v>0</v>
      </c>
      <c r="BM56" s="577">
        <v>0</v>
      </c>
      <c r="BN56" s="335">
        <v>0</v>
      </c>
      <c r="BO56" s="576">
        <v>0</v>
      </c>
      <c r="BP56" s="336">
        <v>0</v>
      </c>
      <c r="BQ56" s="336"/>
      <c r="BR56" s="337"/>
      <c r="BS56" s="336">
        <v>0</v>
      </c>
      <c r="BT56" s="336"/>
      <c r="BU56" s="339"/>
      <c r="BV56" s="1362">
        <v>0</v>
      </c>
      <c r="BW56" s="1362">
        <v>0</v>
      </c>
      <c r="BX56" s="1363">
        <v>0</v>
      </c>
      <c r="BY56" s="1362">
        <v>0</v>
      </c>
      <c r="BZ56" s="1362">
        <v>0</v>
      </c>
      <c r="CA56" s="1378">
        <v>0</v>
      </c>
      <c r="CB56" s="336">
        <v>0</v>
      </c>
      <c r="CC56" s="336"/>
      <c r="CD56" s="337"/>
      <c r="CE56" s="336">
        <v>0</v>
      </c>
      <c r="CF56" s="336"/>
      <c r="CG56" s="337"/>
      <c r="CH56" s="336">
        <v>0</v>
      </c>
      <c r="CI56" s="336"/>
      <c r="CJ56" s="337"/>
      <c r="CK56" s="336">
        <v>0.5</v>
      </c>
      <c r="CL56" s="336"/>
      <c r="CM56" s="337"/>
      <c r="CN56" s="336">
        <v>1</v>
      </c>
      <c r="CO56" s="336"/>
      <c r="CP56" s="337"/>
      <c r="CQ56" s="336">
        <v>1</v>
      </c>
      <c r="CR56" s="336"/>
      <c r="CS56" s="337"/>
      <c r="CU56" s="336" t="s">
        <v>4851</v>
      </c>
    </row>
    <row r="57" spans="1:99" s="7" customFormat="1" ht="61.5" customHeight="1" x14ac:dyDescent="0.25">
      <c r="A57" s="234" t="s">
        <v>3556</v>
      </c>
      <c r="B57" s="108" t="s">
        <v>181</v>
      </c>
      <c r="C57" s="108">
        <v>1</v>
      </c>
      <c r="D57" s="108" t="s">
        <v>183</v>
      </c>
      <c r="E57" s="120">
        <v>0</v>
      </c>
      <c r="F57" s="108" t="s">
        <v>192</v>
      </c>
      <c r="G57" s="166" t="s">
        <v>3958</v>
      </c>
      <c r="H57" s="166" t="s">
        <v>183</v>
      </c>
      <c r="I57" s="299" t="str">
        <f t="shared" si="2"/>
        <v>I-101-0-1330001</v>
      </c>
      <c r="J57" s="185" t="s">
        <v>224</v>
      </c>
      <c r="K57" s="109" t="s">
        <v>16</v>
      </c>
      <c r="L57" s="300" t="s">
        <v>18</v>
      </c>
      <c r="M57" s="301" t="s">
        <v>4754</v>
      </c>
      <c r="N57" s="185"/>
      <c r="O57" s="110" t="s">
        <v>225</v>
      </c>
      <c r="P57" s="330" t="s">
        <v>226</v>
      </c>
      <c r="Q57" s="330" t="s">
        <v>227</v>
      </c>
      <c r="R57" s="110" t="s">
        <v>228</v>
      </c>
      <c r="S57" s="301" t="s">
        <v>290</v>
      </c>
      <c r="T57" s="581" t="s">
        <v>2861</v>
      </c>
      <c r="U57" s="583">
        <v>1.75</v>
      </c>
      <c r="V57" s="110" t="s">
        <v>223</v>
      </c>
      <c r="W57" s="1633">
        <v>1</v>
      </c>
      <c r="X57" s="320"/>
      <c r="Y57" s="320"/>
      <c r="Z57" s="330" t="s">
        <v>291</v>
      </c>
      <c r="AA57" s="303">
        <v>43132</v>
      </c>
      <c r="AB57" s="303">
        <v>43190</v>
      </c>
      <c r="AC57" s="341" t="str">
        <f t="shared" si="3"/>
        <v>febrero</v>
      </c>
      <c r="AD57" s="343">
        <f t="shared" si="4"/>
        <v>58</v>
      </c>
      <c r="AE57" s="342">
        <f t="shared" si="1"/>
        <v>61</v>
      </c>
      <c r="AF57" s="332">
        <v>0</v>
      </c>
      <c r="AG57" s="332">
        <v>13143900</v>
      </c>
      <c r="AH57" s="330" t="s">
        <v>23</v>
      </c>
      <c r="AI57" s="333">
        <v>0</v>
      </c>
      <c r="AJ57" s="318" t="s">
        <v>407</v>
      </c>
      <c r="AK57" s="334" t="s">
        <v>408</v>
      </c>
      <c r="AL57" s="305"/>
      <c r="AM57" s="305"/>
      <c r="AN57" s="574">
        <v>0</v>
      </c>
      <c r="AO57" s="575" t="s">
        <v>2904</v>
      </c>
      <c r="AP57" s="574">
        <v>0</v>
      </c>
      <c r="AQ57" s="726" t="s">
        <v>4256</v>
      </c>
      <c r="AR57" s="574">
        <v>0</v>
      </c>
      <c r="AS57" s="726" t="s">
        <v>5166</v>
      </c>
      <c r="AT57" s="1361">
        <v>1</v>
      </c>
      <c r="AU57" s="1378" t="s">
        <v>6356</v>
      </c>
      <c r="AV57" s="1616">
        <v>1</v>
      </c>
      <c r="AW57" s="1378" t="s">
        <v>6953</v>
      </c>
      <c r="AX57" s="305"/>
      <c r="AY57" s="305"/>
      <c r="AZ57" s="305"/>
      <c r="BA57" s="305"/>
      <c r="BB57" s="305"/>
      <c r="BC57" s="305"/>
      <c r="BD57" s="305"/>
      <c r="BE57" s="305"/>
      <c r="BF57" s="305"/>
      <c r="BG57" s="305"/>
      <c r="BH57" s="305"/>
      <c r="BI57" s="305"/>
      <c r="BJ57" s="335">
        <v>0</v>
      </c>
      <c r="BK57" s="336">
        <v>0</v>
      </c>
      <c r="BL57" s="337">
        <v>0</v>
      </c>
      <c r="BM57" s="577">
        <v>0.5</v>
      </c>
      <c r="BN57" s="335">
        <v>0.5</v>
      </c>
      <c r="BO57" s="579" t="s">
        <v>2962</v>
      </c>
      <c r="BP57" s="336">
        <v>1</v>
      </c>
      <c r="BQ57" s="336">
        <v>0.8</v>
      </c>
      <c r="BR57" s="339" t="s">
        <v>4349</v>
      </c>
      <c r="BS57" s="336">
        <v>1</v>
      </c>
      <c r="BT57" s="336">
        <v>0.8</v>
      </c>
      <c r="BU57" s="339" t="s">
        <v>5328</v>
      </c>
      <c r="BV57" s="1362">
        <v>1</v>
      </c>
      <c r="BW57" s="1362">
        <v>1</v>
      </c>
      <c r="BX57" s="1378" t="s">
        <v>6356</v>
      </c>
      <c r="BY57" s="1362">
        <v>1</v>
      </c>
      <c r="BZ57" s="1362">
        <v>1</v>
      </c>
      <c r="CA57" s="1378" t="s">
        <v>7018</v>
      </c>
      <c r="CB57" s="336">
        <v>1</v>
      </c>
      <c r="CC57" s="336"/>
      <c r="CD57" s="337"/>
      <c r="CE57" s="336">
        <v>1</v>
      </c>
      <c r="CF57" s="336"/>
      <c r="CG57" s="337"/>
      <c r="CH57" s="336">
        <v>1</v>
      </c>
      <c r="CI57" s="336"/>
      <c r="CJ57" s="337"/>
      <c r="CK57" s="336">
        <v>1</v>
      </c>
      <c r="CL57" s="336"/>
      <c r="CM57" s="337"/>
      <c r="CN57" s="336">
        <v>1</v>
      </c>
      <c r="CO57" s="336"/>
      <c r="CP57" s="337"/>
      <c r="CQ57" s="336">
        <v>1</v>
      </c>
      <c r="CR57" s="336"/>
      <c r="CS57" s="337"/>
      <c r="CU57" s="336" t="s">
        <v>4852</v>
      </c>
    </row>
    <row r="58" spans="1:99" s="7" customFormat="1" ht="61.5" customHeight="1" x14ac:dyDescent="0.25">
      <c r="A58" s="234" t="s">
        <v>3556</v>
      </c>
      <c r="B58" s="108" t="s">
        <v>181</v>
      </c>
      <c r="C58" s="108">
        <v>1</v>
      </c>
      <c r="D58" s="108" t="s">
        <v>183</v>
      </c>
      <c r="E58" s="120">
        <v>0</v>
      </c>
      <c r="F58" s="108" t="s">
        <v>192</v>
      </c>
      <c r="G58" s="166" t="s">
        <v>3607</v>
      </c>
      <c r="H58" s="166" t="s">
        <v>183</v>
      </c>
      <c r="I58" s="299" t="str">
        <f t="shared" si="2"/>
        <v>I-101-0-1300901</v>
      </c>
      <c r="J58" s="185" t="s">
        <v>224</v>
      </c>
      <c r="K58" s="109" t="s">
        <v>16</v>
      </c>
      <c r="L58" s="300" t="s">
        <v>18</v>
      </c>
      <c r="M58" s="301" t="s">
        <v>4754</v>
      </c>
      <c r="N58" s="185"/>
      <c r="O58" s="110" t="s">
        <v>225</v>
      </c>
      <c r="P58" s="330" t="s">
        <v>226</v>
      </c>
      <c r="Q58" s="330" t="s">
        <v>227</v>
      </c>
      <c r="R58" s="110" t="s">
        <v>228</v>
      </c>
      <c r="S58" s="301" t="s">
        <v>292</v>
      </c>
      <c r="T58" s="581" t="s">
        <v>2862</v>
      </c>
      <c r="U58" s="583">
        <v>0.44</v>
      </c>
      <c r="V58" s="110" t="s">
        <v>223</v>
      </c>
      <c r="W58" s="1442">
        <v>95</v>
      </c>
      <c r="X58" s="185"/>
      <c r="Y58" s="185"/>
      <c r="Z58" s="330" t="s">
        <v>293</v>
      </c>
      <c r="AA58" s="303">
        <v>43115</v>
      </c>
      <c r="AB58" s="303">
        <v>43465</v>
      </c>
      <c r="AC58" s="341" t="str">
        <f t="shared" si="3"/>
        <v>enero</v>
      </c>
      <c r="AD58" s="343">
        <f t="shared" si="4"/>
        <v>350</v>
      </c>
      <c r="AE58" s="342">
        <f t="shared" si="1"/>
        <v>365</v>
      </c>
      <c r="AF58" s="332">
        <v>0</v>
      </c>
      <c r="AG58" s="308">
        <v>0</v>
      </c>
      <c r="AH58" s="110" t="s">
        <v>225</v>
      </c>
      <c r="AI58" s="333">
        <v>0</v>
      </c>
      <c r="AJ58" s="300"/>
      <c r="AK58" s="334" t="s">
        <v>409</v>
      </c>
      <c r="AL58" s="305"/>
      <c r="AM58" s="305"/>
      <c r="AN58" s="574">
        <v>0</v>
      </c>
      <c r="AO58" s="575" t="s">
        <v>2905</v>
      </c>
      <c r="AP58" s="574">
        <v>0</v>
      </c>
      <c r="AQ58" s="726" t="s">
        <v>4257</v>
      </c>
      <c r="AR58" s="574">
        <v>0</v>
      </c>
      <c r="AS58" s="726" t="s">
        <v>5167</v>
      </c>
      <c r="AT58" s="1361">
        <v>95</v>
      </c>
      <c r="AU58" s="1378" t="s">
        <v>6357</v>
      </c>
      <c r="AV58" s="1616">
        <v>95</v>
      </c>
      <c r="AW58" s="1378" t="s">
        <v>6954</v>
      </c>
      <c r="AX58" s="305"/>
      <c r="AY58" s="305"/>
      <c r="AZ58" s="305"/>
      <c r="BA58" s="305"/>
      <c r="BB58" s="305"/>
      <c r="BC58" s="305"/>
      <c r="BD58" s="305"/>
      <c r="BE58" s="305"/>
      <c r="BF58" s="305"/>
      <c r="BG58" s="305"/>
      <c r="BH58" s="305"/>
      <c r="BI58" s="305"/>
      <c r="BJ58" s="335">
        <v>0.05</v>
      </c>
      <c r="BK58" s="336">
        <v>0.05</v>
      </c>
      <c r="BL58" s="337" t="s">
        <v>410</v>
      </c>
      <c r="BM58" s="577">
        <v>0.1</v>
      </c>
      <c r="BN58" s="335">
        <v>0.1</v>
      </c>
      <c r="BO58" s="576" t="s">
        <v>2963</v>
      </c>
      <c r="BP58" s="336">
        <v>0.15000000000000002</v>
      </c>
      <c r="BQ58" s="336">
        <v>0.15</v>
      </c>
      <c r="BR58" s="339" t="s">
        <v>4350</v>
      </c>
      <c r="BS58" s="336">
        <v>0.2</v>
      </c>
      <c r="BT58" s="336">
        <v>0.2</v>
      </c>
      <c r="BU58" s="339" t="s">
        <v>5167</v>
      </c>
      <c r="BV58" s="1362">
        <v>0.30000000000000004</v>
      </c>
      <c r="BW58" s="1362">
        <v>0.3</v>
      </c>
      <c r="BX58" s="1378" t="s">
        <v>6357</v>
      </c>
      <c r="BY58" s="1362">
        <v>0.4</v>
      </c>
      <c r="BZ58" s="1362">
        <v>0.6</v>
      </c>
      <c r="CA58" s="1378" t="s">
        <v>6954</v>
      </c>
      <c r="CB58" s="336">
        <v>0.5</v>
      </c>
      <c r="CC58" s="336"/>
      <c r="CD58" s="337"/>
      <c r="CE58" s="336">
        <v>0.6</v>
      </c>
      <c r="CF58" s="336"/>
      <c r="CG58" s="337"/>
      <c r="CH58" s="336">
        <v>0.7</v>
      </c>
      <c r="CI58" s="336"/>
      <c r="CJ58" s="337"/>
      <c r="CK58" s="336">
        <v>0.79999999999999993</v>
      </c>
      <c r="CL58" s="336"/>
      <c r="CM58" s="337"/>
      <c r="CN58" s="336">
        <v>0.89999999999999991</v>
      </c>
      <c r="CO58" s="336"/>
      <c r="CP58" s="337"/>
      <c r="CQ58" s="336">
        <v>0.99999999999999989</v>
      </c>
      <c r="CR58" s="336"/>
      <c r="CS58" s="337"/>
      <c r="CU58" s="336" t="s">
        <v>4853</v>
      </c>
    </row>
    <row r="59" spans="1:99" s="7" customFormat="1" ht="61.5" customHeight="1" x14ac:dyDescent="0.25">
      <c r="A59" s="234" t="s">
        <v>3556</v>
      </c>
      <c r="B59" s="108" t="s">
        <v>181</v>
      </c>
      <c r="C59" s="108">
        <v>1</v>
      </c>
      <c r="D59" s="108" t="s">
        <v>183</v>
      </c>
      <c r="E59" s="120">
        <v>0</v>
      </c>
      <c r="F59" s="108" t="s">
        <v>192</v>
      </c>
      <c r="G59" s="166" t="s">
        <v>3610</v>
      </c>
      <c r="H59" s="166" t="s">
        <v>183</v>
      </c>
      <c r="I59" s="299" t="str">
        <f t="shared" si="2"/>
        <v>I-101-0-1301001</v>
      </c>
      <c r="J59" s="185" t="s">
        <v>224</v>
      </c>
      <c r="K59" s="109" t="s">
        <v>16</v>
      </c>
      <c r="L59" s="300" t="s">
        <v>18</v>
      </c>
      <c r="M59" s="301" t="s">
        <v>4754</v>
      </c>
      <c r="N59" s="185"/>
      <c r="O59" s="110" t="s">
        <v>225</v>
      </c>
      <c r="P59" s="330" t="s">
        <v>226</v>
      </c>
      <c r="Q59" s="330" t="s">
        <v>227</v>
      </c>
      <c r="R59" s="110" t="s">
        <v>228</v>
      </c>
      <c r="S59" s="301" t="s">
        <v>294</v>
      </c>
      <c r="T59" s="581" t="s">
        <v>2863</v>
      </c>
      <c r="U59" s="583">
        <v>1.75</v>
      </c>
      <c r="V59" s="110" t="s">
        <v>223</v>
      </c>
      <c r="W59" s="310">
        <v>3</v>
      </c>
      <c r="X59" s="185"/>
      <c r="Y59" s="185"/>
      <c r="Z59" s="330" t="s">
        <v>295</v>
      </c>
      <c r="AA59" s="303">
        <v>43115</v>
      </c>
      <c r="AB59" s="303">
        <v>43465</v>
      </c>
      <c r="AC59" s="341" t="str">
        <f t="shared" si="3"/>
        <v>enero</v>
      </c>
      <c r="AD59" s="343">
        <f t="shared" si="4"/>
        <v>350</v>
      </c>
      <c r="AE59" s="342">
        <f t="shared" si="1"/>
        <v>365</v>
      </c>
      <c r="AF59" s="332">
        <v>0</v>
      </c>
      <c r="AG59" s="308">
        <v>0</v>
      </c>
      <c r="AH59" s="110" t="s">
        <v>225</v>
      </c>
      <c r="AI59" s="333">
        <v>0</v>
      </c>
      <c r="AJ59" s="300"/>
      <c r="AK59" s="334" t="s">
        <v>411</v>
      </c>
      <c r="AL59" s="305"/>
      <c r="AM59" s="305"/>
      <c r="AN59" s="574">
        <v>1</v>
      </c>
      <c r="AO59" s="575" t="s">
        <v>2906</v>
      </c>
      <c r="AP59" s="574">
        <v>1</v>
      </c>
      <c r="AQ59" s="726" t="s">
        <v>4258</v>
      </c>
      <c r="AR59" s="574">
        <v>3</v>
      </c>
      <c r="AS59" s="726" t="s">
        <v>5168</v>
      </c>
      <c r="AT59" s="1361">
        <v>3</v>
      </c>
      <c r="AU59" s="1378" t="s">
        <v>6358</v>
      </c>
      <c r="AV59" s="1616">
        <v>3</v>
      </c>
      <c r="AW59" s="1378" t="s">
        <v>6955</v>
      </c>
      <c r="AX59" s="305"/>
      <c r="AY59" s="305"/>
      <c r="AZ59" s="305"/>
      <c r="BA59" s="305"/>
      <c r="BB59" s="305"/>
      <c r="BC59" s="305"/>
      <c r="BD59" s="305"/>
      <c r="BE59" s="305"/>
      <c r="BF59" s="305"/>
      <c r="BG59" s="305"/>
      <c r="BH59" s="305"/>
      <c r="BI59" s="305"/>
      <c r="BJ59" s="335">
        <v>0.05</v>
      </c>
      <c r="BK59" s="336">
        <v>0.05</v>
      </c>
      <c r="BL59" s="337" t="s">
        <v>412</v>
      </c>
      <c r="BM59" s="577">
        <v>0.1</v>
      </c>
      <c r="BN59" s="335">
        <v>0.1</v>
      </c>
      <c r="BO59" s="576" t="s">
        <v>2964</v>
      </c>
      <c r="BP59" s="336">
        <v>0.15000000000000002</v>
      </c>
      <c r="BQ59" s="336">
        <v>0.15</v>
      </c>
      <c r="BR59" s="339" t="s">
        <v>4351</v>
      </c>
      <c r="BS59" s="336">
        <v>0.2</v>
      </c>
      <c r="BT59" s="336">
        <v>0.2</v>
      </c>
      <c r="BU59" s="339" t="s">
        <v>5168</v>
      </c>
      <c r="BV59" s="1362">
        <v>0.30000000000000004</v>
      </c>
      <c r="BW59" s="1362">
        <v>0.3</v>
      </c>
      <c r="BX59" s="1378" t="s">
        <v>6358</v>
      </c>
      <c r="BY59" s="1362">
        <v>0.4</v>
      </c>
      <c r="BZ59" s="1362">
        <v>0.75</v>
      </c>
      <c r="CA59" s="1378" t="s">
        <v>6955</v>
      </c>
      <c r="CB59" s="336">
        <v>0.5</v>
      </c>
      <c r="CC59" s="336"/>
      <c r="CD59" s="337"/>
      <c r="CE59" s="336">
        <v>0.6</v>
      </c>
      <c r="CF59" s="336"/>
      <c r="CG59" s="337"/>
      <c r="CH59" s="336">
        <v>0.7</v>
      </c>
      <c r="CI59" s="336"/>
      <c r="CJ59" s="337"/>
      <c r="CK59" s="336">
        <v>0.79999999999999993</v>
      </c>
      <c r="CL59" s="336"/>
      <c r="CM59" s="337"/>
      <c r="CN59" s="336">
        <v>0.89999999999999991</v>
      </c>
      <c r="CO59" s="336"/>
      <c r="CP59" s="337"/>
      <c r="CQ59" s="336">
        <v>0.99999999999999989</v>
      </c>
      <c r="CR59" s="336"/>
      <c r="CS59" s="337"/>
      <c r="CU59" s="336" t="s">
        <v>4854</v>
      </c>
    </row>
    <row r="60" spans="1:99" s="7" customFormat="1" ht="61.5" customHeight="1" x14ac:dyDescent="0.25">
      <c r="A60" s="234" t="s">
        <v>3556</v>
      </c>
      <c r="B60" s="108" t="s">
        <v>181</v>
      </c>
      <c r="C60" s="108">
        <v>1</v>
      </c>
      <c r="D60" s="108" t="s">
        <v>183</v>
      </c>
      <c r="E60" s="120">
        <v>0</v>
      </c>
      <c r="F60" s="108" t="s">
        <v>192</v>
      </c>
      <c r="G60" s="166" t="s">
        <v>3611</v>
      </c>
      <c r="H60" s="166" t="s">
        <v>183</v>
      </c>
      <c r="I60" s="299" t="str">
        <f t="shared" si="2"/>
        <v>I-101-0-1301101</v>
      </c>
      <c r="J60" s="185" t="s">
        <v>224</v>
      </c>
      <c r="K60" s="109" t="s">
        <v>16</v>
      </c>
      <c r="L60" s="300" t="s">
        <v>18</v>
      </c>
      <c r="M60" s="301" t="s">
        <v>4754</v>
      </c>
      <c r="N60" s="185"/>
      <c r="O60" s="110" t="s">
        <v>225</v>
      </c>
      <c r="P60" s="330" t="s">
        <v>226</v>
      </c>
      <c r="Q60" s="330" t="s">
        <v>227</v>
      </c>
      <c r="R60" s="110" t="s">
        <v>228</v>
      </c>
      <c r="S60" s="301" t="s">
        <v>296</v>
      </c>
      <c r="T60" s="581" t="s">
        <v>2864</v>
      </c>
      <c r="U60" s="583">
        <v>1.75</v>
      </c>
      <c r="V60" s="110" t="s">
        <v>223</v>
      </c>
      <c r="W60" s="1633">
        <v>1</v>
      </c>
      <c r="X60" s="315"/>
      <c r="Y60" s="315"/>
      <c r="Z60" s="330" t="s">
        <v>297</v>
      </c>
      <c r="AA60" s="303">
        <v>43115</v>
      </c>
      <c r="AB60" s="303">
        <v>43190</v>
      </c>
      <c r="AC60" s="341" t="str">
        <f t="shared" si="3"/>
        <v>enero</v>
      </c>
      <c r="AD60" s="343">
        <f t="shared" si="4"/>
        <v>75</v>
      </c>
      <c r="AE60" s="342">
        <f t="shared" si="1"/>
        <v>91</v>
      </c>
      <c r="AF60" s="332">
        <v>0</v>
      </c>
      <c r="AG60" s="340">
        <v>800000000</v>
      </c>
      <c r="AH60" s="330" t="s">
        <v>23</v>
      </c>
      <c r="AI60" s="333">
        <v>0</v>
      </c>
      <c r="AJ60" s="318" t="s">
        <v>413</v>
      </c>
      <c r="AK60" s="334" t="s">
        <v>414</v>
      </c>
      <c r="AL60" s="305"/>
      <c r="AM60" s="305"/>
      <c r="AN60" s="574">
        <v>0</v>
      </c>
      <c r="AO60" s="575" t="s">
        <v>2907</v>
      </c>
      <c r="AP60" s="574">
        <v>1</v>
      </c>
      <c r="AQ60" s="726" t="s">
        <v>4259</v>
      </c>
      <c r="AR60" s="574">
        <v>1</v>
      </c>
      <c r="AS60" s="726" t="s">
        <v>5169</v>
      </c>
      <c r="AT60" s="1361">
        <v>1</v>
      </c>
      <c r="AU60" s="1378" t="s">
        <v>6359</v>
      </c>
      <c r="AV60" s="1616">
        <v>1</v>
      </c>
      <c r="AW60" s="1378" t="s">
        <v>6956</v>
      </c>
      <c r="AX60" s="305"/>
      <c r="AY60" s="305"/>
      <c r="AZ60" s="305"/>
      <c r="BA60" s="305"/>
      <c r="BB60" s="305"/>
      <c r="BC60" s="305"/>
      <c r="BD60" s="305"/>
      <c r="BE60" s="305"/>
      <c r="BF60" s="305"/>
      <c r="BG60" s="305"/>
      <c r="BH60" s="305"/>
      <c r="BI60" s="305"/>
      <c r="BJ60" s="335">
        <v>0.2</v>
      </c>
      <c r="BK60" s="336">
        <v>0.2</v>
      </c>
      <c r="BL60" s="337" t="s">
        <v>415</v>
      </c>
      <c r="BM60" s="577">
        <v>0.60000000000000009</v>
      </c>
      <c r="BN60" s="335">
        <v>0.6</v>
      </c>
      <c r="BO60" s="576" t="s">
        <v>2965</v>
      </c>
      <c r="BP60" s="336">
        <v>1</v>
      </c>
      <c r="BQ60" s="336">
        <v>0.8</v>
      </c>
      <c r="BR60" s="339" t="s">
        <v>4352</v>
      </c>
      <c r="BS60" s="336">
        <v>1</v>
      </c>
      <c r="BT60" s="336">
        <v>1</v>
      </c>
      <c r="BU60" s="339" t="s">
        <v>5329</v>
      </c>
      <c r="BV60" s="1362">
        <v>1</v>
      </c>
      <c r="BW60" s="1362">
        <v>1</v>
      </c>
      <c r="BX60" s="1378" t="s">
        <v>6519</v>
      </c>
      <c r="BY60" s="1362">
        <v>1</v>
      </c>
      <c r="BZ60" s="1362">
        <v>1</v>
      </c>
      <c r="CA60" s="1378" t="s">
        <v>6956</v>
      </c>
      <c r="CB60" s="336">
        <v>1</v>
      </c>
      <c r="CC60" s="336"/>
      <c r="CD60" s="337"/>
      <c r="CE60" s="336">
        <v>1</v>
      </c>
      <c r="CF60" s="336"/>
      <c r="CG60" s="337"/>
      <c r="CH60" s="336">
        <v>1</v>
      </c>
      <c r="CI60" s="336"/>
      <c r="CJ60" s="337"/>
      <c r="CK60" s="336">
        <v>1</v>
      </c>
      <c r="CL60" s="336"/>
      <c r="CM60" s="337"/>
      <c r="CN60" s="336">
        <v>1</v>
      </c>
      <c r="CO60" s="336"/>
      <c r="CP60" s="337"/>
      <c r="CQ60" s="336">
        <v>1</v>
      </c>
      <c r="CR60" s="336"/>
      <c r="CS60" s="337"/>
      <c r="CU60" s="336" t="s">
        <v>4855</v>
      </c>
    </row>
    <row r="61" spans="1:99" s="7" customFormat="1" ht="61.5" customHeight="1" x14ac:dyDescent="0.25">
      <c r="A61" s="234" t="s">
        <v>3556</v>
      </c>
      <c r="B61" s="108" t="s">
        <v>181</v>
      </c>
      <c r="C61" s="108">
        <v>1</v>
      </c>
      <c r="D61" s="108" t="s">
        <v>183</v>
      </c>
      <c r="E61" s="120">
        <v>0</v>
      </c>
      <c r="F61" s="108" t="s">
        <v>192</v>
      </c>
      <c r="G61" s="166" t="s">
        <v>3612</v>
      </c>
      <c r="H61" s="166" t="s">
        <v>183</v>
      </c>
      <c r="I61" s="299" t="str">
        <f t="shared" si="2"/>
        <v>I-101-0-1301201</v>
      </c>
      <c r="J61" s="185" t="s">
        <v>224</v>
      </c>
      <c r="K61" s="109" t="s">
        <v>16</v>
      </c>
      <c r="L61" s="300" t="s">
        <v>18</v>
      </c>
      <c r="M61" s="301" t="s">
        <v>4754</v>
      </c>
      <c r="N61" s="185"/>
      <c r="O61" s="110" t="s">
        <v>225</v>
      </c>
      <c r="P61" s="330" t="s">
        <v>226</v>
      </c>
      <c r="Q61" s="330" t="s">
        <v>227</v>
      </c>
      <c r="R61" s="110" t="s">
        <v>228</v>
      </c>
      <c r="S61" s="301" t="s">
        <v>298</v>
      </c>
      <c r="T61" s="581" t="s">
        <v>2865</v>
      </c>
      <c r="U61" s="583">
        <v>1.75</v>
      </c>
      <c r="V61" s="110" t="s">
        <v>223</v>
      </c>
      <c r="W61" s="956">
        <v>1</v>
      </c>
      <c r="X61" s="178" t="s">
        <v>222</v>
      </c>
      <c r="Y61" s="703">
        <v>43157</v>
      </c>
      <c r="Z61" s="330" t="s">
        <v>299</v>
      </c>
      <c r="AA61" s="303">
        <v>43115</v>
      </c>
      <c r="AB61" s="303">
        <v>43373</v>
      </c>
      <c r="AC61" s="341" t="str">
        <f t="shared" si="3"/>
        <v>enero</v>
      </c>
      <c r="AD61" s="343">
        <f t="shared" si="4"/>
        <v>258</v>
      </c>
      <c r="AE61" s="342">
        <f t="shared" si="1"/>
        <v>274</v>
      </c>
      <c r="AF61" s="332">
        <v>0</v>
      </c>
      <c r="AG61" s="340">
        <v>800000000</v>
      </c>
      <c r="AH61" s="330" t="s">
        <v>23</v>
      </c>
      <c r="AI61" s="333">
        <v>0</v>
      </c>
      <c r="AJ61" s="318" t="s">
        <v>413</v>
      </c>
      <c r="AK61" s="334" t="s">
        <v>416</v>
      </c>
      <c r="AL61" s="305"/>
      <c r="AM61" s="305"/>
      <c r="AN61" s="574">
        <v>0</v>
      </c>
      <c r="AO61" s="575" t="s">
        <v>2908</v>
      </c>
      <c r="AP61" s="574">
        <v>0</v>
      </c>
      <c r="AQ61" s="726" t="s">
        <v>4260</v>
      </c>
      <c r="AR61" s="574">
        <v>0</v>
      </c>
      <c r="AS61" s="726" t="s">
        <v>5170</v>
      </c>
      <c r="AT61" s="1361">
        <v>0</v>
      </c>
      <c r="AU61" s="1378" t="s">
        <v>6360</v>
      </c>
      <c r="AV61" s="1616">
        <v>0</v>
      </c>
      <c r="AW61" s="1378" t="s">
        <v>6957</v>
      </c>
      <c r="AX61" s="305"/>
      <c r="AY61" s="305"/>
      <c r="AZ61" s="305"/>
      <c r="BA61" s="305"/>
      <c r="BB61" s="305"/>
      <c r="BC61" s="305"/>
      <c r="BD61" s="305"/>
      <c r="BE61" s="305"/>
      <c r="BF61" s="305"/>
      <c r="BG61" s="305"/>
      <c r="BH61" s="305"/>
      <c r="BI61" s="305"/>
      <c r="BJ61" s="335">
        <v>0.05</v>
      </c>
      <c r="BK61" s="336">
        <v>0.1</v>
      </c>
      <c r="BL61" s="337" t="s">
        <v>417</v>
      </c>
      <c r="BM61" s="577">
        <v>0.15000000000000002</v>
      </c>
      <c r="BN61" s="335">
        <v>0.15</v>
      </c>
      <c r="BO61" s="576" t="s">
        <v>2966</v>
      </c>
      <c r="BP61" s="336">
        <v>0.25</v>
      </c>
      <c r="BQ61" s="336">
        <v>0.25</v>
      </c>
      <c r="BR61" s="339" t="s">
        <v>4353</v>
      </c>
      <c r="BS61" s="336">
        <v>0.35</v>
      </c>
      <c r="BT61" s="336">
        <v>0.35</v>
      </c>
      <c r="BU61" s="339" t="s">
        <v>5170</v>
      </c>
      <c r="BV61" s="1362">
        <v>0.44999999999999996</v>
      </c>
      <c r="BW61" s="1362">
        <v>0.45</v>
      </c>
      <c r="BX61" s="1378" t="s">
        <v>6520</v>
      </c>
      <c r="BY61" s="1362">
        <v>0.6</v>
      </c>
      <c r="BZ61" s="1362">
        <v>0.6</v>
      </c>
      <c r="CA61" s="1378" t="s">
        <v>6957</v>
      </c>
      <c r="CB61" s="336">
        <v>0.7</v>
      </c>
      <c r="CC61" s="336"/>
      <c r="CD61" s="337"/>
      <c r="CE61" s="336">
        <v>0.79999999999999993</v>
      </c>
      <c r="CF61" s="336"/>
      <c r="CG61" s="337"/>
      <c r="CH61" s="336">
        <v>1</v>
      </c>
      <c r="CI61" s="336"/>
      <c r="CJ61" s="337"/>
      <c r="CK61" s="336">
        <v>1</v>
      </c>
      <c r="CL61" s="336"/>
      <c r="CM61" s="337"/>
      <c r="CN61" s="336">
        <v>1</v>
      </c>
      <c r="CO61" s="336"/>
      <c r="CP61" s="337"/>
      <c r="CQ61" s="336">
        <v>1</v>
      </c>
      <c r="CR61" s="336"/>
      <c r="CS61" s="337"/>
      <c r="CU61" s="336" t="s">
        <v>4856</v>
      </c>
    </row>
    <row r="62" spans="1:99" s="7" customFormat="1" ht="61.5" customHeight="1" x14ac:dyDescent="0.25">
      <c r="A62" s="234" t="s">
        <v>3556</v>
      </c>
      <c r="B62" s="108" t="s">
        <v>181</v>
      </c>
      <c r="C62" s="108">
        <v>1</v>
      </c>
      <c r="D62" s="108" t="s">
        <v>183</v>
      </c>
      <c r="E62" s="120">
        <v>0</v>
      </c>
      <c r="F62" s="108" t="s">
        <v>192</v>
      </c>
      <c r="G62" s="166" t="s">
        <v>3613</v>
      </c>
      <c r="H62" s="166" t="s">
        <v>183</v>
      </c>
      <c r="I62" s="299" t="str">
        <f t="shared" si="2"/>
        <v>I-101-0-1301301</v>
      </c>
      <c r="J62" s="185" t="s">
        <v>224</v>
      </c>
      <c r="K62" s="109" t="s">
        <v>16</v>
      </c>
      <c r="L62" s="300" t="s">
        <v>18</v>
      </c>
      <c r="M62" s="301" t="s">
        <v>4754</v>
      </c>
      <c r="N62" s="109"/>
      <c r="O62" s="110" t="s">
        <v>225</v>
      </c>
      <c r="P62" s="330" t="s">
        <v>226</v>
      </c>
      <c r="Q62" s="330" t="s">
        <v>227</v>
      </c>
      <c r="R62" s="110" t="s">
        <v>228</v>
      </c>
      <c r="S62" s="301" t="s">
        <v>300</v>
      </c>
      <c r="T62" s="585" t="s">
        <v>2866</v>
      </c>
      <c r="U62" s="583">
        <v>1.75</v>
      </c>
      <c r="V62" s="110" t="s">
        <v>223</v>
      </c>
      <c r="W62" s="956">
        <v>1</v>
      </c>
      <c r="X62" s="178" t="s">
        <v>222</v>
      </c>
      <c r="Y62" s="703">
        <v>43157</v>
      </c>
      <c r="Z62" s="330" t="s">
        <v>301</v>
      </c>
      <c r="AA62" s="303">
        <v>43115</v>
      </c>
      <c r="AB62" s="303">
        <v>43373</v>
      </c>
      <c r="AC62" s="341" t="str">
        <f t="shared" si="3"/>
        <v>enero</v>
      </c>
      <c r="AD62" s="343">
        <f t="shared" si="4"/>
        <v>258</v>
      </c>
      <c r="AE62" s="342">
        <f t="shared" si="1"/>
        <v>274</v>
      </c>
      <c r="AF62" s="332">
        <v>0</v>
      </c>
      <c r="AG62" s="340">
        <v>800000000</v>
      </c>
      <c r="AH62" s="330" t="s">
        <v>23</v>
      </c>
      <c r="AI62" s="333">
        <v>0</v>
      </c>
      <c r="AJ62" s="318" t="s">
        <v>413</v>
      </c>
      <c r="AK62" s="334" t="s">
        <v>418</v>
      </c>
      <c r="AL62" s="305"/>
      <c r="AM62" s="305"/>
      <c r="AN62" s="586">
        <v>0</v>
      </c>
      <c r="AO62" s="587" t="s">
        <v>2909</v>
      </c>
      <c r="AP62" s="574">
        <v>0</v>
      </c>
      <c r="AQ62" s="726" t="s">
        <v>4261</v>
      </c>
      <c r="AR62" s="574">
        <v>0</v>
      </c>
      <c r="AS62" s="726" t="s">
        <v>5171</v>
      </c>
      <c r="AT62" s="1361">
        <v>1</v>
      </c>
      <c r="AU62" s="1378" t="s">
        <v>6361</v>
      </c>
      <c r="AV62" s="1616">
        <v>1</v>
      </c>
      <c r="AW62" s="1378" t="s">
        <v>6958</v>
      </c>
      <c r="AX62" s="305"/>
      <c r="AY62" s="305"/>
      <c r="AZ62" s="305"/>
      <c r="BA62" s="305"/>
      <c r="BB62" s="305"/>
      <c r="BC62" s="305"/>
      <c r="BD62" s="305"/>
      <c r="BE62" s="305"/>
      <c r="BF62" s="305"/>
      <c r="BG62" s="305"/>
      <c r="BH62" s="305"/>
      <c r="BI62" s="305"/>
      <c r="BJ62" s="335">
        <v>0.05</v>
      </c>
      <c r="BK62" s="336">
        <v>0.05</v>
      </c>
      <c r="BL62" s="337" t="s">
        <v>419</v>
      </c>
      <c r="BM62" s="589">
        <v>0.1</v>
      </c>
      <c r="BN62" s="345">
        <v>0.1</v>
      </c>
      <c r="BO62" s="590" t="s">
        <v>2967</v>
      </c>
      <c r="BP62" s="336">
        <v>0.15000000000000002</v>
      </c>
      <c r="BQ62" s="336">
        <v>0.15</v>
      </c>
      <c r="BR62" s="339" t="s">
        <v>4354</v>
      </c>
      <c r="BS62" s="336">
        <v>0.2</v>
      </c>
      <c r="BT62" s="336">
        <v>0.2</v>
      </c>
      <c r="BU62" s="339" t="s">
        <v>5330</v>
      </c>
      <c r="BV62" s="1362">
        <v>0.25</v>
      </c>
      <c r="BW62" s="1362">
        <v>0.25</v>
      </c>
      <c r="BX62" s="1378" t="s">
        <v>6521</v>
      </c>
      <c r="BY62" s="1362">
        <v>0.3</v>
      </c>
      <c r="BZ62" s="1362">
        <v>0.3</v>
      </c>
      <c r="CA62" s="1378" t="s">
        <v>6958</v>
      </c>
      <c r="CB62" s="336">
        <v>0.4</v>
      </c>
      <c r="CC62" s="336"/>
      <c r="CD62" s="337"/>
      <c r="CE62" s="336">
        <v>0.7</v>
      </c>
      <c r="CF62" s="336"/>
      <c r="CG62" s="337"/>
      <c r="CH62" s="336">
        <v>1</v>
      </c>
      <c r="CI62" s="336"/>
      <c r="CJ62" s="337"/>
      <c r="CK62" s="336">
        <v>1</v>
      </c>
      <c r="CL62" s="336"/>
      <c r="CM62" s="337"/>
      <c r="CN62" s="336">
        <v>1</v>
      </c>
      <c r="CO62" s="336"/>
      <c r="CP62" s="337"/>
      <c r="CQ62" s="336">
        <v>1</v>
      </c>
      <c r="CR62" s="336"/>
      <c r="CS62" s="337"/>
      <c r="CU62" s="336" t="s">
        <v>4857</v>
      </c>
    </row>
    <row r="63" spans="1:99" s="7" customFormat="1" ht="61.5" customHeight="1" x14ac:dyDescent="0.25">
      <c r="A63" s="234" t="s">
        <v>3556</v>
      </c>
      <c r="B63" s="108" t="s">
        <v>181</v>
      </c>
      <c r="C63" s="108">
        <v>1</v>
      </c>
      <c r="D63" s="108" t="s">
        <v>183</v>
      </c>
      <c r="E63" s="120">
        <v>0</v>
      </c>
      <c r="F63" s="108" t="s">
        <v>192</v>
      </c>
      <c r="G63" s="166" t="s">
        <v>3614</v>
      </c>
      <c r="H63" s="166" t="s">
        <v>183</v>
      </c>
      <c r="I63" s="299" t="str">
        <f t="shared" si="2"/>
        <v>I-101-0-1301401</v>
      </c>
      <c r="J63" s="185" t="s">
        <v>224</v>
      </c>
      <c r="K63" s="109" t="s">
        <v>16</v>
      </c>
      <c r="L63" s="300" t="s">
        <v>18</v>
      </c>
      <c r="M63" s="301" t="s">
        <v>4754</v>
      </c>
      <c r="N63" s="109"/>
      <c r="O63" s="110" t="s">
        <v>225</v>
      </c>
      <c r="P63" s="330" t="s">
        <v>226</v>
      </c>
      <c r="Q63" s="330" t="s">
        <v>227</v>
      </c>
      <c r="R63" s="110" t="s">
        <v>228</v>
      </c>
      <c r="S63" s="301" t="s">
        <v>302</v>
      </c>
      <c r="T63" s="581" t="s">
        <v>2867</v>
      </c>
      <c r="U63" s="583">
        <v>1.75</v>
      </c>
      <c r="V63" s="110" t="s">
        <v>223</v>
      </c>
      <c r="W63" s="956">
        <v>1</v>
      </c>
      <c r="X63" s="178" t="s">
        <v>222</v>
      </c>
      <c r="Y63" s="703">
        <v>43157</v>
      </c>
      <c r="Z63" s="330" t="s">
        <v>303</v>
      </c>
      <c r="AA63" s="303">
        <v>43115</v>
      </c>
      <c r="AB63" s="303">
        <v>43404</v>
      </c>
      <c r="AC63" s="341" t="str">
        <f t="shared" si="3"/>
        <v>enero</v>
      </c>
      <c r="AD63" s="343">
        <f t="shared" si="4"/>
        <v>289</v>
      </c>
      <c r="AE63" s="342">
        <f t="shared" si="1"/>
        <v>305</v>
      </c>
      <c r="AF63" s="332">
        <v>0</v>
      </c>
      <c r="AG63" s="340">
        <v>800000000</v>
      </c>
      <c r="AH63" s="330" t="s">
        <v>23</v>
      </c>
      <c r="AI63" s="333">
        <v>0</v>
      </c>
      <c r="AJ63" s="318" t="s">
        <v>413</v>
      </c>
      <c r="AK63" s="334" t="s">
        <v>420</v>
      </c>
      <c r="AL63" s="305"/>
      <c r="AM63" s="305"/>
      <c r="AN63" s="574">
        <v>0</v>
      </c>
      <c r="AO63" s="575" t="s">
        <v>2910</v>
      </c>
      <c r="AP63" s="574">
        <v>0</v>
      </c>
      <c r="AQ63" s="726" t="s">
        <v>4262</v>
      </c>
      <c r="AR63" s="574">
        <v>1</v>
      </c>
      <c r="AS63" s="726" t="s">
        <v>5172</v>
      </c>
      <c r="AT63" s="1361">
        <v>1</v>
      </c>
      <c r="AU63" s="1378" t="s">
        <v>6362</v>
      </c>
      <c r="AV63" s="1616">
        <v>1</v>
      </c>
      <c r="AW63" s="1378" t="s">
        <v>6959</v>
      </c>
      <c r="AX63" s="305"/>
      <c r="AY63" s="305"/>
      <c r="AZ63" s="305"/>
      <c r="BA63" s="305"/>
      <c r="BB63" s="305"/>
      <c r="BC63" s="305"/>
      <c r="BD63" s="305"/>
      <c r="BE63" s="305"/>
      <c r="BF63" s="305"/>
      <c r="BG63" s="305"/>
      <c r="BH63" s="305"/>
      <c r="BI63" s="305"/>
      <c r="BJ63" s="335">
        <v>0.05</v>
      </c>
      <c r="BK63" s="336">
        <v>0.05</v>
      </c>
      <c r="BL63" s="337" t="s">
        <v>421</v>
      </c>
      <c r="BM63" s="577">
        <v>0.1</v>
      </c>
      <c r="BN63" s="335">
        <v>0.1</v>
      </c>
      <c r="BO63" s="576" t="s">
        <v>2968</v>
      </c>
      <c r="BP63" s="336">
        <v>0.15000000000000002</v>
      </c>
      <c r="BQ63" s="336">
        <v>0.15</v>
      </c>
      <c r="BR63" s="339" t="s">
        <v>4355</v>
      </c>
      <c r="BS63" s="336">
        <v>0.2</v>
      </c>
      <c r="BT63" s="336">
        <v>0.2</v>
      </c>
      <c r="BU63" s="339" t="s">
        <v>5331</v>
      </c>
      <c r="BV63" s="1362">
        <v>0.25</v>
      </c>
      <c r="BW63" s="1362">
        <v>0.25</v>
      </c>
      <c r="BX63" s="1378" t="s">
        <v>6522</v>
      </c>
      <c r="BY63" s="1362">
        <v>0.35</v>
      </c>
      <c r="BZ63" s="1362">
        <v>0.35</v>
      </c>
      <c r="CA63" s="1378" t="s">
        <v>6959</v>
      </c>
      <c r="CB63" s="336">
        <v>0.44999999999999996</v>
      </c>
      <c r="CC63" s="336"/>
      <c r="CD63" s="337"/>
      <c r="CE63" s="336">
        <v>0.6</v>
      </c>
      <c r="CF63" s="336"/>
      <c r="CG63" s="337"/>
      <c r="CH63" s="336">
        <v>0.89999999999999991</v>
      </c>
      <c r="CI63" s="336"/>
      <c r="CJ63" s="337"/>
      <c r="CK63" s="336">
        <v>0.99999999999999989</v>
      </c>
      <c r="CL63" s="336"/>
      <c r="CM63" s="337"/>
      <c r="CN63" s="336">
        <v>0.99999999999999989</v>
      </c>
      <c r="CO63" s="336"/>
      <c r="CP63" s="337"/>
      <c r="CQ63" s="336">
        <v>0.99999999999999989</v>
      </c>
      <c r="CR63" s="336"/>
      <c r="CS63" s="337"/>
      <c r="CU63" s="336" t="s">
        <v>4858</v>
      </c>
    </row>
    <row r="64" spans="1:99" s="7" customFormat="1" ht="61.5" customHeight="1" x14ac:dyDescent="0.25">
      <c r="A64" s="234" t="s">
        <v>3556</v>
      </c>
      <c r="B64" s="108" t="s">
        <v>181</v>
      </c>
      <c r="C64" s="108">
        <v>1</v>
      </c>
      <c r="D64" s="108" t="s">
        <v>183</v>
      </c>
      <c r="E64" s="120">
        <v>0</v>
      </c>
      <c r="F64" s="108" t="s">
        <v>192</v>
      </c>
      <c r="G64" s="166" t="s">
        <v>3615</v>
      </c>
      <c r="H64" s="166" t="s">
        <v>183</v>
      </c>
      <c r="I64" s="299" t="str">
        <f t="shared" si="2"/>
        <v>I-101-0-1301501</v>
      </c>
      <c r="J64" s="185" t="s">
        <v>224</v>
      </c>
      <c r="K64" s="109" t="s">
        <v>16</v>
      </c>
      <c r="L64" s="300" t="s">
        <v>18</v>
      </c>
      <c r="M64" s="301" t="s">
        <v>4754</v>
      </c>
      <c r="N64" s="109"/>
      <c r="O64" s="110" t="s">
        <v>225</v>
      </c>
      <c r="P64" s="330" t="s">
        <v>226</v>
      </c>
      <c r="Q64" s="330" t="s">
        <v>227</v>
      </c>
      <c r="R64" s="110" t="s">
        <v>228</v>
      </c>
      <c r="S64" s="301" t="s">
        <v>304</v>
      </c>
      <c r="T64" s="581" t="s">
        <v>2868</v>
      </c>
      <c r="U64" s="583">
        <v>1.75</v>
      </c>
      <c r="V64" s="110" t="s">
        <v>223</v>
      </c>
      <c r="W64" s="956">
        <v>1</v>
      </c>
      <c r="X64" s="178" t="s">
        <v>222</v>
      </c>
      <c r="Y64" s="703">
        <v>43157</v>
      </c>
      <c r="Z64" s="330" t="s">
        <v>305</v>
      </c>
      <c r="AA64" s="303">
        <v>43115</v>
      </c>
      <c r="AB64" s="303">
        <v>43373</v>
      </c>
      <c r="AC64" s="341" t="str">
        <f t="shared" si="3"/>
        <v>enero</v>
      </c>
      <c r="AD64" s="343">
        <f t="shared" si="4"/>
        <v>258</v>
      </c>
      <c r="AE64" s="342">
        <f t="shared" si="1"/>
        <v>274</v>
      </c>
      <c r="AF64" s="332">
        <v>0</v>
      </c>
      <c r="AG64" s="340">
        <v>800000000</v>
      </c>
      <c r="AH64" s="330" t="s">
        <v>23</v>
      </c>
      <c r="AI64" s="333">
        <v>0</v>
      </c>
      <c r="AJ64" s="318" t="s">
        <v>413</v>
      </c>
      <c r="AK64" s="334" t="s">
        <v>422</v>
      </c>
      <c r="AL64" s="321"/>
      <c r="AM64" s="321"/>
      <c r="AN64" s="574">
        <v>0</v>
      </c>
      <c r="AO64" s="575" t="s">
        <v>2911</v>
      </c>
      <c r="AP64" s="574">
        <v>0</v>
      </c>
      <c r="AQ64" s="726" t="s">
        <v>4263</v>
      </c>
      <c r="AR64" s="574">
        <v>0</v>
      </c>
      <c r="AS64" s="726" t="s">
        <v>5173</v>
      </c>
      <c r="AT64" s="1361">
        <v>0</v>
      </c>
      <c r="AU64" s="1378" t="s">
        <v>6363</v>
      </c>
      <c r="AV64" s="1359">
        <v>0</v>
      </c>
      <c r="AW64" s="1378" t="s">
        <v>6960</v>
      </c>
      <c r="AX64" s="321"/>
      <c r="AY64" s="321"/>
      <c r="AZ64" s="321"/>
      <c r="BA64" s="321"/>
      <c r="BB64" s="321"/>
      <c r="BC64" s="321"/>
      <c r="BD64" s="321"/>
      <c r="BE64" s="321"/>
      <c r="BF64" s="321"/>
      <c r="BG64" s="321"/>
      <c r="BH64" s="321"/>
      <c r="BI64" s="321"/>
      <c r="BJ64" s="335">
        <v>0.05</v>
      </c>
      <c r="BK64" s="336">
        <v>0.05</v>
      </c>
      <c r="BL64" s="337" t="s">
        <v>423</v>
      </c>
      <c r="BM64" s="577">
        <v>0.1</v>
      </c>
      <c r="BN64" s="335">
        <v>0.1</v>
      </c>
      <c r="BO64" s="576" t="s">
        <v>2969</v>
      </c>
      <c r="BP64" s="336">
        <v>0.15000000000000002</v>
      </c>
      <c r="BQ64" s="336">
        <v>0.15</v>
      </c>
      <c r="BR64" s="339" t="s">
        <v>4356</v>
      </c>
      <c r="BS64" s="336">
        <v>0.2</v>
      </c>
      <c r="BT64" s="336">
        <v>0.2</v>
      </c>
      <c r="BU64" s="339" t="s">
        <v>5332</v>
      </c>
      <c r="BV64" s="1362">
        <v>0.25</v>
      </c>
      <c r="BW64" s="1362">
        <v>0.25</v>
      </c>
      <c r="BX64" s="1378" t="s">
        <v>6523</v>
      </c>
      <c r="BY64" s="1362">
        <v>0.3</v>
      </c>
      <c r="BZ64" s="1362">
        <v>0.3</v>
      </c>
      <c r="CA64" s="1378" t="s">
        <v>6960</v>
      </c>
      <c r="CB64" s="336">
        <v>0.4</v>
      </c>
      <c r="CC64" s="336"/>
      <c r="CD64" s="337"/>
      <c r="CE64" s="336">
        <v>0.7</v>
      </c>
      <c r="CF64" s="336"/>
      <c r="CG64" s="337"/>
      <c r="CH64" s="336">
        <v>1</v>
      </c>
      <c r="CI64" s="336"/>
      <c r="CJ64" s="337"/>
      <c r="CK64" s="336">
        <v>1</v>
      </c>
      <c r="CL64" s="336"/>
      <c r="CM64" s="337"/>
      <c r="CN64" s="336">
        <v>1</v>
      </c>
      <c r="CO64" s="336"/>
      <c r="CP64" s="337"/>
      <c r="CQ64" s="336">
        <v>1</v>
      </c>
      <c r="CR64" s="336"/>
      <c r="CS64" s="337"/>
      <c r="CU64" s="336" t="s">
        <v>4859</v>
      </c>
    </row>
    <row r="65" spans="1:99" s="7" customFormat="1" ht="102.75" customHeight="1" x14ac:dyDescent="0.25">
      <c r="A65" s="234" t="s">
        <v>3556</v>
      </c>
      <c r="B65" s="108" t="s">
        <v>181</v>
      </c>
      <c r="C65" s="108">
        <v>1</v>
      </c>
      <c r="D65" s="108" t="s">
        <v>183</v>
      </c>
      <c r="E65" s="120">
        <v>1</v>
      </c>
      <c r="F65" s="108" t="s">
        <v>189</v>
      </c>
      <c r="G65" s="166" t="s">
        <v>199</v>
      </c>
      <c r="H65" s="166" t="s">
        <v>183</v>
      </c>
      <c r="I65" s="299" t="str">
        <f t="shared" si="2"/>
        <v>I-101-1-0600101</v>
      </c>
      <c r="J65" s="185" t="s">
        <v>224</v>
      </c>
      <c r="K65" s="109" t="s">
        <v>16</v>
      </c>
      <c r="L65" s="300" t="s">
        <v>18</v>
      </c>
      <c r="M65" s="301" t="s">
        <v>4754</v>
      </c>
      <c r="N65" s="109"/>
      <c r="O65" s="110" t="s">
        <v>306</v>
      </c>
      <c r="P65" s="330" t="s">
        <v>226</v>
      </c>
      <c r="Q65" s="330" t="s">
        <v>227</v>
      </c>
      <c r="R65" s="110" t="s">
        <v>222</v>
      </c>
      <c r="S65" s="301" t="s">
        <v>307</v>
      </c>
      <c r="T65" s="581" t="s">
        <v>2830</v>
      </c>
      <c r="U65" s="583">
        <v>0.35</v>
      </c>
      <c r="V65" s="110" t="s">
        <v>223</v>
      </c>
      <c r="W65" s="310">
        <v>905</v>
      </c>
      <c r="X65" s="321"/>
      <c r="Y65" s="321"/>
      <c r="Z65" s="330" t="s">
        <v>308</v>
      </c>
      <c r="AA65" s="303">
        <v>43101</v>
      </c>
      <c r="AB65" s="303">
        <v>43282</v>
      </c>
      <c r="AC65" s="341" t="str">
        <f t="shared" si="3"/>
        <v>enero</v>
      </c>
      <c r="AD65" s="343">
        <f t="shared" si="4"/>
        <v>181</v>
      </c>
      <c r="AE65" s="342">
        <f t="shared" si="1"/>
        <v>183</v>
      </c>
      <c r="AF65" s="332">
        <v>0</v>
      </c>
      <c r="AG65" s="340">
        <v>6513605815</v>
      </c>
      <c r="AH65" s="330" t="s">
        <v>23</v>
      </c>
      <c r="AI65" s="318" t="s">
        <v>424</v>
      </c>
      <c r="AJ65" s="318" t="s">
        <v>413</v>
      </c>
      <c r="AK65" s="334" t="s">
        <v>425</v>
      </c>
      <c r="AL65" s="310">
        <v>88</v>
      </c>
      <c r="AM65" s="311" t="s">
        <v>426</v>
      </c>
      <c r="AN65" s="574">
        <v>114</v>
      </c>
      <c r="AO65" s="575" t="s">
        <v>2831</v>
      </c>
      <c r="AP65" s="574">
        <v>132</v>
      </c>
      <c r="AQ65" s="726" t="s">
        <v>4264</v>
      </c>
      <c r="AR65" s="574">
        <v>139</v>
      </c>
      <c r="AS65" s="726" t="s">
        <v>5174</v>
      </c>
      <c r="AT65" s="1361">
        <v>339</v>
      </c>
      <c r="AU65" s="1378" t="s">
        <v>6364</v>
      </c>
      <c r="AV65" s="1359">
        <v>590</v>
      </c>
      <c r="AW65" s="1378" t="s">
        <v>6961</v>
      </c>
      <c r="AX65" s="321"/>
      <c r="AY65" s="321"/>
      <c r="AZ65" s="321"/>
      <c r="BA65" s="321"/>
      <c r="BB65" s="321"/>
      <c r="BC65" s="321"/>
      <c r="BD65" s="321"/>
      <c r="BE65" s="321"/>
      <c r="BF65" s="321"/>
      <c r="BG65" s="321"/>
      <c r="BH65" s="321"/>
      <c r="BI65" s="321"/>
      <c r="BJ65" s="335">
        <v>0.2</v>
      </c>
      <c r="BK65" s="336">
        <v>0.1</v>
      </c>
      <c r="BL65" s="337" t="s">
        <v>427</v>
      </c>
      <c r="BM65" s="580">
        <v>0.30000000000000004</v>
      </c>
      <c r="BN65" s="335">
        <v>0.3</v>
      </c>
      <c r="BO65" s="576" t="s">
        <v>2832</v>
      </c>
      <c r="BP65" s="336">
        <v>0.4</v>
      </c>
      <c r="BQ65" s="336">
        <v>0.4</v>
      </c>
      <c r="BR65" s="339" t="s">
        <v>4357</v>
      </c>
      <c r="BS65" s="336">
        <v>0.5</v>
      </c>
      <c r="BT65" s="336">
        <v>0.5</v>
      </c>
      <c r="BU65" s="339" t="s">
        <v>5333</v>
      </c>
      <c r="BV65" s="1362">
        <v>0.7</v>
      </c>
      <c r="BW65" s="1362">
        <v>0.7</v>
      </c>
      <c r="BX65" s="1378" t="s">
        <v>6524</v>
      </c>
      <c r="BY65" s="1362">
        <v>0.89999999999999991</v>
      </c>
      <c r="BZ65" s="1362">
        <v>0.9</v>
      </c>
      <c r="CA65" s="1378" t="s">
        <v>7019</v>
      </c>
      <c r="CB65" s="336">
        <v>0.99999999999999989</v>
      </c>
      <c r="CC65" s="336"/>
      <c r="CD65" s="337"/>
      <c r="CE65" s="336">
        <v>0.99999999999999989</v>
      </c>
      <c r="CF65" s="336"/>
      <c r="CG65" s="337"/>
      <c r="CH65" s="336">
        <v>0.99999999999999989</v>
      </c>
      <c r="CI65" s="336"/>
      <c r="CJ65" s="337"/>
      <c r="CK65" s="336">
        <v>0.99999999999999989</v>
      </c>
      <c r="CL65" s="336"/>
      <c r="CM65" s="337"/>
      <c r="CN65" s="336">
        <v>0.99999999999999989</v>
      </c>
      <c r="CO65" s="336"/>
      <c r="CP65" s="337"/>
      <c r="CQ65" s="336">
        <v>0.99999999999999989</v>
      </c>
      <c r="CR65" s="336"/>
      <c r="CS65" s="337"/>
      <c r="CU65" s="336" t="s">
        <v>4860</v>
      </c>
    </row>
    <row r="66" spans="1:99" s="7" customFormat="1" ht="102.75" customHeight="1" x14ac:dyDescent="0.25">
      <c r="A66" s="234" t="s">
        <v>3556</v>
      </c>
      <c r="B66" s="108" t="s">
        <v>181</v>
      </c>
      <c r="C66" s="108">
        <v>1</v>
      </c>
      <c r="D66" s="108" t="s">
        <v>183</v>
      </c>
      <c r="E66" s="120">
        <v>1</v>
      </c>
      <c r="F66" s="108" t="s">
        <v>189</v>
      </c>
      <c r="G66" s="166" t="s">
        <v>199</v>
      </c>
      <c r="H66" s="166" t="s">
        <v>185</v>
      </c>
      <c r="I66" s="299" t="str">
        <f t="shared" si="2"/>
        <v>I-101-1-0600102</v>
      </c>
      <c r="J66" s="185" t="s">
        <v>224</v>
      </c>
      <c r="K66" s="109" t="s">
        <v>16</v>
      </c>
      <c r="L66" s="300" t="s">
        <v>18</v>
      </c>
      <c r="M66" s="301" t="s">
        <v>4754</v>
      </c>
      <c r="N66" s="109"/>
      <c r="O66" s="110" t="s">
        <v>306</v>
      </c>
      <c r="P66" s="330" t="s">
        <v>226</v>
      </c>
      <c r="Q66" s="330" t="s">
        <v>227</v>
      </c>
      <c r="R66" s="110" t="s">
        <v>222</v>
      </c>
      <c r="S66" s="301" t="s">
        <v>307</v>
      </c>
      <c r="T66" s="581" t="s">
        <v>2830</v>
      </c>
      <c r="U66" s="583">
        <v>0.35</v>
      </c>
      <c r="V66" s="110" t="s">
        <v>223</v>
      </c>
      <c r="W66" s="310">
        <v>905</v>
      </c>
      <c r="X66" s="178" t="s">
        <v>222</v>
      </c>
      <c r="Y66" s="703">
        <v>43157</v>
      </c>
      <c r="Z66" s="591" t="s">
        <v>309</v>
      </c>
      <c r="AA66" s="303">
        <v>43101</v>
      </c>
      <c r="AB66" s="303">
        <v>43434</v>
      </c>
      <c r="AC66" s="341" t="str">
        <f t="shared" si="3"/>
        <v>enero</v>
      </c>
      <c r="AD66" s="343">
        <f t="shared" si="4"/>
        <v>333</v>
      </c>
      <c r="AE66" s="342">
        <f t="shared" si="1"/>
        <v>333</v>
      </c>
      <c r="AF66" s="332">
        <v>0</v>
      </c>
      <c r="AG66" s="308">
        <v>0</v>
      </c>
      <c r="AH66" s="110" t="s">
        <v>225</v>
      </c>
      <c r="AI66" s="333">
        <v>0</v>
      </c>
      <c r="AJ66" s="318"/>
      <c r="AK66" s="334" t="s">
        <v>343</v>
      </c>
      <c r="AL66" s="310">
        <v>88</v>
      </c>
      <c r="AM66" s="311" t="s">
        <v>426</v>
      </c>
      <c r="AN66" s="574">
        <v>114</v>
      </c>
      <c r="AO66" s="575" t="s">
        <v>2831</v>
      </c>
      <c r="AP66" s="574">
        <v>132</v>
      </c>
      <c r="AQ66" s="726" t="s">
        <v>4264</v>
      </c>
      <c r="AR66" s="574">
        <v>139</v>
      </c>
      <c r="AS66" s="726" t="s">
        <v>5174</v>
      </c>
      <c r="AT66" s="1361">
        <v>339</v>
      </c>
      <c r="AU66" s="1378" t="s">
        <v>6364</v>
      </c>
      <c r="AV66" s="1359">
        <v>590</v>
      </c>
      <c r="AW66" s="1378" t="s">
        <v>6961</v>
      </c>
      <c r="AX66" s="321"/>
      <c r="AY66" s="321"/>
      <c r="AZ66" s="321"/>
      <c r="BA66" s="321"/>
      <c r="BB66" s="321"/>
      <c r="BC66" s="321"/>
      <c r="BD66" s="321"/>
      <c r="BE66" s="321"/>
      <c r="BF66" s="321"/>
      <c r="BG66" s="321"/>
      <c r="BH66" s="321"/>
      <c r="BI66" s="321"/>
      <c r="BJ66" s="335">
        <v>0.05</v>
      </c>
      <c r="BK66" s="336">
        <v>0.05</v>
      </c>
      <c r="BL66" s="337" t="s">
        <v>428</v>
      </c>
      <c r="BM66" s="580">
        <v>0.1</v>
      </c>
      <c r="BN66" s="335">
        <v>0.1</v>
      </c>
      <c r="BO66" s="576" t="s">
        <v>2833</v>
      </c>
      <c r="BP66" s="336">
        <v>0.2</v>
      </c>
      <c r="BQ66" s="336">
        <v>0.2</v>
      </c>
      <c r="BR66" s="339" t="s">
        <v>4358</v>
      </c>
      <c r="BS66" s="336">
        <v>0.30000000000000004</v>
      </c>
      <c r="BT66" s="336">
        <v>0.3</v>
      </c>
      <c r="BU66" s="339" t="s">
        <v>5334</v>
      </c>
      <c r="BV66" s="1362">
        <v>0.4</v>
      </c>
      <c r="BW66" s="1362">
        <v>0.4</v>
      </c>
      <c r="BX66" s="1378" t="s">
        <v>6525</v>
      </c>
      <c r="BY66" s="1362">
        <v>0.5</v>
      </c>
      <c r="BZ66" s="1362">
        <v>0.5</v>
      </c>
      <c r="CA66" s="1378" t="s">
        <v>7020</v>
      </c>
      <c r="CB66" s="336">
        <v>0.6</v>
      </c>
      <c r="CC66" s="336"/>
      <c r="CD66" s="337"/>
      <c r="CE66" s="336">
        <v>0.7</v>
      </c>
      <c r="CF66" s="336"/>
      <c r="CG66" s="337"/>
      <c r="CH66" s="336">
        <v>0.79999999999999993</v>
      </c>
      <c r="CI66" s="336"/>
      <c r="CJ66" s="337"/>
      <c r="CK66" s="336">
        <v>0.89999999999999991</v>
      </c>
      <c r="CL66" s="336"/>
      <c r="CM66" s="337"/>
      <c r="CN66" s="336">
        <v>0.99999999999999989</v>
      </c>
      <c r="CO66" s="336"/>
      <c r="CP66" s="337"/>
      <c r="CQ66" s="336">
        <v>0.99999999999999989</v>
      </c>
      <c r="CR66" s="336"/>
      <c r="CS66" s="337"/>
      <c r="CU66" s="336" t="s">
        <v>4861</v>
      </c>
    </row>
    <row r="67" spans="1:99" s="7" customFormat="1" ht="102.75" customHeight="1" x14ac:dyDescent="0.25">
      <c r="A67" s="234" t="s">
        <v>3556</v>
      </c>
      <c r="B67" s="108" t="s">
        <v>181</v>
      </c>
      <c r="C67" s="108">
        <v>1</v>
      </c>
      <c r="D67" s="108" t="s">
        <v>183</v>
      </c>
      <c r="E67" s="120">
        <v>1</v>
      </c>
      <c r="F67" s="108" t="s">
        <v>189</v>
      </c>
      <c r="G67" s="166" t="s">
        <v>199</v>
      </c>
      <c r="H67" s="166" t="s">
        <v>186</v>
      </c>
      <c r="I67" s="299" t="str">
        <f t="shared" si="2"/>
        <v>I-101-1-0600103</v>
      </c>
      <c r="J67" s="185" t="s">
        <v>224</v>
      </c>
      <c r="K67" s="109" t="s">
        <v>16</v>
      </c>
      <c r="L67" s="300" t="s">
        <v>18</v>
      </c>
      <c r="M67" s="301" t="s">
        <v>4754</v>
      </c>
      <c r="N67" s="109"/>
      <c r="O67" s="110" t="s">
        <v>306</v>
      </c>
      <c r="P67" s="330" t="s">
        <v>226</v>
      </c>
      <c r="Q67" s="330" t="s">
        <v>227</v>
      </c>
      <c r="R67" s="110" t="s">
        <v>222</v>
      </c>
      <c r="S67" s="301" t="s">
        <v>307</v>
      </c>
      <c r="T67" s="581" t="s">
        <v>2830</v>
      </c>
      <c r="U67" s="583">
        <v>0.35</v>
      </c>
      <c r="V67" s="110" t="s">
        <v>223</v>
      </c>
      <c r="W67" s="1632">
        <v>905</v>
      </c>
      <c r="X67" s="178" t="s">
        <v>222</v>
      </c>
      <c r="Y67" s="703">
        <v>43157</v>
      </c>
      <c r="Z67" s="591" t="s">
        <v>310</v>
      </c>
      <c r="AA67" s="303">
        <v>43101</v>
      </c>
      <c r="AB67" s="303">
        <v>43251</v>
      </c>
      <c r="AC67" s="341" t="str">
        <f t="shared" si="3"/>
        <v>enero</v>
      </c>
      <c r="AD67" s="343">
        <f t="shared" si="4"/>
        <v>150</v>
      </c>
      <c r="AE67" s="342">
        <f t="shared" si="1"/>
        <v>152</v>
      </c>
      <c r="AF67" s="332">
        <v>0</v>
      </c>
      <c r="AG67" s="308">
        <v>0</v>
      </c>
      <c r="AH67" s="110" t="s">
        <v>225</v>
      </c>
      <c r="AI67" s="333">
        <v>0</v>
      </c>
      <c r="AJ67" s="318"/>
      <c r="AK67" s="334" t="s">
        <v>429</v>
      </c>
      <c r="AL67" s="310">
        <v>88</v>
      </c>
      <c r="AM67" s="311" t="s">
        <v>426</v>
      </c>
      <c r="AN67" s="574">
        <v>114</v>
      </c>
      <c r="AO67" s="575" t="s">
        <v>2831</v>
      </c>
      <c r="AP67" s="574">
        <v>132</v>
      </c>
      <c r="AQ67" s="726" t="s">
        <v>4264</v>
      </c>
      <c r="AR67" s="574">
        <v>139</v>
      </c>
      <c r="AS67" s="726" t="s">
        <v>5174</v>
      </c>
      <c r="AT67" s="1361">
        <v>339</v>
      </c>
      <c r="AU67" s="1378" t="s">
        <v>6364</v>
      </c>
      <c r="AV67" s="1359">
        <v>590</v>
      </c>
      <c r="AW67" s="1378" t="s">
        <v>6961</v>
      </c>
      <c r="AX67" s="321"/>
      <c r="AY67" s="321"/>
      <c r="AZ67" s="321"/>
      <c r="BA67" s="321"/>
      <c r="BB67" s="321"/>
      <c r="BC67" s="321"/>
      <c r="BD67" s="321"/>
      <c r="BE67" s="321"/>
      <c r="BF67" s="321"/>
      <c r="BG67" s="321"/>
      <c r="BH67" s="321"/>
      <c r="BI67" s="321"/>
      <c r="BJ67" s="335">
        <v>0.05</v>
      </c>
      <c r="BK67" s="336">
        <v>0.05</v>
      </c>
      <c r="BL67" s="337" t="s">
        <v>430</v>
      </c>
      <c r="BM67" s="580">
        <v>0.1</v>
      </c>
      <c r="BN67" s="335">
        <v>0.1</v>
      </c>
      <c r="BO67" s="576" t="s">
        <v>2834</v>
      </c>
      <c r="BP67" s="336">
        <v>0.15000000000000002</v>
      </c>
      <c r="BQ67" s="336">
        <v>0.15</v>
      </c>
      <c r="BR67" s="339" t="s">
        <v>4359</v>
      </c>
      <c r="BS67" s="336">
        <v>0.5</v>
      </c>
      <c r="BT67" s="336">
        <v>0.5</v>
      </c>
      <c r="BU67" s="339" t="s">
        <v>5335</v>
      </c>
      <c r="BV67" s="1362">
        <v>1</v>
      </c>
      <c r="BW67" s="1362">
        <v>0.8</v>
      </c>
      <c r="BX67" s="1378" t="s">
        <v>6526</v>
      </c>
      <c r="BY67" s="1362">
        <v>1</v>
      </c>
      <c r="BZ67" s="1362">
        <v>1</v>
      </c>
      <c r="CA67" s="1378" t="s">
        <v>7021</v>
      </c>
      <c r="CB67" s="336">
        <v>1</v>
      </c>
      <c r="CC67" s="336"/>
      <c r="CD67" s="337"/>
      <c r="CE67" s="336">
        <v>1</v>
      </c>
      <c r="CF67" s="336"/>
      <c r="CG67" s="337"/>
      <c r="CH67" s="336">
        <v>1</v>
      </c>
      <c r="CI67" s="336"/>
      <c r="CJ67" s="337"/>
      <c r="CK67" s="336">
        <v>1</v>
      </c>
      <c r="CL67" s="336"/>
      <c r="CM67" s="337"/>
      <c r="CN67" s="336">
        <v>1</v>
      </c>
      <c r="CO67" s="336"/>
      <c r="CP67" s="337"/>
      <c r="CQ67" s="336">
        <v>1</v>
      </c>
      <c r="CR67" s="336"/>
      <c r="CS67" s="337"/>
      <c r="CU67" s="336" t="s">
        <v>4862</v>
      </c>
    </row>
    <row r="68" spans="1:99" s="7" customFormat="1" ht="102.75" customHeight="1" x14ac:dyDescent="0.25">
      <c r="A68" s="234" t="s">
        <v>3556</v>
      </c>
      <c r="B68" s="108" t="s">
        <v>181</v>
      </c>
      <c r="C68" s="108">
        <v>1</v>
      </c>
      <c r="D68" s="108" t="s">
        <v>183</v>
      </c>
      <c r="E68" s="120">
        <v>1</v>
      </c>
      <c r="F68" s="108" t="s">
        <v>189</v>
      </c>
      <c r="G68" s="166" t="s">
        <v>199</v>
      </c>
      <c r="H68" s="166" t="s">
        <v>187</v>
      </c>
      <c r="I68" s="299" t="str">
        <f t="shared" si="2"/>
        <v>I-101-1-0600104</v>
      </c>
      <c r="J68" s="185" t="s">
        <v>224</v>
      </c>
      <c r="K68" s="109" t="s">
        <v>16</v>
      </c>
      <c r="L68" s="300" t="s">
        <v>18</v>
      </c>
      <c r="M68" s="301" t="s">
        <v>4754</v>
      </c>
      <c r="N68" s="109"/>
      <c r="O68" s="110" t="s">
        <v>306</v>
      </c>
      <c r="P68" s="330" t="s">
        <v>226</v>
      </c>
      <c r="Q68" s="330" t="s">
        <v>227</v>
      </c>
      <c r="R68" s="110" t="s">
        <v>222</v>
      </c>
      <c r="S68" s="301" t="s">
        <v>307</v>
      </c>
      <c r="T68" s="581" t="s">
        <v>2830</v>
      </c>
      <c r="U68" s="583">
        <v>0.35</v>
      </c>
      <c r="V68" s="110" t="s">
        <v>223</v>
      </c>
      <c r="W68" s="310">
        <v>905</v>
      </c>
      <c r="X68" s="178" t="s">
        <v>222</v>
      </c>
      <c r="Y68" s="703">
        <v>43157</v>
      </c>
      <c r="Z68" s="591" t="s">
        <v>311</v>
      </c>
      <c r="AA68" s="303">
        <v>43101</v>
      </c>
      <c r="AB68" s="303">
        <v>43465</v>
      </c>
      <c r="AC68" s="341" t="str">
        <f t="shared" si="3"/>
        <v>enero</v>
      </c>
      <c r="AD68" s="343">
        <f t="shared" si="4"/>
        <v>364</v>
      </c>
      <c r="AE68" s="342">
        <f t="shared" si="1"/>
        <v>365</v>
      </c>
      <c r="AF68" s="332">
        <v>0</v>
      </c>
      <c r="AG68" s="308">
        <v>0</v>
      </c>
      <c r="AH68" s="110" t="s">
        <v>225</v>
      </c>
      <c r="AI68" s="333">
        <v>0</v>
      </c>
      <c r="AJ68" s="318"/>
      <c r="AK68" s="334" t="s">
        <v>431</v>
      </c>
      <c r="AL68" s="310">
        <v>88</v>
      </c>
      <c r="AM68" s="311" t="s">
        <v>426</v>
      </c>
      <c r="AN68" s="574">
        <v>114</v>
      </c>
      <c r="AO68" s="575" t="s">
        <v>2831</v>
      </c>
      <c r="AP68" s="574">
        <v>132</v>
      </c>
      <c r="AQ68" s="726" t="s">
        <v>4264</v>
      </c>
      <c r="AR68" s="574">
        <v>139</v>
      </c>
      <c r="AS68" s="726" t="s">
        <v>5174</v>
      </c>
      <c r="AT68" s="1361">
        <v>339</v>
      </c>
      <c r="AU68" s="1378" t="s">
        <v>6364</v>
      </c>
      <c r="AV68" s="1359">
        <v>590</v>
      </c>
      <c r="AW68" s="1378" t="s">
        <v>6961</v>
      </c>
      <c r="AX68" s="321"/>
      <c r="AY68" s="321"/>
      <c r="AZ68" s="321"/>
      <c r="BA68" s="321"/>
      <c r="BB68" s="321"/>
      <c r="BC68" s="321"/>
      <c r="BD68" s="321"/>
      <c r="BE68" s="321"/>
      <c r="BF68" s="321"/>
      <c r="BG68" s="321"/>
      <c r="BH68" s="321"/>
      <c r="BI68" s="321"/>
      <c r="BJ68" s="335">
        <v>0.05</v>
      </c>
      <c r="BK68" s="336">
        <v>0.05</v>
      </c>
      <c r="BL68" s="337" t="s">
        <v>432</v>
      </c>
      <c r="BM68" s="580">
        <v>0.1</v>
      </c>
      <c r="BN68" s="335">
        <v>0.1</v>
      </c>
      <c r="BO68" s="576" t="s">
        <v>2835</v>
      </c>
      <c r="BP68" s="336">
        <v>0.15000000000000002</v>
      </c>
      <c r="BQ68" s="336">
        <v>0.15</v>
      </c>
      <c r="BR68" s="339" t="s">
        <v>4360</v>
      </c>
      <c r="BS68" s="336">
        <v>0.2</v>
      </c>
      <c r="BT68" s="336">
        <v>0.2</v>
      </c>
      <c r="BU68" s="339" t="s">
        <v>5162</v>
      </c>
      <c r="BV68" s="1362">
        <v>0.30000000000000004</v>
      </c>
      <c r="BW68" s="1362">
        <v>0.3</v>
      </c>
      <c r="BX68" s="1378" t="s">
        <v>6527</v>
      </c>
      <c r="BY68" s="1362">
        <v>0.4</v>
      </c>
      <c r="BZ68" s="1362">
        <v>0.3</v>
      </c>
      <c r="CA68" s="1378" t="s">
        <v>6968</v>
      </c>
      <c r="CB68" s="336">
        <v>0.5</v>
      </c>
      <c r="CC68" s="336"/>
      <c r="CD68" s="337"/>
      <c r="CE68" s="336">
        <v>0.6</v>
      </c>
      <c r="CF68" s="336"/>
      <c r="CG68" s="337"/>
      <c r="CH68" s="336">
        <v>0.7</v>
      </c>
      <c r="CI68" s="336"/>
      <c r="CJ68" s="337"/>
      <c r="CK68" s="336">
        <v>0.79999999999999993</v>
      </c>
      <c r="CL68" s="336"/>
      <c r="CM68" s="337"/>
      <c r="CN68" s="336">
        <v>0.89999999999999991</v>
      </c>
      <c r="CO68" s="336"/>
      <c r="CP68" s="337"/>
      <c r="CQ68" s="336">
        <v>0.99999999999999989</v>
      </c>
      <c r="CR68" s="336"/>
      <c r="CS68" s="337"/>
      <c r="CU68" s="336" t="s">
        <v>4863</v>
      </c>
    </row>
    <row r="69" spans="1:99" ht="102.75" customHeight="1" x14ac:dyDescent="0.25">
      <c r="A69" s="234" t="s">
        <v>3556</v>
      </c>
      <c r="B69" s="108" t="s">
        <v>181</v>
      </c>
      <c r="C69" s="108">
        <v>1</v>
      </c>
      <c r="D69" s="108" t="s">
        <v>183</v>
      </c>
      <c r="E69" s="120">
        <v>1</v>
      </c>
      <c r="F69" s="108" t="s">
        <v>189</v>
      </c>
      <c r="G69" s="166" t="s">
        <v>199</v>
      </c>
      <c r="H69" s="166" t="s">
        <v>188</v>
      </c>
      <c r="I69" s="299" t="str">
        <f t="shared" si="2"/>
        <v>I-101-1-0600105</v>
      </c>
      <c r="J69" s="185" t="s">
        <v>224</v>
      </c>
      <c r="K69" s="109" t="s">
        <v>16</v>
      </c>
      <c r="L69" s="300" t="s">
        <v>18</v>
      </c>
      <c r="M69" s="301" t="s">
        <v>4754</v>
      </c>
      <c r="N69" s="322"/>
      <c r="O69" s="110" t="s">
        <v>306</v>
      </c>
      <c r="P69" s="330" t="s">
        <v>226</v>
      </c>
      <c r="Q69" s="330" t="s">
        <v>227</v>
      </c>
      <c r="R69" s="110" t="s">
        <v>222</v>
      </c>
      <c r="S69" s="301" t="s">
        <v>307</v>
      </c>
      <c r="T69" s="581" t="s">
        <v>2830</v>
      </c>
      <c r="U69" s="583">
        <v>0.35</v>
      </c>
      <c r="V69" s="110" t="s">
        <v>223</v>
      </c>
      <c r="W69" s="310">
        <v>905</v>
      </c>
      <c r="X69" s="321"/>
      <c r="Y69" s="321"/>
      <c r="Z69" s="591" t="s">
        <v>312</v>
      </c>
      <c r="AA69" s="303">
        <v>43101</v>
      </c>
      <c r="AB69" s="303">
        <v>43282</v>
      </c>
      <c r="AC69" s="341" t="str">
        <f t="shared" si="3"/>
        <v>enero</v>
      </c>
      <c r="AD69" s="343">
        <f t="shared" si="4"/>
        <v>181</v>
      </c>
      <c r="AE69" s="342">
        <f t="shared" si="1"/>
        <v>183</v>
      </c>
      <c r="AF69" s="332">
        <v>0</v>
      </c>
      <c r="AG69" s="308">
        <v>0</v>
      </c>
      <c r="AH69" s="110" t="s">
        <v>225</v>
      </c>
      <c r="AI69" s="333">
        <v>0</v>
      </c>
      <c r="AJ69" s="318"/>
      <c r="AK69" s="334" t="s">
        <v>433</v>
      </c>
      <c r="AL69" s="310">
        <v>88</v>
      </c>
      <c r="AM69" s="311" t="s">
        <v>426</v>
      </c>
      <c r="AN69" s="574">
        <v>114</v>
      </c>
      <c r="AO69" s="575" t="s">
        <v>2831</v>
      </c>
      <c r="AP69" s="574">
        <v>132</v>
      </c>
      <c r="AQ69" s="726" t="s">
        <v>4264</v>
      </c>
      <c r="AR69" s="574">
        <v>139</v>
      </c>
      <c r="AS69" s="726" t="s">
        <v>5174</v>
      </c>
      <c r="AT69" s="1626">
        <v>339</v>
      </c>
      <c r="AU69" s="1378" t="s">
        <v>6364</v>
      </c>
      <c r="AV69" s="812">
        <v>590</v>
      </c>
      <c r="AW69" s="1378" t="s">
        <v>6961</v>
      </c>
      <c r="AX69" s="323"/>
      <c r="AY69" s="323"/>
      <c r="AZ69" s="323"/>
      <c r="BA69" s="323"/>
      <c r="BB69" s="323"/>
      <c r="BC69" s="323"/>
      <c r="BD69" s="323"/>
      <c r="BE69" s="323"/>
      <c r="BF69" s="323"/>
      <c r="BG69" s="323"/>
      <c r="BH69" s="323"/>
      <c r="BI69" s="323"/>
      <c r="BJ69" s="335">
        <v>0.05</v>
      </c>
      <c r="BK69" s="336">
        <v>0.05</v>
      </c>
      <c r="BL69" s="337" t="s">
        <v>434</v>
      </c>
      <c r="BM69" s="580">
        <v>0.1</v>
      </c>
      <c r="BN69" s="335">
        <v>0.1</v>
      </c>
      <c r="BO69" s="576" t="s">
        <v>2836</v>
      </c>
      <c r="BP69" s="336">
        <v>0.4</v>
      </c>
      <c r="BQ69" s="336">
        <v>0.4</v>
      </c>
      <c r="BR69" s="339" t="s">
        <v>4361</v>
      </c>
      <c r="BS69" s="336">
        <v>0.7</v>
      </c>
      <c r="BT69" s="336">
        <v>0.7</v>
      </c>
      <c r="BU69" s="339" t="s">
        <v>5336</v>
      </c>
      <c r="BV69" s="1362">
        <v>1</v>
      </c>
      <c r="BW69" s="1362">
        <v>1</v>
      </c>
      <c r="BX69" s="1378" t="s">
        <v>6528</v>
      </c>
      <c r="BY69" s="1362">
        <v>1</v>
      </c>
      <c r="BZ69" s="1362">
        <v>1</v>
      </c>
      <c r="CA69" s="1378" t="s">
        <v>7022</v>
      </c>
      <c r="CB69" s="336">
        <v>1</v>
      </c>
      <c r="CC69" s="336"/>
      <c r="CD69" s="337"/>
      <c r="CE69" s="336">
        <v>1</v>
      </c>
      <c r="CF69" s="336"/>
      <c r="CG69" s="337"/>
      <c r="CH69" s="336">
        <v>1</v>
      </c>
      <c r="CI69" s="336"/>
      <c r="CJ69" s="337"/>
      <c r="CK69" s="336">
        <v>1</v>
      </c>
      <c r="CL69" s="336"/>
      <c r="CM69" s="337"/>
      <c r="CN69" s="336">
        <v>1</v>
      </c>
      <c r="CO69" s="336"/>
      <c r="CP69" s="337"/>
      <c r="CQ69" s="336">
        <v>1</v>
      </c>
      <c r="CR69" s="336"/>
      <c r="CS69" s="337"/>
      <c r="CU69" s="336" t="s">
        <v>4864</v>
      </c>
    </row>
    <row r="70" spans="1:99" ht="61.5" customHeight="1" x14ac:dyDescent="0.25">
      <c r="A70" s="234" t="s">
        <v>3556</v>
      </c>
      <c r="B70" s="108" t="s">
        <v>181</v>
      </c>
      <c r="C70" s="108">
        <v>1</v>
      </c>
      <c r="D70" s="108" t="s">
        <v>183</v>
      </c>
      <c r="E70" s="120">
        <v>0</v>
      </c>
      <c r="F70" s="166" t="s">
        <v>192</v>
      </c>
      <c r="G70" s="166" t="s">
        <v>3616</v>
      </c>
      <c r="H70" s="166" t="s">
        <v>183</v>
      </c>
      <c r="I70" s="299" t="str">
        <f t="shared" si="2"/>
        <v>I-101-0-1301601</v>
      </c>
      <c r="J70" s="185" t="s">
        <v>224</v>
      </c>
      <c r="K70" s="109" t="s">
        <v>16</v>
      </c>
      <c r="L70" s="300" t="s">
        <v>18</v>
      </c>
      <c r="M70" s="301" t="s">
        <v>4754</v>
      </c>
      <c r="N70" s="322"/>
      <c r="O70" s="110" t="s">
        <v>306</v>
      </c>
      <c r="P70" s="330" t="s">
        <v>226</v>
      </c>
      <c r="Q70" s="330" t="s">
        <v>227</v>
      </c>
      <c r="R70" s="110" t="s">
        <v>228</v>
      </c>
      <c r="S70" s="301" t="s">
        <v>313</v>
      </c>
      <c r="T70" s="581" t="s">
        <v>2869</v>
      </c>
      <c r="U70" s="583">
        <v>1.75</v>
      </c>
      <c r="V70" s="110" t="s">
        <v>314</v>
      </c>
      <c r="W70" s="958">
        <v>0.5</v>
      </c>
      <c r="X70" s="178" t="s">
        <v>222</v>
      </c>
      <c r="Y70" s="703">
        <v>43157</v>
      </c>
      <c r="Z70" s="330" t="s">
        <v>2425</v>
      </c>
      <c r="AA70" s="303">
        <v>43101</v>
      </c>
      <c r="AB70" s="303">
        <v>43373</v>
      </c>
      <c r="AC70" s="341" t="str">
        <f t="shared" si="3"/>
        <v>enero</v>
      </c>
      <c r="AD70" s="343">
        <f t="shared" si="4"/>
        <v>272</v>
      </c>
      <c r="AE70" s="342">
        <f t="shared" si="1"/>
        <v>274</v>
      </c>
      <c r="AF70" s="332">
        <v>0</v>
      </c>
      <c r="AG70" s="340">
        <v>6513605815</v>
      </c>
      <c r="AH70" s="330" t="s">
        <v>23</v>
      </c>
      <c r="AI70" s="318" t="s">
        <v>424</v>
      </c>
      <c r="AJ70" s="318" t="s">
        <v>413</v>
      </c>
      <c r="AK70" s="334" t="s">
        <v>435</v>
      </c>
      <c r="AL70" s="307"/>
      <c r="AM70" s="307"/>
      <c r="AN70" s="588">
        <v>0</v>
      </c>
      <c r="AO70" s="575" t="s">
        <v>2912</v>
      </c>
      <c r="AP70" s="574">
        <v>0</v>
      </c>
      <c r="AQ70" s="726" t="s">
        <v>4265</v>
      </c>
      <c r="AR70" s="574">
        <v>0.22</v>
      </c>
      <c r="AS70" s="726" t="s">
        <v>5175</v>
      </c>
      <c r="AT70" s="1626">
        <v>0.22</v>
      </c>
      <c r="AU70" s="1378" t="s">
        <v>6365</v>
      </c>
      <c r="AV70" s="812">
        <v>32</v>
      </c>
      <c r="AW70" s="1378" t="s">
        <v>6962</v>
      </c>
      <c r="AX70" s="323"/>
      <c r="AY70" s="323"/>
      <c r="AZ70" s="323"/>
      <c r="BA70" s="323"/>
      <c r="BB70" s="323"/>
      <c r="BC70" s="323"/>
      <c r="BD70" s="323"/>
      <c r="BE70" s="323"/>
      <c r="BF70" s="323"/>
      <c r="BG70" s="323"/>
      <c r="BH70" s="323"/>
      <c r="BI70" s="323"/>
      <c r="BJ70" s="335">
        <v>0.05</v>
      </c>
      <c r="BK70" s="336">
        <v>0.05</v>
      </c>
      <c r="BL70" s="337" t="s">
        <v>436</v>
      </c>
      <c r="BM70" s="577">
        <v>0.15000000000000002</v>
      </c>
      <c r="BN70" s="335">
        <v>0.15</v>
      </c>
      <c r="BO70" s="576" t="s">
        <v>2970</v>
      </c>
      <c r="BP70" s="336">
        <v>0.30000000000000004</v>
      </c>
      <c r="BQ70" s="336">
        <v>0.3</v>
      </c>
      <c r="BR70" s="339" t="s">
        <v>4362</v>
      </c>
      <c r="BS70" s="336">
        <v>0.45000000000000007</v>
      </c>
      <c r="BT70" s="336">
        <v>0.45</v>
      </c>
      <c r="BU70" s="339" t="s">
        <v>5337</v>
      </c>
      <c r="BV70" s="1362">
        <v>0.60000000000000009</v>
      </c>
      <c r="BW70" s="1362">
        <v>0.6</v>
      </c>
      <c r="BX70" s="1378" t="s">
        <v>6365</v>
      </c>
      <c r="BY70" s="1362">
        <v>0.75000000000000011</v>
      </c>
      <c r="BZ70" s="1362">
        <v>0.75</v>
      </c>
      <c r="CA70" s="1378" t="s">
        <v>7023</v>
      </c>
      <c r="CB70" s="336">
        <v>0.85000000000000009</v>
      </c>
      <c r="CC70" s="336"/>
      <c r="CD70" s="337"/>
      <c r="CE70" s="336">
        <v>0.95000000000000007</v>
      </c>
      <c r="CF70" s="336"/>
      <c r="CG70" s="337"/>
      <c r="CH70" s="336">
        <v>1</v>
      </c>
      <c r="CI70" s="336"/>
      <c r="CJ70" s="337"/>
      <c r="CK70" s="336">
        <v>1</v>
      </c>
      <c r="CL70" s="336"/>
      <c r="CM70" s="337"/>
      <c r="CN70" s="336">
        <v>1</v>
      </c>
      <c r="CO70" s="336"/>
      <c r="CP70" s="337"/>
      <c r="CQ70" s="336">
        <v>1</v>
      </c>
      <c r="CR70" s="336"/>
      <c r="CS70" s="337"/>
      <c r="CU70" s="336" t="s">
        <v>4865</v>
      </c>
    </row>
    <row r="71" spans="1:99" ht="61.5" customHeight="1" x14ac:dyDescent="0.25">
      <c r="A71" s="234" t="s">
        <v>3556</v>
      </c>
      <c r="B71" s="108" t="s">
        <v>181</v>
      </c>
      <c r="C71" s="108">
        <v>1</v>
      </c>
      <c r="D71" s="108" t="s">
        <v>183</v>
      </c>
      <c r="E71" s="120">
        <v>0</v>
      </c>
      <c r="F71" s="166" t="s">
        <v>192</v>
      </c>
      <c r="G71" s="166" t="s">
        <v>3617</v>
      </c>
      <c r="H71" s="166" t="s">
        <v>183</v>
      </c>
      <c r="I71" s="299" t="str">
        <f t="shared" si="2"/>
        <v>I-101-0-1301701</v>
      </c>
      <c r="J71" s="185" t="s">
        <v>224</v>
      </c>
      <c r="K71" s="109" t="s">
        <v>16</v>
      </c>
      <c r="L71" s="300" t="s">
        <v>18</v>
      </c>
      <c r="M71" s="301" t="s">
        <v>4754</v>
      </c>
      <c r="N71" s="322"/>
      <c r="O71" s="110" t="s">
        <v>306</v>
      </c>
      <c r="P71" s="330" t="s">
        <v>226</v>
      </c>
      <c r="Q71" s="330" t="s">
        <v>227</v>
      </c>
      <c r="R71" s="110" t="s">
        <v>228</v>
      </c>
      <c r="S71" s="301" t="s">
        <v>315</v>
      </c>
      <c r="T71" s="581" t="s">
        <v>2870</v>
      </c>
      <c r="U71" s="583">
        <v>0.88</v>
      </c>
      <c r="V71" s="110" t="s">
        <v>223</v>
      </c>
      <c r="W71" s="310">
        <v>95</v>
      </c>
      <c r="X71" s="178" t="s">
        <v>222</v>
      </c>
      <c r="Y71" s="703">
        <v>43157</v>
      </c>
      <c r="Z71" s="330" t="s">
        <v>2424</v>
      </c>
      <c r="AA71" s="303">
        <v>43101</v>
      </c>
      <c r="AB71" s="303">
        <v>43434</v>
      </c>
      <c r="AC71" s="341" t="str">
        <f t="shared" si="3"/>
        <v>enero</v>
      </c>
      <c r="AD71" s="343">
        <f t="shared" si="4"/>
        <v>333</v>
      </c>
      <c r="AE71" s="342">
        <f t="shared" si="1"/>
        <v>333</v>
      </c>
      <c r="AF71" s="332">
        <v>0</v>
      </c>
      <c r="AG71" s="340">
        <v>6513605815</v>
      </c>
      <c r="AH71" s="330" t="s">
        <v>23</v>
      </c>
      <c r="AI71" s="318" t="s">
        <v>424</v>
      </c>
      <c r="AJ71" s="318" t="s">
        <v>413</v>
      </c>
      <c r="AK71" s="334" t="s">
        <v>325</v>
      </c>
      <c r="AL71" s="307"/>
      <c r="AM71" s="307"/>
      <c r="AN71" s="574">
        <v>2</v>
      </c>
      <c r="AO71" s="575" t="s">
        <v>2913</v>
      </c>
      <c r="AP71" s="574">
        <v>5</v>
      </c>
      <c r="AQ71" s="726" t="s">
        <v>4266</v>
      </c>
      <c r="AR71" s="574">
        <v>6</v>
      </c>
      <c r="AS71" s="726" t="s">
        <v>5176</v>
      </c>
      <c r="AT71" s="1626">
        <v>7</v>
      </c>
      <c r="AU71" s="1378" t="s">
        <v>6366</v>
      </c>
      <c r="AV71" s="812">
        <v>10</v>
      </c>
      <c r="AW71" s="1378" t="s">
        <v>6963</v>
      </c>
      <c r="AX71" s="323"/>
      <c r="AY71" s="323"/>
      <c r="AZ71" s="323"/>
      <c r="BA71" s="323"/>
      <c r="BB71" s="323"/>
      <c r="BC71" s="323"/>
      <c r="BD71" s="323"/>
      <c r="BE71" s="323"/>
      <c r="BF71" s="323"/>
      <c r="BG71" s="323"/>
      <c r="BH71" s="323"/>
      <c r="BI71" s="323"/>
      <c r="BJ71" s="335">
        <v>0.05</v>
      </c>
      <c r="BK71" s="336">
        <v>0.05</v>
      </c>
      <c r="BL71" s="337" t="s">
        <v>437</v>
      </c>
      <c r="BM71" s="577">
        <v>0.1</v>
      </c>
      <c r="BN71" s="335">
        <v>0.1</v>
      </c>
      <c r="BO71" s="576" t="s">
        <v>2971</v>
      </c>
      <c r="BP71" s="336">
        <v>0.2</v>
      </c>
      <c r="BQ71" s="336">
        <v>0.2</v>
      </c>
      <c r="BR71" s="339" t="s">
        <v>4363</v>
      </c>
      <c r="BS71" s="336">
        <v>0.30000000000000004</v>
      </c>
      <c r="BT71" s="336">
        <v>0.3</v>
      </c>
      <c r="BU71" s="339" t="s">
        <v>5338</v>
      </c>
      <c r="BV71" s="1362">
        <v>0.4</v>
      </c>
      <c r="BW71" s="1362">
        <v>0.4</v>
      </c>
      <c r="BX71" s="1378" t="s">
        <v>6529</v>
      </c>
      <c r="BY71" s="1362">
        <v>0.5</v>
      </c>
      <c r="BZ71" s="1362">
        <v>0.5</v>
      </c>
      <c r="CA71" s="1378" t="s">
        <v>6963</v>
      </c>
      <c r="CB71" s="336">
        <v>0.6</v>
      </c>
      <c r="CC71" s="336"/>
      <c r="CD71" s="337"/>
      <c r="CE71" s="336">
        <v>0.7</v>
      </c>
      <c r="CF71" s="336"/>
      <c r="CG71" s="337"/>
      <c r="CH71" s="336">
        <v>0.79999999999999993</v>
      </c>
      <c r="CI71" s="336"/>
      <c r="CJ71" s="337"/>
      <c r="CK71" s="336">
        <v>0.89999999999999991</v>
      </c>
      <c r="CL71" s="336"/>
      <c r="CM71" s="337"/>
      <c r="CN71" s="336">
        <v>0.99999999999999989</v>
      </c>
      <c r="CO71" s="336"/>
      <c r="CP71" s="337"/>
      <c r="CQ71" s="336">
        <v>0.99999999999999989</v>
      </c>
      <c r="CR71" s="336"/>
      <c r="CS71" s="337"/>
      <c r="CU71" s="336" t="s">
        <v>4866</v>
      </c>
    </row>
    <row r="72" spans="1:99" ht="61.5" customHeight="1" x14ac:dyDescent="0.25">
      <c r="A72" s="234" t="s">
        <v>3556</v>
      </c>
      <c r="B72" s="108" t="s">
        <v>181</v>
      </c>
      <c r="C72" s="108">
        <v>1</v>
      </c>
      <c r="D72" s="108" t="s">
        <v>183</v>
      </c>
      <c r="E72" s="120">
        <v>0</v>
      </c>
      <c r="F72" s="166" t="s">
        <v>192</v>
      </c>
      <c r="G72" s="166" t="s">
        <v>3617</v>
      </c>
      <c r="H72" s="166" t="s">
        <v>185</v>
      </c>
      <c r="I72" s="299" t="str">
        <f t="shared" si="2"/>
        <v>I-101-0-1301702</v>
      </c>
      <c r="J72" s="185" t="s">
        <v>224</v>
      </c>
      <c r="K72" s="109" t="s">
        <v>16</v>
      </c>
      <c r="L72" s="300" t="s">
        <v>18</v>
      </c>
      <c r="M72" s="301" t="s">
        <v>4754</v>
      </c>
      <c r="N72" s="322"/>
      <c r="O72" s="110" t="s">
        <v>306</v>
      </c>
      <c r="P72" s="330" t="s">
        <v>226</v>
      </c>
      <c r="Q72" s="330" t="s">
        <v>227</v>
      </c>
      <c r="R72" s="110" t="s">
        <v>228</v>
      </c>
      <c r="S72" s="301" t="s">
        <v>315</v>
      </c>
      <c r="T72" s="581" t="s">
        <v>2870</v>
      </c>
      <c r="U72" s="583">
        <v>0.88</v>
      </c>
      <c r="V72" s="110" t="s">
        <v>223</v>
      </c>
      <c r="W72" s="310">
        <v>95</v>
      </c>
      <c r="X72" s="178" t="s">
        <v>222</v>
      </c>
      <c r="Y72" s="703">
        <v>43157</v>
      </c>
      <c r="Z72" s="330" t="s">
        <v>316</v>
      </c>
      <c r="AA72" s="303">
        <v>43101</v>
      </c>
      <c r="AB72" s="303">
        <v>43373</v>
      </c>
      <c r="AC72" s="341" t="str">
        <f t="shared" si="3"/>
        <v>enero</v>
      </c>
      <c r="AD72" s="343">
        <f t="shared" si="4"/>
        <v>272</v>
      </c>
      <c r="AE72" s="342">
        <f t="shared" ref="AE72:AE135" si="5">IF($AD72&lt;=30,30,IF(AND($AD72&gt;30,$AD72&lt;=61),61,IF(AND($AD72&gt;61,$AD72&lt;=91),91,IF(AND($AD72&gt;91,$AD72&lt;=122),122,IF(AND($AD72&gt;122,$AD72&lt;=152),152,IF(AND($AD72&gt;152,$AD72&lt;=183),183,IF(AND($AD72&gt;183,$AD72&lt;=213),213,IF(AND($AD72&gt;213,$AD72&lt;=244),244,IF(AND($AD72&gt;244,$AD72&lt;=274),274,IF(AND($AD72&gt;274,$AD72&lt;=305),305,IF(AND($AD72&gt;305,$AD72&lt;=333),333,IF(AND($AD72&gt;333,$AD72&lt;=365),365,"Verificar Fechas"))))))))))))</f>
        <v>274</v>
      </c>
      <c r="AF72" s="332">
        <v>0</v>
      </c>
      <c r="AG72" s="308">
        <v>0</v>
      </c>
      <c r="AH72" s="110" t="s">
        <v>225</v>
      </c>
      <c r="AI72" s="333">
        <v>0</v>
      </c>
      <c r="AJ72" s="318"/>
      <c r="AK72" s="334" t="s">
        <v>327</v>
      </c>
      <c r="AL72" s="307"/>
      <c r="AM72" s="307"/>
      <c r="AN72" s="574">
        <v>2</v>
      </c>
      <c r="AO72" s="575" t="s">
        <v>2913</v>
      </c>
      <c r="AP72" s="574">
        <v>5</v>
      </c>
      <c r="AQ72" s="726" t="s">
        <v>4266</v>
      </c>
      <c r="AR72" s="574">
        <v>6</v>
      </c>
      <c r="AS72" s="726" t="s">
        <v>5176</v>
      </c>
      <c r="AT72" s="1626">
        <v>7</v>
      </c>
      <c r="AU72" s="1378" t="s">
        <v>6366</v>
      </c>
      <c r="AV72" s="812">
        <v>10</v>
      </c>
      <c r="AW72" s="1378" t="s">
        <v>6963</v>
      </c>
      <c r="AX72" s="323"/>
      <c r="AY72" s="323"/>
      <c r="AZ72" s="323"/>
      <c r="BA72" s="323"/>
      <c r="BB72" s="323"/>
      <c r="BC72" s="323"/>
      <c r="BD72" s="323"/>
      <c r="BE72" s="323"/>
      <c r="BF72" s="323"/>
      <c r="BG72" s="323"/>
      <c r="BH72" s="323"/>
      <c r="BI72" s="323"/>
      <c r="BJ72" s="335">
        <v>0.05</v>
      </c>
      <c r="BK72" s="336">
        <v>0.05</v>
      </c>
      <c r="BL72" s="337" t="s">
        <v>438</v>
      </c>
      <c r="BM72" s="577">
        <v>0.1</v>
      </c>
      <c r="BN72" s="335">
        <v>0.1</v>
      </c>
      <c r="BO72" s="576" t="s">
        <v>2972</v>
      </c>
      <c r="BP72" s="336">
        <v>0.15000000000000002</v>
      </c>
      <c r="BQ72" s="336">
        <v>0.15</v>
      </c>
      <c r="BR72" s="339" t="s">
        <v>4364</v>
      </c>
      <c r="BS72" s="336">
        <v>0.2</v>
      </c>
      <c r="BT72" s="336">
        <v>0.2</v>
      </c>
      <c r="BU72" s="339" t="s">
        <v>5339</v>
      </c>
      <c r="BV72" s="1362">
        <v>0.25</v>
      </c>
      <c r="BW72" s="1362">
        <v>0.25</v>
      </c>
      <c r="BX72" s="1378" t="s">
        <v>6530</v>
      </c>
      <c r="BY72" s="1362">
        <v>0.5</v>
      </c>
      <c r="BZ72" s="1362">
        <v>0.5</v>
      </c>
      <c r="CA72" s="1378" t="s">
        <v>7020</v>
      </c>
      <c r="CB72" s="336">
        <v>0.7</v>
      </c>
      <c r="CC72" s="336"/>
      <c r="CD72" s="337"/>
      <c r="CE72" s="336">
        <v>0.75</v>
      </c>
      <c r="CF72" s="336"/>
      <c r="CG72" s="337"/>
      <c r="CH72" s="336">
        <v>1</v>
      </c>
      <c r="CI72" s="336"/>
      <c r="CJ72" s="337"/>
      <c r="CK72" s="336">
        <v>1</v>
      </c>
      <c r="CL72" s="336"/>
      <c r="CM72" s="337"/>
      <c r="CN72" s="336">
        <v>1</v>
      </c>
      <c r="CO72" s="336"/>
      <c r="CP72" s="337"/>
      <c r="CQ72" s="336">
        <v>1</v>
      </c>
      <c r="CR72" s="336"/>
      <c r="CS72" s="337"/>
      <c r="CU72" s="336" t="s">
        <v>4867</v>
      </c>
    </row>
    <row r="73" spans="1:99" ht="222" customHeight="1" x14ac:dyDescent="0.25">
      <c r="A73" s="234" t="s">
        <v>3556</v>
      </c>
      <c r="B73" s="108" t="s">
        <v>181</v>
      </c>
      <c r="C73" s="108">
        <v>1</v>
      </c>
      <c r="D73" s="108" t="s">
        <v>183</v>
      </c>
      <c r="E73" s="120">
        <v>1</v>
      </c>
      <c r="F73" s="108" t="s">
        <v>183</v>
      </c>
      <c r="G73" s="166" t="s">
        <v>199</v>
      </c>
      <c r="H73" s="166" t="s">
        <v>183</v>
      </c>
      <c r="I73" s="299" t="str">
        <f t="shared" ref="I73:I136" si="6">+B73&amp;"-"&amp;C73&amp;D73&amp;"-"&amp;E73&amp;"-"&amp;F73&amp;G73&amp;H73</f>
        <v>I-101-1-0100101</v>
      </c>
      <c r="J73" s="185" t="s">
        <v>224</v>
      </c>
      <c r="K73" s="109" t="s">
        <v>16</v>
      </c>
      <c r="L73" s="300" t="s">
        <v>18</v>
      </c>
      <c r="M73" s="301" t="s">
        <v>4754</v>
      </c>
      <c r="N73" s="322"/>
      <c r="O73" s="110" t="s">
        <v>439</v>
      </c>
      <c r="P73" s="330" t="s">
        <v>226</v>
      </c>
      <c r="Q73" s="330" t="s">
        <v>440</v>
      </c>
      <c r="R73" s="110" t="s">
        <v>222</v>
      </c>
      <c r="S73" s="301" t="s">
        <v>441</v>
      </c>
      <c r="T73" s="581" t="s">
        <v>2845</v>
      </c>
      <c r="U73" s="583">
        <v>0.88</v>
      </c>
      <c r="V73" s="110" t="s">
        <v>223</v>
      </c>
      <c r="W73" s="310">
        <v>500</v>
      </c>
      <c r="X73" s="324"/>
      <c r="Y73" s="324"/>
      <c r="Z73" s="330" t="s">
        <v>442</v>
      </c>
      <c r="AA73" s="303">
        <v>43101</v>
      </c>
      <c r="AB73" s="303">
        <v>43312</v>
      </c>
      <c r="AC73" s="341" t="str">
        <f t="shared" ref="AC73:AC136" si="7">TEXT(AA73,"mmmm")</f>
        <v>enero</v>
      </c>
      <c r="AD73" s="343">
        <f t="shared" ref="AD73:AD136" si="8">+AB73-AA73</f>
        <v>211</v>
      </c>
      <c r="AE73" s="342">
        <f t="shared" si="5"/>
        <v>213</v>
      </c>
      <c r="AF73" s="332">
        <v>0</v>
      </c>
      <c r="AG73" s="344">
        <v>58000000000</v>
      </c>
      <c r="AH73" s="330" t="s">
        <v>23</v>
      </c>
      <c r="AI73" s="333">
        <v>0</v>
      </c>
      <c r="AJ73" s="1503" t="s">
        <v>544</v>
      </c>
      <c r="AK73" s="339" t="s">
        <v>545</v>
      </c>
      <c r="AL73" s="345">
        <v>0</v>
      </c>
      <c r="AM73" s="312" t="s">
        <v>546</v>
      </c>
      <c r="AN73" s="574">
        <v>0</v>
      </c>
      <c r="AO73" s="575" t="s">
        <v>2803</v>
      </c>
      <c r="AP73" s="574">
        <v>0</v>
      </c>
      <c r="AQ73" s="726" t="s">
        <v>4267</v>
      </c>
      <c r="AR73" s="574">
        <v>0</v>
      </c>
      <c r="AS73" s="726" t="s">
        <v>5177</v>
      </c>
      <c r="AT73" s="1626">
        <v>0</v>
      </c>
      <c r="AU73" s="1378" t="s">
        <v>6367</v>
      </c>
      <c r="AV73" s="812">
        <v>0</v>
      </c>
      <c r="AW73" s="1378" t="s">
        <v>6964</v>
      </c>
      <c r="AX73" s="323"/>
      <c r="AY73" s="323"/>
      <c r="AZ73" s="323"/>
      <c r="BA73" s="323"/>
      <c r="BB73" s="323"/>
      <c r="BC73" s="323"/>
      <c r="BD73" s="323"/>
      <c r="BE73" s="323"/>
      <c r="BF73" s="323"/>
      <c r="BG73" s="323"/>
      <c r="BH73" s="323"/>
      <c r="BI73" s="323"/>
      <c r="BJ73" s="335">
        <v>0.1</v>
      </c>
      <c r="BK73" s="336">
        <v>0.1</v>
      </c>
      <c r="BL73" s="339" t="s">
        <v>547</v>
      </c>
      <c r="BM73" s="578">
        <v>0.2</v>
      </c>
      <c r="BN73" s="335">
        <v>0.2</v>
      </c>
      <c r="BO73" s="579" t="s">
        <v>2805</v>
      </c>
      <c r="BP73" s="336">
        <v>0.30000000000000004</v>
      </c>
      <c r="BQ73" s="336">
        <v>0.3</v>
      </c>
      <c r="BR73" s="339" t="s">
        <v>4365</v>
      </c>
      <c r="BS73" s="336">
        <v>0.45000000000000007</v>
      </c>
      <c r="BT73" s="336">
        <v>0.45</v>
      </c>
      <c r="BU73" s="339" t="s">
        <v>5340</v>
      </c>
      <c r="BV73" s="1362">
        <v>0.60000000000000009</v>
      </c>
      <c r="BW73" s="1362">
        <v>0.6</v>
      </c>
      <c r="BX73" s="1378" t="s">
        <v>6531</v>
      </c>
      <c r="BY73" s="1362">
        <v>0.8</v>
      </c>
      <c r="BZ73" s="1362">
        <v>0.8</v>
      </c>
      <c r="CA73" s="1378" t="s">
        <v>7024</v>
      </c>
      <c r="CB73" s="336">
        <v>1</v>
      </c>
      <c r="CC73" s="336"/>
      <c r="CD73" s="337"/>
      <c r="CE73" s="336">
        <v>1</v>
      </c>
      <c r="CF73" s="336"/>
      <c r="CG73" s="337"/>
      <c r="CH73" s="336">
        <v>1</v>
      </c>
      <c r="CI73" s="336"/>
      <c r="CJ73" s="337"/>
      <c r="CK73" s="336">
        <v>1</v>
      </c>
      <c r="CL73" s="336"/>
      <c r="CM73" s="337"/>
      <c r="CN73" s="336">
        <v>1</v>
      </c>
      <c r="CO73" s="336"/>
      <c r="CP73" s="337"/>
      <c r="CQ73" s="336">
        <v>1</v>
      </c>
      <c r="CR73" s="336"/>
      <c r="CS73" s="337"/>
      <c r="CU73" s="336" t="s">
        <v>4868</v>
      </c>
    </row>
    <row r="74" spans="1:99" ht="267.75" x14ac:dyDescent="0.25">
      <c r="A74" s="234" t="s">
        <v>3556</v>
      </c>
      <c r="B74" s="108" t="s">
        <v>181</v>
      </c>
      <c r="C74" s="108">
        <v>1</v>
      </c>
      <c r="D74" s="108" t="s">
        <v>183</v>
      </c>
      <c r="E74" s="120">
        <v>1</v>
      </c>
      <c r="F74" s="108" t="s">
        <v>183</v>
      </c>
      <c r="G74" s="166" t="s">
        <v>199</v>
      </c>
      <c r="H74" s="166" t="s">
        <v>185</v>
      </c>
      <c r="I74" s="299" t="str">
        <f t="shared" si="6"/>
        <v>I-101-1-0100102</v>
      </c>
      <c r="J74" s="185" t="s">
        <v>224</v>
      </c>
      <c r="K74" s="109" t="s">
        <v>16</v>
      </c>
      <c r="L74" s="300" t="s">
        <v>18</v>
      </c>
      <c r="M74" s="301" t="s">
        <v>4754</v>
      </c>
      <c r="N74" s="322"/>
      <c r="O74" s="110" t="s">
        <v>439</v>
      </c>
      <c r="P74" s="330" t="s">
        <v>226</v>
      </c>
      <c r="Q74" s="330" t="s">
        <v>440</v>
      </c>
      <c r="R74" s="110" t="s">
        <v>222</v>
      </c>
      <c r="S74" s="301" t="s">
        <v>441</v>
      </c>
      <c r="T74" s="581" t="s">
        <v>2846</v>
      </c>
      <c r="U74" s="583">
        <v>0.88</v>
      </c>
      <c r="V74" s="110" t="s">
        <v>223</v>
      </c>
      <c r="W74" s="310">
        <v>500</v>
      </c>
      <c r="X74" s="323"/>
      <c r="Y74" s="323"/>
      <c r="Z74" s="330" t="s">
        <v>443</v>
      </c>
      <c r="AA74" s="303">
        <v>43101</v>
      </c>
      <c r="AB74" s="303">
        <v>43312</v>
      </c>
      <c r="AC74" s="341" t="str">
        <f t="shared" si="7"/>
        <v>enero</v>
      </c>
      <c r="AD74" s="343">
        <f t="shared" si="8"/>
        <v>211</v>
      </c>
      <c r="AE74" s="342">
        <f t="shared" si="5"/>
        <v>213</v>
      </c>
      <c r="AF74" s="332">
        <v>0</v>
      </c>
      <c r="AG74" s="308">
        <v>0</v>
      </c>
      <c r="AH74" s="110" t="s">
        <v>225</v>
      </c>
      <c r="AI74" s="333">
        <v>0</v>
      </c>
      <c r="AJ74" s="1503"/>
      <c r="AK74" s="339" t="s">
        <v>548</v>
      </c>
      <c r="AL74" s="345">
        <v>0</v>
      </c>
      <c r="AM74" s="312" t="s">
        <v>546</v>
      </c>
      <c r="AN74" s="574">
        <v>0</v>
      </c>
      <c r="AO74" s="575" t="s">
        <v>2803</v>
      </c>
      <c r="AP74" s="574">
        <v>0</v>
      </c>
      <c r="AQ74" s="726" t="s">
        <v>4267</v>
      </c>
      <c r="AR74" s="574">
        <v>0</v>
      </c>
      <c r="AS74" s="726" t="s">
        <v>5177</v>
      </c>
      <c r="AT74" s="1626">
        <v>0</v>
      </c>
      <c r="AU74" s="1378" t="s">
        <v>6367</v>
      </c>
      <c r="AV74" s="812">
        <v>0</v>
      </c>
      <c r="AW74" s="1378" t="s">
        <v>6964</v>
      </c>
      <c r="AX74" s="323"/>
      <c r="AY74" s="323"/>
      <c r="AZ74" s="323"/>
      <c r="BA74" s="323"/>
      <c r="BB74" s="323"/>
      <c r="BC74" s="323"/>
      <c r="BD74" s="323"/>
      <c r="BE74" s="323"/>
      <c r="BF74" s="323"/>
      <c r="BG74" s="323"/>
      <c r="BH74" s="323"/>
      <c r="BI74" s="323"/>
      <c r="BJ74" s="335">
        <v>0.1</v>
      </c>
      <c r="BK74" s="336">
        <v>0.1</v>
      </c>
      <c r="BL74" s="337" t="s">
        <v>549</v>
      </c>
      <c r="BM74" s="578">
        <v>0.30000000000000004</v>
      </c>
      <c r="BN74" s="335">
        <v>0.3</v>
      </c>
      <c r="BO74" s="579" t="s">
        <v>2806</v>
      </c>
      <c r="BP74" s="336">
        <v>0.5</v>
      </c>
      <c r="BQ74" s="336">
        <v>0.5</v>
      </c>
      <c r="BR74" s="339" t="s">
        <v>4366</v>
      </c>
      <c r="BS74" s="336">
        <v>0.7</v>
      </c>
      <c r="BT74" s="336">
        <v>0.7</v>
      </c>
      <c r="BU74" s="339" t="s">
        <v>5341</v>
      </c>
      <c r="BV74" s="1362">
        <v>1</v>
      </c>
      <c r="BW74" s="1362">
        <v>1</v>
      </c>
      <c r="BX74" s="1378" t="s">
        <v>6532</v>
      </c>
      <c r="BY74" s="1362">
        <v>1</v>
      </c>
      <c r="BZ74" s="1362">
        <v>1</v>
      </c>
      <c r="CA74" s="1378" t="s">
        <v>7025</v>
      </c>
      <c r="CB74" s="336">
        <v>1</v>
      </c>
      <c r="CC74" s="336"/>
      <c r="CD74" s="337"/>
      <c r="CE74" s="336">
        <v>1</v>
      </c>
      <c r="CF74" s="336"/>
      <c r="CG74" s="337"/>
      <c r="CH74" s="336">
        <v>1</v>
      </c>
      <c r="CI74" s="336"/>
      <c r="CJ74" s="337"/>
      <c r="CK74" s="336">
        <v>1</v>
      </c>
      <c r="CL74" s="336"/>
      <c r="CM74" s="337"/>
      <c r="CN74" s="336">
        <v>1</v>
      </c>
      <c r="CO74" s="336"/>
      <c r="CP74" s="337"/>
      <c r="CQ74" s="336">
        <v>1</v>
      </c>
      <c r="CR74" s="336"/>
      <c r="CS74" s="337"/>
      <c r="CU74" s="336" t="s">
        <v>4869</v>
      </c>
    </row>
    <row r="75" spans="1:99" ht="283.5" x14ac:dyDescent="0.25">
      <c r="A75" s="234" t="s">
        <v>3556</v>
      </c>
      <c r="B75" s="108" t="s">
        <v>181</v>
      </c>
      <c r="C75" s="108">
        <v>1</v>
      </c>
      <c r="D75" s="108" t="s">
        <v>183</v>
      </c>
      <c r="E75" s="120">
        <v>1</v>
      </c>
      <c r="F75" s="108" t="s">
        <v>183</v>
      </c>
      <c r="G75" s="166" t="s">
        <v>200</v>
      </c>
      <c r="H75" s="166" t="s">
        <v>183</v>
      </c>
      <c r="I75" s="299" t="str">
        <f t="shared" si="6"/>
        <v>I-101-1-0100201</v>
      </c>
      <c r="J75" s="185" t="s">
        <v>224</v>
      </c>
      <c r="K75" s="109" t="s">
        <v>16</v>
      </c>
      <c r="L75" s="300" t="s">
        <v>18</v>
      </c>
      <c r="M75" s="301" t="s">
        <v>4754</v>
      </c>
      <c r="N75" s="322"/>
      <c r="O75" s="110" t="s">
        <v>439</v>
      </c>
      <c r="P75" s="330" t="s">
        <v>226</v>
      </c>
      <c r="Q75" s="330" t="s">
        <v>440</v>
      </c>
      <c r="R75" s="110" t="s">
        <v>222</v>
      </c>
      <c r="S75" s="301" t="s">
        <v>444</v>
      </c>
      <c r="T75" s="581" t="s">
        <v>2847</v>
      </c>
      <c r="U75" s="583">
        <v>0.88</v>
      </c>
      <c r="V75" s="110" t="s">
        <v>223</v>
      </c>
      <c r="W75" s="310">
        <v>3000</v>
      </c>
      <c r="X75" s="323"/>
      <c r="Y75" s="323"/>
      <c r="Z75" s="330" t="s">
        <v>445</v>
      </c>
      <c r="AA75" s="303">
        <v>43101</v>
      </c>
      <c r="AB75" s="303">
        <v>43313</v>
      </c>
      <c r="AC75" s="341" t="str">
        <f t="shared" si="7"/>
        <v>enero</v>
      </c>
      <c r="AD75" s="343">
        <f t="shared" si="8"/>
        <v>212</v>
      </c>
      <c r="AE75" s="342">
        <f t="shared" si="5"/>
        <v>213</v>
      </c>
      <c r="AF75" s="332">
        <v>0</v>
      </c>
      <c r="AG75" s="308">
        <v>0</v>
      </c>
      <c r="AH75" s="110" t="s">
        <v>225</v>
      </c>
      <c r="AI75" s="333">
        <v>0</v>
      </c>
      <c r="AJ75" s="1503"/>
      <c r="AK75" s="339" t="s">
        <v>550</v>
      </c>
      <c r="AL75" s="345">
        <v>0</v>
      </c>
      <c r="AM75" s="312" t="s">
        <v>551</v>
      </c>
      <c r="AN75" s="626">
        <v>784</v>
      </c>
      <c r="AO75" s="627" t="s">
        <v>3533</v>
      </c>
      <c r="AP75" s="574">
        <v>899</v>
      </c>
      <c r="AQ75" s="726" t="s">
        <v>4268</v>
      </c>
      <c r="AR75" s="574">
        <v>899</v>
      </c>
      <c r="AS75" s="726" t="s">
        <v>5178</v>
      </c>
      <c r="AT75" s="1626">
        <v>899</v>
      </c>
      <c r="AU75" s="1378" t="s">
        <v>6368</v>
      </c>
      <c r="AV75" s="812">
        <v>899</v>
      </c>
      <c r="AW75" s="1378" t="s">
        <v>6965</v>
      </c>
      <c r="AX75" s="323"/>
      <c r="AY75" s="323"/>
      <c r="AZ75" s="323"/>
      <c r="BA75" s="323"/>
      <c r="BB75" s="323"/>
      <c r="BC75" s="323"/>
      <c r="BD75" s="323"/>
      <c r="BE75" s="323"/>
      <c r="BF75" s="323"/>
      <c r="BG75" s="323"/>
      <c r="BH75" s="323"/>
      <c r="BI75" s="323"/>
      <c r="BJ75" s="335">
        <v>0.1</v>
      </c>
      <c r="BK75" s="336">
        <v>0.1</v>
      </c>
      <c r="BL75" s="337" t="s">
        <v>552</v>
      </c>
      <c r="BM75" s="578">
        <v>0.2</v>
      </c>
      <c r="BN75" s="335">
        <v>0.2</v>
      </c>
      <c r="BO75" s="579" t="s">
        <v>2807</v>
      </c>
      <c r="BP75" s="336">
        <v>0.30000000000000004</v>
      </c>
      <c r="BQ75" s="336">
        <v>0.3</v>
      </c>
      <c r="BR75" s="339" t="s">
        <v>4367</v>
      </c>
      <c r="BS75" s="336">
        <v>0.4</v>
      </c>
      <c r="BT75" s="336">
        <v>0.4</v>
      </c>
      <c r="BU75" s="339" t="s">
        <v>5342</v>
      </c>
      <c r="BV75" s="1362">
        <v>0.5</v>
      </c>
      <c r="BW75" s="1362">
        <v>0.5</v>
      </c>
      <c r="BX75" s="1378" t="s">
        <v>6533</v>
      </c>
      <c r="BY75" s="1362">
        <v>0.6</v>
      </c>
      <c r="BZ75" s="1362">
        <v>0.6</v>
      </c>
      <c r="CA75" s="1378" t="s">
        <v>7026</v>
      </c>
      <c r="CB75" s="336">
        <v>0.8</v>
      </c>
      <c r="CC75" s="336"/>
      <c r="CD75" s="337"/>
      <c r="CE75" s="336">
        <v>1</v>
      </c>
      <c r="CF75" s="336"/>
      <c r="CG75" s="337"/>
      <c r="CH75" s="336">
        <v>1</v>
      </c>
      <c r="CI75" s="336"/>
      <c r="CJ75" s="337"/>
      <c r="CK75" s="336">
        <v>1</v>
      </c>
      <c r="CL75" s="336"/>
      <c r="CM75" s="337"/>
      <c r="CN75" s="336">
        <v>1</v>
      </c>
      <c r="CO75" s="336"/>
      <c r="CP75" s="337"/>
      <c r="CQ75" s="336">
        <v>1</v>
      </c>
      <c r="CR75" s="336"/>
      <c r="CS75" s="337"/>
      <c r="CU75" s="336" t="s">
        <v>4870</v>
      </c>
    </row>
    <row r="76" spans="1:99" ht="283.5" x14ac:dyDescent="0.25">
      <c r="A76" s="234" t="s">
        <v>3556</v>
      </c>
      <c r="B76" s="108" t="s">
        <v>181</v>
      </c>
      <c r="C76" s="108">
        <v>1</v>
      </c>
      <c r="D76" s="108" t="s">
        <v>183</v>
      </c>
      <c r="E76" s="120">
        <v>1</v>
      </c>
      <c r="F76" s="108" t="s">
        <v>183</v>
      </c>
      <c r="G76" s="166" t="s">
        <v>200</v>
      </c>
      <c r="H76" s="166" t="s">
        <v>185</v>
      </c>
      <c r="I76" s="299" t="str">
        <f t="shared" si="6"/>
        <v>I-101-1-0100202</v>
      </c>
      <c r="J76" s="185" t="s">
        <v>224</v>
      </c>
      <c r="K76" s="109" t="s">
        <v>16</v>
      </c>
      <c r="L76" s="300" t="s">
        <v>18</v>
      </c>
      <c r="M76" s="301" t="s">
        <v>4754</v>
      </c>
      <c r="N76" s="322"/>
      <c r="O76" s="110" t="s">
        <v>439</v>
      </c>
      <c r="P76" s="330" t="s">
        <v>226</v>
      </c>
      <c r="Q76" s="330" t="s">
        <v>440</v>
      </c>
      <c r="R76" s="110" t="s">
        <v>222</v>
      </c>
      <c r="S76" s="301" t="s">
        <v>444</v>
      </c>
      <c r="T76" s="581" t="s">
        <v>2847</v>
      </c>
      <c r="U76" s="583">
        <v>0.88</v>
      </c>
      <c r="V76" s="110" t="s">
        <v>223</v>
      </c>
      <c r="W76" s="310">
        <v>3000</v>
      </c>
      <c r="X76" s="323"/>
      <c r="Y76" s="323"/>
      <c r="Z76" s="330" t="s">
        <v>446</v>
      </c>
      <c r="AA76" s="303">
        <v>43101</v>
      </c>
      <c r="AB76" s="303">
        <v>43313</v>
      </c>
      <c r="AC76" s="341" t="str">
        <f t="shared" si="7"/>
        <v>enero</v>
      </c>
      <c r="AD76" s="343">
        <f t="shared" si="8"/>
        <v>212</v>
      </c>
      <c r="AE76" s="342">
        <f t="shared" si="5"/>
        <v>213</v>
      </c>
      <c r="AF76" s="332">
        <v>0</v>
      </c>
      <c r="AG76" s="308">
        <v>0</v>
      </c>
      <c r="AH76" s="110" t="s">
        <v>225</v>
      </c>
      <c r="AI76" s="333">
        <v>0</v>
      </c>
      <c r="AJ76" s="1503"/>
      <c r="AK76" s="339" t="s">
        <v>553</v>
      </c>
      <c r="AL76" s="345">
        <v>0</v>
      </c>
      <c r="AM76" s="312" t="s">
        <v>551</v>
      </c>
      <c r="AN76" s="626">
        <v>784</v>
      </c>
      <c r="AO76" s="627" t="s">
        <v>3533</v>
      </c>
      <c r="AP76" s="574">
        <v>899</v>
      </c>
      <c r="AQ76" s="726" t="s">
        <v>4268</v>
      </c>
      <c r="AR76" s="574">
        <v>899</v>
      </c>
      <c r="AS76" s="726" t="s">
        <v>5178</v>
      </c>
      <c r="AT76" s="1626">
        <v>899</v>
      </c>
      <c r="AU76" s="1378" t="s">
        <v>6368</v>
      </c>
      <c r="AV76" s="812">
        <v>899</v>
      </c>
      <c r="AW76" s="1378" t="s">
        <v>6965</v>
      </c>
      <c r="AX76" s="323"/>
      <c r="AY76" s="323"/>
      <c r="AZ76" s="323"/>
      <c r="BA76" s="323"/>
      <c r="BB76" s="323"/>
      <c r="BC76" s="323"/>
      <c r="BD76" s="323"/>
      <c r="BE76" s="323"/>
      <c r="BF76" s="323"/>
      <c r="BG76" s="323"/>
      <c r="BH76" s="323"/>
      <c r="BI76" s="323"/>
      <c r="BJ76" s="335">
        <v>0.1</v>
      </c>
      <c r="BK76" s="336">
        <v>0.1</v>
      </c>
      <c r="BL76" s="337" t="s">
        <v>554</v>
      </c>
      <c r="BM76" s="578">
        <v>0.2</v>
      </c>
      <c r="BN76" s="335">
        <v>0.2</v>
      </c>
      <c r="BO76" s="579" t="s">
        <v>2808</v>
      </c>
      <c r="BP76" s="336">
        <v>0.30000000000000004</v>
      </c>
      <c r="BQ76" s="336">
        <v>0.3</v>
      </c>
      <c r="BR76" s="339" t="s">
        <v>4368</v>
      </c>
      <c r="BS76" s="336">
        <v>0.4</v>
      </c>
      <c r="BT76" s="336">
        <v>0.4</v>
      </c>
      <c r="BU76" s="339" t="s">
        <v>5343</v>
      </c>
      <c r="BV76" s="1362">
        <v>0.5</v>
      </c>
      <c r="BW76" s="1362">
        <v>0.5</v>
      </c>
      <c r="BX76" s="1378" t="s">
        <v>6534</v>
      </c>
      <c r="BY76" s="1362">
        <v>0.6</v>
      </c>
      <c r="BZ76" s="1362">
        <v>0.6</v>
      </c>
      <c r="CA76" s="1378" t="s">
        <v>7027</v>
      </c>
      <c r="CB76" s="336">
        <v>0.8</v>
      </c>
      <c r="CC76" s="336"/>
      <c r="CD76" s="337"/>
      <c r="CE76" s="336">
        <v>1</v>
      </c>
      <c r="CF76" s="336"/>
      <c r="CG76" s="337"/>
      <c r="CH76" s="336">
        <v>1</v>
      </c>
      <c r="CI76" s="336"/>
      <c r="CJ76" s="337"/>
      <c r="CK76" s="336">
        <v>1</v>
      </c>
      <c r="CL76" s="336"/>
      <c r="CM76" s="337"/>
      <c r="CN76" s="336">
        <v>1</v>
      </c>
      <c r="CO76" s="336"/>
      <c r="CP76" s="337"/>
      <c r="CQ76" s="336">
        <v>1</v>
      </c>
      <c r="CR76" s="336"/>
      <c r="CS76" s="337"/>
      <c r="CU76" s="336" t="s">
        <v>4871</v>
      </c>
    </row>
    <row r="77" spans="1:99" ht="141.75" x14ac:dyDescent="0.25">
      <c r="A77" s="234" t="s">
        <v>3556</v>
      </c>
      <c r="B77" s="108" t="s">
        <v>181</v>
      </c>
      <c r="C77" s="108">
        <v>1</v>
      </c>
      <c r="D77" s="108" t="s">
        <v>183</v>
      </c>
      <c r="E77" s="120">
        <v>1</v>
      </c>
      <c r="F77" s="108" t="s">
        <v>183</v>
      </c>
      <c r="G77" s="166" t="s">
        <v>201</v>
      </c>
      <c r="H77" s="166" t="s">
        <v>183</v>
      </c>
      <c r="I77" s="299" t="str">
        <f t="shared" si="6"/>
        <v>I-101-1-0100301</v>
      </c>
      <c r="J77" s="185" t="s">
        <v>224</v>
      </c>
      <c r="K77" s="109" t="s">
        <v>16</v>
      </c>
      <c r="L77" s="300" t="s">
        <v>18</v>
      </c>
      <c r="M77" s="301" t="s">
        <v>4754</v>
      </c>
      <c r="N77" s="322"/>
      <c r="O77" s="110" t="s">
        <v>439</v>
      </c>
      <c r="P77" s="330" t="s">
        <v>226</v>
      </c>
      <c r="Q77" s="330" t="s">
        <v>440</v>
      </c>
      <c r="R77" s="110" t="s">
        <v>222</v>
      </c>
      <c r="S77" s="301" t="s">
        <v>447</v>
      </c>
      <c r="T77" s="581" t="s">
        <v>2848</v>
      </c>
      <c r="U77" s="583">
        <v>0.57999999999999996</v>
      </c>
      <c r="V77" s="110" t="s">
        <v>223</v>
      </c>
      <c r="W77" s="310">
        <v>2000</v>
      </c>
      <c r="X77" s="323"/>
      <c r="Y77" s="323"/>
      <c r="Z77" s="330" t="s">
        <v>448</v>
      </c>
      <c r="AA77" s="303">
        <v>43101</v>
      </c>
      <c r="AB77" s="303">
        <v>43314</v>
      </c>
      <c r="AC77" s="341" t="str">
        <f t="shared" si="7"/>
        <v>enero</v>
      </c>
      <c r="AD77" s="343">
        <f t="shared" si="8"/>
        <v>213</v>
      </c>
      <c r="AE77" s="342">
        <f t="shared" si="5"/>
        <v>213</v>
      </c>
      <c r="AF77" s="332">
        <v>0</v>
      </c>
      <c r="AG77" s="308">
        <v>0</v>
      </c>
      <c r="AH77" s="110" t="s">
        <v>225</v>
      </c>
      <c r="AI77" s="333">
        <v>0</v>
      </c>
      <c r="AJ77" s="1503"/>
      <c r="AK77" s="339" t="s">
        <v>555</v>
      </c>
      <c r="AL77" s="345">
        <v>0</v>
      </c>
      <c r="AM77" s="312" t="s">
        <v>556</v>
      </c>
      <c r="AN77" s="574">
        <v>0</v>
      </c>
      <c r="AO77" s="575" t="s">
        <v>2804</v>
      </c>
      <c r="AP77" s="574">
        <v>0</v>
      </c>
      <c r="AQ77" s="726" t="s">
        <v>4269</v>
      </c>
      <c r="AR77" s="574">
        <v>0</v>
      </c>
      <c r="AS77" s="726" t="s">
        <v>5179</v>
      </c>
      <c r="AT77" s="1626">
        <v>0</v>
      </c>
      <c r="AU77" s="1378" t="s">
        <v>6369</v>
      </c>
      <c r="AV77" s="812">
        <v>0</v>
      </c>
      <c r="AW77" s="1378" t="s">
        <v>6966</v>
      </c>
      <c r="AX77" s="323"/>
      <c r="AY77" s="323"/>
      <c r="AZ77" s="323"/>
      <c r="BA77" s="323"/>
      <c r="BB77" s="323"/>
      <c r="BC77" s="323"/>
      <c r="BD77" s="323"/>
      <c r="BE77" s="323"/>
      <c r="BF77" s="323"/>
      <c r="BG77" s="323"/>
      <c r="BH77" s="323"/>
      <c r="BI77" s="323"/>
      <c r="BJ77" s="335">
        <v>0.2</v>
      </c>
      <c r="BK77" s="336">
        <v>0.2</v>
      </c>
      <c r="BL77" s="337" t="s">
        <v>557</v>
      </c>
      <c r="BM77" s="578">
        <v>0.30000000000000004</v>
      </c>
      <c r="BN77" s="335">
        <v>0.3</v>
      </c>
      <c r="BO77" s="579" t="s">
        <v>2809</v>
      </c>
      <c r="BP77" s="336">
        <v>0.4</v>
      </c>
      <c r="BQ77" s="336">
        <v>0.4</v>
      </c>
      <c r="BR77" s="339" t="s">
        <v>4369</v>
      </c>
      <c r="BS77" s="336">
        <v>0.5</v>
      </c>
      <c r="BT77" s="336">
        <v>0.5</v>
      </c>
      <c r="BU77" s="339" t="s">
        <v>5344</v>
      </c>
      <c r="BV77" s="1362">
        <v>0.6</v>
      </c>
      <c r="BW77" s="1362">
        <v>0.6</v>
      </c>
      <c r="BX77" s="1378" t="s">
        <v>6535</v>
      </c>
      <c r="BY77" s="1362">
        <v>0.7</v>
      </c>
      <c r="BZ77" s="1362">
        <v>0.7</v>
      </c>
      <c r="CA77" s="1378" t="s">
        <v>6966</v>
      </c>
      <c r="CB77" s="336">
        <v>0.79999999999999993</v>
      </c>
      <c r="CC77" s="336"/>
      <c r="CD77" s="337"/>
      <c r="CE77" s="336">
        <v>1</v>
      </c>
      <c r="CF77" s="336"/>
      <c r="CG77" s="337"/>
      <c r="CH77" s="336">
        <v>1</v>
      </c>
      <c r="CI77" s="336"/>
      <c r="CJ77" s="337"/>
      <c r="CK77" s="336">
        <v>1</v>
      </c>
      <c r="CL77" s="336"/>
      <c r="CM77" s="337"/>
      <c r="CN77" s="336">
        <v>1</v>
      </c>
      <c r="CO77" s="336"/>
      <c r="CP77" s="337"/>
      <c r="CQ77" s="336">
        <v>1</v>
      </c>
      <c r="CR77" s="336"/>
      <c r="CS77" s="337"/>
      <c r="CU77" s="336" t="s">
        <v>4872</v>
      </c>
    </row>
    <row r="78" spans="1:99" ht="141.75" x14ac:dyDescent="0.25">
      <c r="A78" s="234" t="s">
        <v>3556</v>
      </c>
      <c r="B78" s="108" t="s">
        <v>181</v>
      </c>
      <c r="C78" s="108">
        <v>1</v>
      </c>
      <c r="D78" s="108" t="s">
        <v>183</v>
      </c>
      <c r="E78" s="120">
        <v>1</v>
      </c>
      <c r="F78" s="108" t="s">
        <v>183</v>
      </c>
      <c r="G78" s="166" t="s">
        <v>201</v>
      </c>
      <c r="H78" s="166" t="s">
        <v>185</v>
      </c>
      <c r="I78" s="299" t="str">
        <f t="shared" si="6"/>
        <v>I-101-1-0100302</v>
      </c>
      <c r="J78" s="185" t="s">
        <v>224</v>
      </c>
      <c r="K78" s="109" t="s">
        <v>16</v>
      </c>
      <c r="L78" s="300" t="s">
        <v>18</v>
      </c>
      <c r="M78" s="301" t="s">
        <v>4754</v>
      </c>
      <c r="N78" s="322"/>
      <c r="O78" s="110" t="s">
        <v>439</v>
      </c>
      <c r="P78" s="330" t="s">
        <v>226</v>
      </c>
      <c r="Q78" s="330" t="s">
        <v>440</v>
      </c>
      <c r="R78" s="110" t="s">
        <v>222</v>
      </c>
      <c r="S78" s="301" t="s">
        <v>447</v>
      </c>
      <c r="T78" s="581" t="s">
        <v>2848</v>
      </c>
      <c r="U78" s="583">
        <v>0.57999999999999996</v>
      </c>
      <c r="V78" s="110" t="s">
        <v>223</v>
      </c>
      <c r="W78" s="310">
        <v>2000</v>
      </c>
      <c r="X78" s="323"/>
      <c r="Y78" s="323"/>
      <c r="Z78" s="330" t="s">
        <v>449</v>
      </c>
      <c r="AA78" s="303">
        <v>43101</v>
      </c>
      <c r="AB78" s="303">
        <v>43314</v>
      </c>
      <c r="AC78" s="341" t="str">
        <f t="shared" si="7"/>
        <v>enero</v>
      </c>
      <c r="AD78" s="343">
        <f t="shared" si="8"/>
        <v>213</v>
      </c>
      <c r="AE78" s="342">
        <f t="shared" si="5"/>
        <v>213</v>
      </c>
      <c r="AF78" s="332">
        <v>0</v>
      </c>
      <c r="AG78" s="308">
        <v>0</v>
      </c>
      <c r="AH78" s="110" t="s">
        <v>225</v>
      </c>
      <c r="AI78" s="333">
        <v>0</v>
      </c>
      <c r="AJ78" s="330"/>
      <c r="AK78" s="339" t="s">
        <v>558</v>
      </c>
      <c r="AL78" s="345">
        <v>0</v>
      </c>
      <c r="AM78" s="312" t="s">
        <v>556</v>
      </c>
      <c r="AN78" s="574">
        <v>0</v>
      </c>
      <c r="AO78" s="575" t="s">
        <v>2804</v>
      </c>
      <c r="AP78" s="574">
        <v>0</v>
      </c>
      <c r="AQ78" s="726" t="s">
        <v>4269</v>
      </c>
      <c r="AR78" s="574">
        <v>0</v>
      </c>
      <c r="AS78" s="726" t="s">
        <v>5179</v>
      </c>
      <c r="AT78" s="1626">
        <v>0</v>
      </c>
      <c r="AU78" s="1378" t="s">
        <v>6369</v>
      </c>
      <c r="AV78" s="812">
        <v>0</v>
      </c>
      <c r="AW78" s="1378" t="s">
        <v>6966</v>
      </c>
      <c r="AX78" s="323"/>
      <c r="AY78" s="323"/>
      <c r="AZ78" s="323"/>
      <c r="BA78" s="323"/>
      <c r="BB78" s="323"/>
      <c r="BC78" s="323"/>
      <c r="BD78" s="323"/>
      <c r="BE78" s="323"/>
      <c r="BF78" s="323"/>
      <c r="BG78" s="323"/>
      <c r="BH78" s="323"/>
      <c r="BI78" s="323"/>
      <c r="BJ78" s="335">
        <v>0.1</v>
      </c>
      <c r="BK78" s="336">
        <v>0.1</v>
      </c>
      <c r="BL78" s="337" t="s">
        <v>559</v>
      </c>
      <c r="BM78" s="578">
        <v>0.4</v>
      </c>
      <c r="BN78" s="335">
        <v>0.4</v>
      </c>
      <c r="BO78" s="579" t="s">
        <v>2810</v>
      </c>
      <c r="BP78" s="336">
        <v>0.7</v>
      </c>
      <c r="BQ78" s="336">
        <v>0.7</v>
      </c>
      <c r="BR78" s="339" t="s">
        <v>4370</v>
      </c>
      <c r="BS78" s="336">
        <v>1</v>
      </c>
      <c r="BT78" s="336">
        <v>1</v>
      </c>
      <c r="BU78" s="339" t="s">
        <v>5345</v>
      </c>
      <c r="BV78" s="1362">
        <v>1</v>
      </c>
      <c r="BW78" s="1362">
        <v>0.8</v>
      </c>
      <c r="BX78" s="1378" t="s">
        <v>6536</v>
      </c>
      <c r="BY78" s="1362">
        <v>1</v>
      </c>
      <c r="BZ78" s="1362">
        <v>0.8</v>
      </c>
      <c r="CA78" s="1378" t="s">
        <v>7028</v>
      </c>
      <c r="CB78" s="336">
        <v>1</v>
      </c>
      <c r="CC78" s="336"/>
      <c r="CD78" s="337"/>
      <c r="CE78" s="336">
        <v>1</v>
      </c>
      <c r="CF78" s="336"/>
      <c r="CG78" s="337"/>
      <c r="CH78" s="336">
        <v>1</v>
      </c>
      <c r="CI78" s="336"/>
      <c r="CJ78" s="337"/>
      <c r="CK78" s="336">
        <v>1</v>
      </c>
      <c r="CL78" s="336"/>
      <c r="CM78" s="337"/>
      <c r="CN78" s="336">
        <v>1</v>
      </c>
      <c r="CO78" s="336"/>
      <c r="CP78" s="337"/>
      <c r="CQ78" s="336">
        <v>1</v>
      </c>
      <c r="CR78" s="336"/>
      <c r="CS78" s="337"/>
      <c r="CU78" s="336" t="s">
        <v>4873</v>
      </c>
    </row>
    <row r="79" spans="1:99" ht="141.75" x14ac:dyDescent="0.25">
      <c r="A79" s="234" t="s">
        <v>3556</v>
      </c>
      <c r="B79" s="108" t="s">
        <v>181</v>
      </c>
      <c r="C79" s="108">
        <v>1</v>
      </c>
      <c r="D79" s="108" t="s">
        <v>183</v>
      </c>
      <c r="E79" s="120">
        <v>1</v>
      </c>
      <c r="F79" s="108" t="s">
        <v>183</v>
      </c>
      <c r="G79" s="166" t="s">
        <v>201</v>
      </c>
      <c r="H79" s="166" t="s">
        <v>186</v>
      </c>
      <c r="I79" s="299" t="str">
        <f t="shared" si="6"/>
        <v>I-101-1-0100303</v>
      </c>
      <c r="J79" s="185" t="s">
        <v>224</v>
      </c>
      <c r="K79" s="109" t="s">
        <v>16</v>
      </c>
      <c r="L79" s="300" t="s">
        <v>18</v>
      </c>
      <c r="M79" s="301" t="s">
        <v>4754</v>
      </c>
      <c r="N79" s="322"/>
      <c r="O79" s="110" t="s">
        <v>439</v>
      </c>
      <c r="P79" s="330" t="s">
        <v>226</v>
      </c>
      <c r="Q79" s="330" t="s">
        <v>440</v>
      </c>
      <c r="R79" s="110" t="s">
        <v>222</v>
      </c>
      <c r="S79" s="301" t="s">
        <v>447</v>
      </c>
      <c r="T79" s="581" t="s">
        <v>2848</v>
      </c>
      <c r="U79" s="583">
        <v>0.57999999999999996</v>
      </c>
      <c r="V79" s="110" t="s">
        <v>223</v>
      </c>
      <c r="W79" s="310">
        <v>2000</v>
      </c>
      <c r="X79" s="323"/>
      <c r="Y79" s="323"/>
      <c r="Z79" s="330" t="s">
        <v>450</v>
      </c>
      <c r="AA79" s="303">
        <v>43101</v>
      </c>
      <c r="AB79" s="303">
        <v>43314</v>
      </c>
      <c r="AC79" s="341" t="str">
        <f t="shared" si="7"/>
        <v>enero</v>
      </c>
      <c r="AD79" s="343">
        <f t="shared" si="8"/>
        <v>213</v>
      </c>
      <c r="AE79" s="342">
        <f t="shared" si="5"/>
        <v>213</v>
      </c>
      <c r="AF79" s="332">
        <v>0</v>
      </c>
      <c r="AG79" s="308">
        <v>0</v>
      </c>
      <c r="AH79" s="110" t="s">
        <v>225</v>
      </c>
      <c r="AI79" s="333">
        <v>0</v>
      </c>
      <c r="AJ79" s="330"/>
      <c r="AK79" s="339" t="s">
        <v>560</v>
      </c>
      <c r="AL79" s="345">
        <v>0</v>
      </c>
      <c r="AM79" s="312" t="s">
        <v>556</v>
      </c>
      <c r="AN79" s="574">
        <v>0</v>
      </c>
      <c r="AO79" s="575" t="s">
        <v>2804</v>
      </c>
      <c r="AP79" s="574">
        <v>0</v>
      </c>
      <c r="AQ79" s="726" t="s">
        <v>4269</v>
      </c>
      <c r="AR79" s="574">
        <v>0</v>
      </c>
      <c r="AS79" s="726" t="s">
        <v>5179</v>
      </c>
      <c r="AT79" s="1626">
        <v>0</v>
      </c>
      <c r="AU79" s="1378" t="s">
        <v>6369</v>
      </c>
      <c r="AV79" s="812">
        <v>0</v>
      </c>
      <c r="AW79" s="1378" t="s">
        <v>6966</v>
      </c>
      <c r="AX79" s="323"/>
      <c r="AY79" s="323"/>
      <c r="AZ79" s="323"/>
      <c r="BA79" s="323"/>
      <c r="BB79" s="323"/>
      <c r="BC79" s="323"/>
      <c r="BD79" s="323"/>
      <c r="BE79" s="323"/>
      <c r="BF79" s="323"/>
      <c r="BG79" s="323"/>
      <c r="BH79" s="323"/>
      <c r="BI79" s="323"/>
      <c r="BJ79" s="335">
        <v>0.2</v>
      </c>
      <c r="BK79" s="336">
        <v>0.2</v>
      </c>
      <c r="BL79" s="337" t="s">
        <v>561</v>
      </c>
      <c r="BM79" s="578">
        <v>0.5</v>
      </c>
      <c r="BN79" s="335">
        <v>0.5</v>
      </c>
      <c r="BO79" s="579" t="s">
        <v>2811</v>
      </c>
      <c r="BP79" s="336">
        <v>0.7</v>
      </c>
      <c r="BQ79" s="336">
        <v>0.7</v>
      </c>
      <c r="BR79" s="339" t="s">
        <v>4371</v>
      </c>
      <c r="BS79" s="336">
        <v>1</v>
      </c>
      <c r="BT79" s="336">
        <v>1</v>
      </c>
      <c r="BU79" s="339" t="s">
        <v>5346</v>
      </c>
      <c r="BV79" s="1362">
        <v>1</v>
      </c>
      <c r="BW79" s="1362">
        <v>1</v>
      </c>
      <c r="BX79" s="1378" t="s">
        <v>6537</v>
      </c>
      <c r="BY79" s="1362">
        <v>1</v>
      </c>
      <c r="BZ79" s="1362">
        <v>1</v>
      </c>
      <c r="CA79" s="1378" t="s">
        <v>7029</v>
      </c>
      <c r="CB79" s="336">
        <v>1</v>
      </c>
      <c r="CC79" s="336"/>
      <c r="CD79" s="337"/>
      <c r="CE79" s="336">
        <v>1</v>
      </c>
      <c r="CF79" s="336"/>
      <c r="CG79" s="337"/>
      <c r="CH79" s="336">
        <v>1</v>
      </c>
      <c r="CI79" s="336"/>
      <c r="CJ79" s="337"/>
      <c r="CK79" s="336">
        <v>1</v>
      </c>
      <c r="CL79" s="336"/>
      <c r="CM79" s="337"/>
      <c r="CN79" s="336">
        <v>1</v>
      </c>
      <c r="CO79" s="336"/>
      <c r="CP79" s="337"/>
      <c r="CQ79" s="336">
        <v>1</v>
      </c>
      <c r="CR79" s="336"/>
      <c r="CS79" s="337"/>
      <c r="CU79" s="336" t="s">
        <v>4874</v>
      </c>
    </row>
    <row r="80" spans="1:99" ht="121.5" customHeight="1" x14ac:dyDescent="0.25">
      <c r="A80" s="234" t="s">
        <v>3556</v>
      </c>
      <c r="B80" s="108" t="s">
        <v>181</v>
      </c>
      <c r="C80" s="108">
        <v>1</v>
      </c>
      <c r="D80" s="108" t="s">
        <v>183</v>
      </c>
      <c r="E80" s="120">
        <v>0</v>
      </c>
      <c r="F80" s="108" t="s">
        <v>192</v>
      </c>
      <c r="G80" s="166" t="s">
        <v>3607</v>
      </c>
      <c r="H80" s="166" t="s">
        <v>185</v>
      </c>
      <c r="I80" s="299" t="str">
        <f t="shared" si="6"/>
        <v>I-101-0-1300902</v>
      </c>
      <c r="J80" s="185" t="s">
        <v>224</v>
      </c>
      <c r="K80" s="109" t="s">
        <v>16</v>
      </c>
      <c r="L80" s="300" t="s">
        <v>18</v>
      </c>
      <c r="M80" s="301" t="s">
        <v>4754</v>
      </c>
      <c r="N80" s="322"/>
      <c r="O80" s="110" t="s">
        <v>225</v>
      </c>
      <c r="P80" s="330" t="s">
        <v>226</v>
      </c>
      <c r="Q80" s="330" t="s">
        <v>227</v>
      </c>
      <c r="R80" s="110" t="s">
        <v>228</v>
      </c>
      <c r="S80" s="301" t="s">
        <v>292</v>
      </c>
      <c r="T80" s="581" t="s">
        <v>2871</v>
      </c>
      <c r="U80" s="583">
        <v>0.44</v>
      </c>
      <c r="V80" s="110" t="s">
        <v>223</v>
      </c>
      <c r="W80" s="1632">
        <v>95</v>
      </c>
      <c r="X80" s="178" t="s">
        <v>222</v>
      </c>
      <c r="Y80" s="703">
        <v>43157</v>
      </c>
      <c r="Z80" s="330" t="s">
        <v>451</v>
      </c>
      <c r="AA80" s="303">
        <v>43101</v>
      </c>
      <c r="AB80" s="303">
        <v>43190</v>
      </c>
      <c r="AC80" s="341" t="str">
        <f t="shared" si="7"/>
        <v>enero</v>
      </c>
      <c r="AD80" s="343">
        <f t="shared" si="8"/>
        <v>89</v>
      </c>
      <c r="AE80" s="342">
        <f t="shared" si="5"/>
        <v>91</v>
      </c>
      <c r="AF80" s="332">
        <v>0</v>
      </c>
      <c r="AG80" s="332" t="s">
        <v>562</v>
      </c>
      <c r="AH80" s="330" t="s">
        <v>23</v>
      </c>
      <c r="AI80" s="333">
        <v>0</v>
      </c>
      <c r="AJ80" s="330" t="s">
        <v>563</v>
      </c>
      <c r="AK80" s="334" t="s">
        <v>564</v>
      </c>
      <c r="AL80" s="307"/>
      <c r="AM80" s="307"/>
      <c r="AN80" s="574">
        <v>2</v>
      </c>
      <c r="AO80" s="575" t="s">
        <v>2914</v>
      </c>
      <c r="AP80" s="574">
        <v>5</v>
      </c>
      <c r="AQ80" s="726" t="s">
        <v>4270</v>
      </c>
      <c r="AR80" s="574">
        <v>7</v>
      </c>
      <c r="AS80" s="726" t="s">
        <v>5180</v>
      </c>
      <c r="AT80" s="1626">
        <v>11</v>
      </c>
      <c r="AU80" s="1378" t="s">
        <v>6370</v>
      </c>
      <c r="AV80" s="812">
        <v>11</v>
      </c>
      <c r="AW80" s="1378" t="s">
        <v>6967</v>
      </c>
      <c r="AX80" s="323"/>
      <c r="AY80" s="323"/>
      <c r="AZ80" s="323"/>
      <c r="BA80" s="323"/>
      <c r="BB80" s="323"/>
      <c r="BC80" s="323"/>
      <c r="BD80" s="323"/>
      <c r="BE80" s="323"/>
      <c r="BF80" s="323"/>
      <c r="BG80" s="323"/>
      <c r="BH80" s="323"/>
      <c r="BI80" s="323"/>
      <c r="BJ80" s="335">
        <v>0.1</v>
      </c>
      <c r="BK80" s="336">
        <v>0.1</v>
      </c>
      <c r="BL80" s="337" t="s">
        <v>565</v>
      </c>
      <c r="BM80" s="577">
        <v>0.5</v>
      </c>
      <c r="BN80" s="335">
        <v>0.5</v>
      </c>
      <c r="BO80" s="576" t="s">
        <v>2973</v>
      </c>
      <c r="BP80" s="336">
        <v>1</v>
      </c>
      <c r="BQ80" s="336">
        <v>0.7</v>
      </c>
      <c r="BR80" s="339" t="s">
        <v>4372</v>
      </c>
      <c r="BS80" s="336">
        <v>1</v>
      </c>
      <c r="BT80" s="336">
        <v>0.8</v>
      </c>
      <c r="BU80" s="339" t="s">
        <v>5347</v>
      </c>
      <c r="BV80" s="1362">
        <v>1</v>
      </c>
      <c r="BW80" s="1362">
        <v>1</v>
      </c>
      <c r="BX80" s="1378" t="s">
        <v>6538</v>
      </c>
      <c r="BY80" s="1362">
        <v>1</v>
      </c>
      <c r="BZ80" s="1362">
        <v>1</v>
      </c>
      <c r="CA80" s="1378" t="s">
        <v>7030</v>
      </c>
      <c r="CB80" s="336">
        <v>1</v>
      </c>
      <c r="CC80" s="336"/>
      <c r="CD80" s="337"/>
      <c r="CE80" s="336">
        <v>1</v>
      </c>
      <c r="CF80" s="336"/>
      <c r="CG80" s="337"/>
      <c r="CH80" s="336">
        <v>1</v>
      </c>
      <c r="CI80" s="336"/>
      <c r="CJ80" s="337"/>
      <c r="CK80" s="336">
        <v>1</v>
      </c>
      <c r="CL80" s="336"/>
      <c r="CM80" s="337"/>
      <c r="CN80" s="336">
        <v>1</v>
      </c>
      <c r="CO80" s="336"/>
      <c r="CP80" s="337"/>
      <c r="CQ80" s="336">
        <v>1</v>
      </c>
      <c r="CR80" s="336"/>
      <c r="CS80" s="337"/>
      <c r="CU80" s="336" t="s">
        <v>4875</v>
      </c>
    </row>
    <row r="81" spans="1:99" ht="61.5" customHeight="1" x14ac:dyDescent="0.25">
      <c r="A81" s="234" t="s">
        <v>3556</v>
      </c>
      <c r="B81" s="108" t="s">
        <v>181</v>
      </c>
      <c r="C81" s="108">
        <v>1</v>
      </c>
      <c r="D81" s="108" t="s">
        <v>183</v>
      </c>
      <c r="E81" s="120">
        <v>0</v>
      </c>
      <c r="F81" s="108" t="s">
        <v>192</v>
      </c>
      <c r="G81" s="166" t="s">
        <v>3607</v>
      </c>
      <c r="H81" s="166" t="s">
        <v>186</v>
      </c>
      <c r="I81" s="299" t="str">
        <f t="shared" si="6"/>
        <v>I-101-0-1300903</v>
      </c>
      <c r="J81" s="185" t="s">
        <v>224</v>
      </c>
      <c r="K81" s="109" t="s">
        <v>16</v>
      </c>
      <c r="L81" s="300" t="s">
        <v>18</v>
      </c>
      <c r="M81" s="301" t="s">
        <v>4754</v>
      </c>
      <c r="N81" s="322"/>
      <c r="O81" s="110" t="s">
        <v>225</v>
      </c>
      <c r="P81" s="330" t="s">
        <v>226</v>
      </c>
      <c r="Q81" s="330" t="s">
        <v>227</v>
      </c>
      <c r="R81" s="110" t="s">
        <v>228</v>
      </c>
      <c r="S81" s="301" t="s">
        <v>292</v>
      </c>
      <c r="T81" s="581" t="s">
        <v>2871</v>
      </c>
      <c r="U81" s="583">
        <v>0.44</v>
      </c>
      <c r="V81" s="110" t="s">
        <v>223</v>
      </c>
      <c r="W81" s="1632">
        <v>95</v>
      </c>
      <c r="X81" s="178" t="s">
        <v>222</v>
      </c>
      <c r="Y81" s="703">
        <v>43157</v>
      </c>
      <c r="Z81" s="330" t="s">
        <v>452</v>
      </c>
      <c r="AA81" s="303">
        <v>43160</v>
      </c>
      <c r="AB81" s="303">
        <v>43251</v>
      </c>
      <c r="AC81" s="341" t="str">
        <f t="shared" si="7"/>
        <v>marzo</v>
      </c>
      <c r="AD81" s="343">
        <f t="shared" si="8"/>
        <v>91</v>
      </c>
      <c r="AE81" s="342">
        <f t="shared" si="5"/>
        <v>91</v>
      </c>
      <c r="AF81" s="332">
        <v>0</v>
      </c>
      <c r="AG81" s="308">
        <v>0</v>
      </c>
      <c r="AH81" s="110" t="s">
        <v>225</v>
      </c>
      <c r="AI81" s="333">
        <v>0</v>
      </c>
      <c r="AJ81" s="330"/>
      <c r="AK81" s="334" t="s">
        <v>566</v>
      </c>
      <c r="AL81" s="307"/>
      <c r="AM81" s="307"/>
      <c r="AN81" s="574">
        <v>2</v>
      </c>
      <c r="AO81" s="575" t="s">
        <v>2914</v>
      </c>
      <c r="AP81" s="574">
        <v>5</v>
      </c>
      <c r="AQ81" s="726" t="s">
        <v>4270</v>
      </c>
      <c r="AR81" s="574">
        <v>7</v>
      </c>
      <c r="AS81" s="726" t="s">
        <v>5180</v>
      </c>
      <c r="AT81" s="1626">
        <v>11</v>
      </c>
      <c r="AU81" s="1378" t="s">
        <v>6370</v>
      </c>
      <c r="AV81" s="812">
        <v>11</v>
      </c>
      <c r="AW81" s="1378" t="s">
        <v>6967</v>
      </c>
      <c r="AX81" s="323"/>
      <c r="AY81" s="323"/>
      <c r="AZ81" s="323"/>
      <c r="BA81" s="323"/>
      <c r="BB81" s="323"/>
      <c r="BC81" s="323"/>
      <c r="BD81" s="323"/>
      <c r="BE81" s="323"/>
      <c r="BF81" s="323"/>
      <c r="BG81" s="323"/>
      <c r="BH81" s="323"/>
      <c r="BI81" s="323"/>
      <c r="BJ81" s="335">
        <v>0</v>
      </c>
      <c r="BK81" s="336">
        <v>0</v>
      </c>
      <c r="BL81" s="337">
        <v>0</v>
      </c>
      <c r="BM81" s="577">
        <v>0</v>
      </c>
      <c r="BN81" s="335">
        <v>0</v>
      </c>
      <c r="BO81" s="576">
        <v>0</v>
      </c>
      <c r="BP81" s="336">
        <v>0.3</v>
      </c>
      <c r="BQ81" s="336">
        <v>0.3</v>
      </c>
      <c r="BR81" s="339" t="s">
        <v>4373</v>
      </c>
      <c r="BS81" s="336">
        <v>0.6</v>
      </c>
      <c r="BT81" s="336">
        <v>0.3</v>
      </c>
      <c r="BU81" s="339" t="s">
        <v>5348</v>
      </c>
      <c r="BV81" s="1362">
        <v>1</v>
      </c>
      <c r="BW81" s="1362">
        <v>0.3</v>
      </c>
      <c r="BX81" s="1378" t="s">
        <v>6374</v>
      </c>
      <c r="BY81" s="1362">
        <v>1</v>
      </c>
      <c r="BZ81" s="1362">
        <v>0.3</v>
      </c>
      <c r="CA81" s="1378" t="s">
        <v>7031</v>
      </c>
      <c r="CB81" s="336">
        <v>1</v>
      </c>
      <c r="CC81" s="336"/>
      <c r="CD81" s="337"/>
      <c r="CE81" s="336">
        <v>1</v>
      </c>
      <c r="CF81" s="336"/>
      <c r="CG81" s="337"/>
      <c r="CH81" s="336">
        <v>1</v>
      </c>
      <c r="CI81" s="336"/>
      <c r="CJ81" s="337"/>
      <c r="CK81" s="336">
        <v>1</v>
      </c>
      <c r="CL81" s="336"/>
      <c r="CM81" s="337"/>
      <c r="CN81" s="336">
        <v>1</v>
      </c>
      <c r="CO81" s="336"/>
      <c r="CP81" s="337"/>
      <c r="CQ81" s="336">
        <v>1</v>
      </c>
      <c r="CR81" s="336"/>
      <c r="CS81" s="337"/>
      <c r="CU81" s="336" t="s">
        <v>4876</v>
      </c>
    </row>
    <row r="82" spans="1:99" ht="61.5" customHeight="1" x14ac:dyDescent="0.25">
      <c r="A82" s="234" t="s">
        <v>3556</v>
      </c>
      <c r="B82" s="108" t="s">
        <v>181</v>
      </c>
      <c r="C82" s="108">
        <v>1</v>
      </c>
      <c r="D82" s="108" t="s">
        <v>183</v>
      </c>
      <c r="E82" s="120">
        <v>0</v>
      </c>
      <c r="F82" s="108" t="s">
        <v>192</v>
      </c>
      <c r="G82" s="166" t="s">
        <v>3607</v>
      </c>
      <c r="H82" s="166" t="s">
        <v>187</v>
      </c>
      <c r="I82" s="299" t="str">
        <f t="shared" si="6"/>
        <v>I-101-0-1300904</v>
      </c>
      <c r="J82" s="185" t="s">
        <v>224</v>
      </c>
      <c r="K82" s="109" t="s">
        <v>16</v>
      </c>
      <c r="L82" s="300" t="s">
        <v>18</v>
      </c>
      <c r="M82" s="301" t="s">
        <v>4754</v>
      </c>
      <c r="N82" s="322"/>
      <c r="O82" s="110" t="s">
        <v>225</v>
      </c>
      <c r="P82" s="330" t="s">
        <v>226</v>
      </c>
      <c r="Q82" s="330" t="s">
        <v>227</v>
      </c>
      <c r="R82" s="110" t="s">
        <v>228</v>
      </c>
      <c r="S82" s="301" t="s">
        <v>292</v>
      </c>
      <c r="T82" s="581" t="s">
        <v>2871</v>
      </c>
      <c r="U82" s="583">
        <v>0.44</v>
      </c>
      <c r="V82" s="110" t="s">
        <v>223</v>
      </c>
      <c r="W82" s="1442">
        <v>95</v>
      </c>
      <c r="X82" s="178" t="s">
        <v>222</v>
      </c>
      <c r="Y82" s="703">
        <v>43157</v>
      </c>
      <c r="Z82" s="330" t="s">
        <v>453</v>
      </c>
      <c r="AA82" s="303">
        <v>43221</v>
      </c>
      <c r="AB82" s="303">
        <v>43434</v>
      </c>
      <c r="AC82" s="341" t="str">
        <f t="shared" si="7"/>
        <v>mayo</v>
      </c>
      <c r="AD82" s="343">
        <f t="shared" si="8"/>
        <v>213</v>
      </c>
      <c r="AE82" s="342">
        <f t="shared" si="5"/>
        <v>213</v>
      </c>
      <c r="AF82" s="332">
        <v>0</v>
      </c>
      <c r="AG82" s="308">
        <v>0</v>
      </c>
      <c r="AH82" s="110" t="s">
        <v>225</v>
      </c>
      <c r="AI82" s="333">
        <v>0</v>
      </c>
      <c r="AJ82" s="330"/>
      <c r="AK82" s="334" t="s">
        <v>567</v>
      </c>
      <c r="AL82" s="307"/>
      <c r="AM82" s="307"/>
      <c r="AN82" s="574">
        <v>2</v>
      </c>
      <c r="AO82" s="575" t="s">
        <v>2914</v>
      </c>
      <c r="AP82" s="574">
        <v>5</v>
      </c>
      <c r="AQ82" s="725" t="s">
        <v>4270</v>
      </c>
      <c r="AR82" s="574">
        <v>7</v>
      </c>
      <c r="AS82" s="726" t="s">
        <v>5180</v>
      </c>
      <c r="AT82" s="1626">
        <v>11</v>
      </c>
      <c r="AU82" s="1378" t="s">
        <v>6370</v>
      </c>
      <c r="AV82" s="812">
        <v>11</v>
      </c>
      <c r="AW82" s="1378" t="s">
        <v>6967</v>
      </c>
      <c r="AX82" s="323"/>
      <c r="AY82" s="323"/>
      <c r="AZ82" s="323"/>
      <c r="BA82" s="323"/>
      <c r="BB82" s="323"/>
      <c r="BC82" s="323"/>
      <c r="BD82" s="323"/>
      <c r="BE82" s="323"/>
      <c r="BF82" s="323"/>
      <c r="BG82" s="323"/>
      <c r="BH82" s="323"/>
      <c r="BI82" s="323"/>
      <c r="BJ82" s="335">
        <v>0</v>
      </c>
      <c r="BK82" s="336">
        <v>0</v>
      </c>
      <c r="BL82" s="337">
        <v>0</v>
      </c>
      <c r="BM82" s="577">
        <v>0</v>
      </c>
      <c r="BN82" s="335">
        <v>0</v>
      </c>
      <c r="BO82" s="576">
        <v>0</v>
      </c>
      <c r="BP82" s="336">
        <v>0</v>
      </c>
      <c r="BQ82" s="336"/>
      <c r="BR82" s="337"/>
      <c r="BS82" s="336">
        <v>0</v>
      </c>
      <c r="BT82" s="336"/>
      <c r="BU82" s="339"/>
      <c r="BV82" s="1362">
        <v>0.1</v>
      </c>
      <c r="BW82" s="1362">
        <v>0.1</v>
      </c>
      <c r="BX82" s="1378" t="s">
        <v>6539</v>
      </c>
      <c r="BY82" s="1362">
        <v>0.2</v>
      </c>
      <c r="BZ82" s="1362">
        <v>0.1</v>
      </c>
      <c r="CA82" s="1378" t="s">
        <v>7032</v>
      </c>
      <c r="CB82" s="336">
        <v>0.30000000000000004</v>
      </c>
      <c r="CC82" s="336"/>
      <c r="CD82" s="337"/>
      <c r="CE82" s="336">
        <v>0.4</v>
      </c>
      <c r="CF82" s="336"/>
      <c r="CG82" s="337"/>
      <c r="CH82" s="336">
        <v>0.60000000000000009</v>
      </c>
      <c r="CI82" s="336"/>
      <c r="CJ82" s="337"/>
      <c r="CK82" s="336">
        <v>0.8</v>
      </c>
      <c r="CL82" s="336"/>
      <c r="CM82" s="337"/>
      <c r="CN82" s="336">
        <v>1</v>
      </c>
      <c r="CO82" s="336"/>
      <c r="CP82" s="337"/>
      <c r="CQ82" s="336">
        <v>1</v>
      </c>
      <c r="CR82" s="336"/>
      <c r="CS82" s="337"/>
      <c r="CU82" s="336" t="s">
        <v>4877</v>
      </c>
    </row>
    <row r="83" spans="1:99" ht="61.5" customHeight="1" x14ac:dyDescent="0.25">
      <c r="A83" s="234" t="s">
        <v>3556</v>
      </c>
      <c r="B83" s="108" t="s">
        <v>181</v>
      </c>
      <c r="C83" s="108">
        <v>1</v>
      </c>
      <c r="D83" s="108" t="s">
        <v>183</v>
      </c>
      <c r="E83" s="120">
        <v>0</v>
      </c>
      <c r="F83" s="166" t="s">
        <v>192</v>
      </c>
      <c r="G83" s="166" t="s">
        <v>3624</v>
      </c>
      <c r="H83" s="166" t="s">
        <v>183</v>
      </c>
      <c r="I83" s="299" t="str">
        <f t="shared" si="6"/>
        <v>I-101-0-1301901</v>
      </c>
      <c r="J83" s="185" t="s">
        <v>224</v>
      </c>
      <c r="K83" s="109" t="s">
        <v>16</v>
      </c>
      <c r="L83" s="300" t="s">
        <v>18</v>
      </c>
      <c r="M83" s="301" t="s">
        <v>4754</v>
      </c>
      <c r="N83" s="322"/>
      <c r="O83" s="110" t="s">
        <v>268</v>
      </c>
      <c r="P83" s="330" t="s">
        <v>226</v>
      </c>
      <c r="Q83" s="330" t="s">
        <v>227</v>
      </c>
      <c r="R83" s="110" t="s">
        <v>228</v>
      </c>
      <c r="S83" s="301" t="s">
        <v>454</v>
      </c>
      <c r="T83" s="581" t="s">
        <v>2872</v>
      </c>
      <c r="U83" s="583">
        <v>0.35</v>
      </c>
      <c r="V83" s="110" t="s">
        <v>223</v>
      </c>
      <c r="W83" s="1632">
        <v>2</v>
      </c>
      <c r="X83" s="178" t="s">
        <v>222</v>
      </c>
      <c r="Y83" s="703">
        <v>43157</v>
      </c>
      <c r="Z83" s="330" t="s">
        <v>455</v>
      </c>
      <c r="AA83" s="303">
        <v>43101</v>
      </c>
      <c r="AB83" s="303">
        <v>43159</v>
      </c>
      <c r="AC83" s="341" t="str">
        <f t="shared" si="7"/>
        <v>enero</v>
      </c>
      <c r="AD83" s="343">
        <f t="shared" si="8"/>
        <v>58</v>
      </c>
      <c r="AE83" s="342">
        <f t="shared" si="5"/>
        <v>61</v>
      </c>
      <c r="AF83" s="332">
        <v>0</v>
      </c>
      <c r="AG83" s="332" t="s">
        <v>568</v>
      </c>
      <c r="AH83" s="330" t="s">
        <v>23</v>
      </c>
      <c r="AI83" s="333">
        <v>0</v>
      </c>
      <c r="AJ83" s="330" t="s">
        <v>569</v>
      </c>
      <c r="AK83" s="339" t="s">
        <v>570</v>
      </c>
      <c r="AL83" s="307"/>
      <c r="AM83" s="307"/>
      <c r="AN83" s="574">
        <v>0</v>
      </c>
      <c r="AO83" s="575" t="s">
        <v>2915</v>
      </c>
      <c r="AP83" s="574">
        <v>0</v>
      </c>
      <c r="AQ83" s="726" t="s">
        <v>4271</v>
      </c>
      <c r="AR83" s="574">
        <v>0</v>
      </c>
      <c r="AS83" s="726" t="s">
        <v>5181</v>
      </c>
      <c r="AT83" s="1626">
        <v>0</v>
      </c>
      <c r="AU83" s="1378">
        <v>0</v>
      </c>
      <c r="AV83" s="812">
        <v>0</v>
      </c>
      <c r="AW83" s="1378" t="s">
        <v>6968</v>
      </c>
      <c r="AX83" s="323"/>
      <c r="AY83" s="323"/>
      <c r="AZ83" s="323"/>
      <c r="BA83" s="323"/>
      <c r="BB83" s="323"/>
      <c r="BC83" s="323"/>
      <c r="BD83" s="323"/>
      <c r="BE83" s="323"/>
      <c r="BF83" s="323"/>
      <c r="BG83" s="323"/>
      <c r="BH83" s="323"/>
      <c r="BI83" s="323"/>
      <c r="BJ83" s="335">
        <v>0.35</v>
      </c>
      <c r="BK83" s="336">
        <v>0.35</v>
      </c>
      <c r="BL83" s="337" t="s">
        <v>571</v>
      </c>
      <c r="BM83" s="577">
        <v>1</v>
      </c>
      <c r="BN83" s="335">
        <v>1</v>
      </c>
      <c r="BO83" s="576" t="s">
        <v>2974</v>
      </c>
      <c r="BP83" s="336">
        <v>1</v>
      </c>
      <c r="BQ83" s="336">
        <v>1</v>
      </c>
      <c r="BR83" s="339" t="s">
        <v>4271</v>
      </c>
      <c r="BS83" s="336">
        <v>1</v>
      </c>
      <c r="BT83" s="336">
        <v>1.0000000000000001E-5</v>
      </c>
      <c r="BU83" s="339" t="s">
        <v>5349</v>
      </c>
      <c r="BV83" s="1362">
        <v>1</v>
      </c>
      <c r="BW83" s="1362">
        <v>0.01</v>
      </c>
      <c r="BX83" s="1378" t="s">
        <v>6374</v>
      </c>
      <c r="BY83" s="1362">
        <v>1</v>
      </c>
      <c r="BZ83" s="1362">
        <v>0.01</v>
      </c>
      <c r="CA83" s="1378" t="s">
        <v>6968</v>
      </c>
      <c r="CB83" s="336">
        <v>1</v>
      </c>
      <c r="CC83" s="336"/>
      <c r="CD83" s="337"/>
      <c r="CE83" s="336">
        <v>1</v>
      </c>
      <c r="CF83" s="336"/>
      <c r="CG83" s="337"/>
      <c r="CH83" s="336">
        <v>1</v>
      </c>
      <c r="CI83" s="336"/>
      <c r="CJ83" s="337"/>
      <c r="CK83" s="336">
        <v>1</v>
      </c>
      <c r="CL83" s="336"/>
      <c r="CM83" s="337"/>
      <c r="CN83" s="336">
        <v>1</v>
      </c>
      <c r="CO83" s="336"/>
      <c r="CP83" s="337"/>
      <c r="CQ83" s="336">
        <v>1</v>
      </c>
      <c r="CR83" s="336"/>
      <c r="CS83" s="337"/>
      <c r="CU83" s="336" t="s">
        <v>4878</v>
      </c>
    </row>
    <row r="84" spans="1:99" ht="61.5" customHeight="1" x14ac:dyDescent="0.25">
      <c r="A84" s="234" t="s">
        <v>3556</v>
      </c>
      <c r="B84" s="108" t="s">
        <v>181</v>
      </c>
      <c r="C84" s="108">
        <v>1</v>
      </c>
      <c r="D84" s="108" t="s">
        <v>183</v>
      </c>
      <c r="E84" s="120">
        <v>0</v>
      </c>
      <c r="F84" s="166" t="s">
        <v>192</v>
      </c>
      <c r="G84" s="166" t="s">
        <v>3624</v>
      </c>
      <c r="H84" s="166" t="s">
        <v>185</v>
      </c>
      <c r="I84" s="299" t="str">
        <f t="shared" si="6"/>
        <v>I-101-0-1301902</v>
      </c>
      <c r="J84" s="185" t="s">
        <v>224</v>
      </c>
      <c r="K84" s="109" t="s">
        <v>16</v>
      </c>
      <c r="L84" s="300" t="s">
        <v>18</v>
      </c>
      <c r="M84" s="301" t="s">
        <v>4754</v>
      </c>
      <c r="N84" s="322"/>
      <c r="O84" s="110" t="s">
        <v>268</v>
      </c>
      <c r="P84" s="330" t="s">
        <v>226</v>
      </c>
      <c r="Q84" s="330" t="s">
        <v>227</v>
      </c>
      <c r="R84" s="110" t="s">
        <v>228</v>
      </c>
      <c r="S84" s="301" t="s">
        <v>454</v>
      </c>
      <c r="T84" s="581" t="s">
        <v>2872</v>
      </c>
      <c r="U84" s="583">
        <v>0.35</v>
      </c>
      <c r="V84" s="110" t="s">
        <v>223</v>
      </c>
      <c r="W84" s="1632">
        <v>2</v>
      </c>
      <c r="X84" s="178" t="s">
        <v>222</v>
      </c>
      <c r="Y84" s="703">
        <v>43157</v>
      </c>
      <c r="Z84" s="330" t="s">
        <v>456</v>
      </c>
      <c r="AA84" s="303">
        <v>43132</v>
      </c>
      <c r="AB84" s="303">
        <v>43220</v>
      </c>
      <c r="AC84" s="341" t="str">
        <f t="shared" si="7"/>
        <v>febrero</v>
      </c>
      <c r="AD84" s="343">
        <f t="shared" si="8"/>
        <v>88</v>
      </c>
      <c r="AE84" s="342">
        <f t="shared" si="5"/>
        <v>91</v>
      </c>
      <c r="AF84" s="332">
        <v>0</v>
      </c>
      <c r="AG84" s="308">
        <v>0</v>
      </c>
      <c r="AH84" s="110" t="s">
        <v>225</v>
      </c>
      <c r="AI84" s="333">
        <v>0</v>
      </c>
      <c r="AJ84" s="330"/>
      <c r="AK84" s="339" t="s">
        <v>572</v>
      </c>
      <c r="AL84" s="307"/>
      <c r="AM84" s="307"/>
      <c r="AN84" s="574">
        <v>0</v>
      </c>
      <c r="AO84" s="575" t="s">
        <v>2915</v>
      </c>
      <c r="AP84" s="574">
        <v>0</v>
      </c>
      <c r="AQ84" s="726" t="s">
        <v>4271</v>
      </c>
      <c r="AR84" s="574">
        <v>0</v>
      </c>
      <c r="AS84" s="726" t="s">
        <v>5181</v>
      </c>
      <c r="AT84" s="1626">
        <v>0</v>
      </c>
      <c r="AU84" s="1378">
        <v>0</v>
      </c>
      <c r="AV84" s="812">
        <v>0</v>
      </c>
      <c r="AW84" s="1378" t="s">
        <v>6968</v>
      </c>
      <c r="AX84" s="323"/>
      <c r="AY84" s="323"/>
      <c r="AZ84" s="323"/>
      <c r="BA84" s="323"/>
      <c r="BB84" s="323"/>
      <c r="BC84" s="323"/>
      <c r="BD84" s="323"/>
      <c r="BE84" s="323"/>
      <c r="BF84" s="323"/>
      <c r="BG84" s="323"/>
      <c r="BH84" s="323"/>
      <c r="BI84" s="323"/>
      <c r="BJ84" s="335">
        <v>0</v>
      </c>
      <c r="BK84" s="336">
        <v>0</v>
      </c>
      <c r="BL84" s="337"/>
      <c r="BM84" s="577">
        <v>0.3</v>
      </c>
      <c r="BN84" s="335">
        <v>0.3</v>
      </c>
      <c r="BO84" s="579" t="s">
        <v>2975</v>
      </c>
      <c r="BP84" s="336">
        <v>0.6</v>
      </c>
      <c r="BQ84" s="336">
        <v>0.6</v>
      </c>
      <c r="BR84" s="339" t="s">
        <v>4374</v>
      </c>
      <c r="BS84" s="336">
        <v>1</v>
      </c>
      <c r="BT84" s="336">
        <v>1.0000000000000001E-5</v>
      </c>
      <c r="BU84" s="339" t="s">
        <v>5349</v>
      </c>
      <c r="BV84" s="1362">
        <v>1</v>
      </c>
      <c r="BW84" s="1362">
        <v>0.01</v>
      </c>
      <c r="BX84" s="1378" t="s">
        <v>6374</v>
      </c>
      <c r="BY84" s="1362">
        <v>1</v>
      </c>
      <c r="BZ84" s="1362">
        <v>0.01</v>
      </c>
      <c r="CA84" s="1378" t="s">
        <v>6968</v>
      </c>
      <c r="CB84" s="336">
        <v>1</v>
      </c>
      <c r="CC84" s="336"/>
      <c r="CD84" s="337"/>
      <c r="CE84" s="336">
        <v>1</v>
      </c>
      <c r="CF84" s="336"/>
      <c r="CG84" s="337"/>
      <c r="CH84" s="336">
        <v>1</v>
      </c>
      <c r="CI84" s="336"/>
      <c r="CJ84" s="337"/>
      <c r="CK84" s="336">
        <v>1</v>
      </c>
      <c r="CL84" s="336"/>
      <c r="CM84" s="337"/>
      <c r="CN84" s="336">
        <v>1</v>
      </c>
      <c r="CO84" s="336"/>
      <c r="CP84" s="337"/>
      <c r="CQ84" s="336">
        <v>1</v>
      </c>
      <c r="CR84" s="336"/>
      <c r="CS84" s="337"/>
      <c r="CU84" s="336" t="s">
        <v>4879</v>
      </c>
    </row>
    <row r="85" spans="1:99" ht="61.5" customHeight="1" x14ac:dyDescent="0.25">
      <c r="A85" s="234" t="s">
        <v>3556</v>
      </c>
      <c r="B85" s="108" t="s">
        <v>181</v>
      </c>
      <c r="C85" s="108">
        <v>1</v>
      </c>
      <c r="D85" s="108" t="s">
        <v>183</v>
      </c>
      <c r="E85" s="120">
        <v>0</v>
      </c>
      <c r="F85" s="166" t="s">
        <v>192</v>
      </c>
      <c r="G85" s="166" t="s">
        <v>3624</v>
      </c>
      <c r="H85" s="166" t="s">
        <v>186</v>
      </c>
      <c r="I85" s="299" t="str">
        <f t="shared" si="6"/>
        <v>I-101-0-1301903</v>
      </c>
      <c r="J85" s="185" t="s">
        <v>224</v>
      </c>
      <c r="K85" s="109" t="s">
        <v>16</v>
      </c>
      <c r="L85" s="300" t="s">
        <v>18</v>
      </c>
      <c r="M85" s="301" t="s">
        <v>4754</v>
      </c>
      <c r="N85" s="322"/>
      <c r="O85" s="110" t="s">
        <v>268</v>
      </c>
      <c r="P85" s="330" t="s">
        <v>226</v>
      </c>
      <c r="Q85" s="330" t="s">
        <v>227</v>
      </c>
      <c r="R85" s="110" t="s">
        <v>228</v>
      </c>
      <c r="S85" s="301" t="s">
        <v>454</v>
      </c>
      <c r="T85" s="581" t="s">
        <v>2872</v>
      </c>
      <c r="U85" s="583">
        <v>0.35</v>
      </c>
      <c r="V85" s="110" t="s">
        <v>223</v>
      </c>
      <c r="W85" s="310">
        <v>2</v>
      </c>
      <c r="X85" s="323"/>
      <c r="Y85" s="323"/>
      <c r="Z85" s="330" t="s">
        <v>457</v>
      </c>
      <c r="AA85" s="303">
        <v>43221</v>
      </c>
      <c r="AB85" s="303">
        <v>43465</v>
      </c>
      <c r="AC85" s="341" t="str">
        <f t="shared" si="7"/>
        <v>mayo</v>
      </c>
      <c r="AD85" s="343">
        <f t="shared" si="8"/>
        <v>244</v>
      </c>
      <c r="AE85" s="342">
        <f t="shared" si="5"/>
        <v>244</v>
      </c>
      <c r="AF85" s="332">
        <v>0</v>
      </c>
      <c r="AG85" s="308">
        <v>0</v>
      </c>
      <c r="AH85" s="110" t="s">
        <v>225</v>
      </c>
      <c r="AI85" s="333">
        <v>0</v>
      </c>
      <c r="AJ85" s="330"/>
      <c r="AK85" s="339" t="s">
        <v>404</v>
      </c>
      <c r="AL85" s="307"/>
      <c r="AM85" s="307"/>
      <c r="AN85" s="574">
        <v>0</v>
      </c>
      <c r="AO85" s="575" t="s">
        <v>2915</v>
      </c>
      <c r="AP85" s="574">
        <v>0</v>
      </c>
      <c r="AQ85" s="725" t="s">
        <v>4271</v>
      </c>
      <c r="AR85" s="574">
        <v>0</v>
      </c>
      <c r="AS85" s="726" t="s">
        <v>5181</v>
      </c>
      <c r="AT85" s="1626">
        <v>0</v>
      </c>
      <c r="AU85" s="1378">
        <v>0</v>
      </c>
      <c r="AV85" s="812">
        <v>0</v>
      </c>
      <c r="AW85" s="1378" t="s">
        <v>6968</v>
      </c>
      <c r="AX85" s="323"/>
      <c r="AY85" s="323"/>
      <c r="AZ85" s="323"/>
      <c r="BA85" s="323"/>
      <c r="BB85" s="323"/>
      <c r="BC85" s="323"/>
      <c r="BD85" s="323"/>
      <c r="BE85" s="323"/>
      <c r="BF85" s="323"/>
      <c r="BG85" s="323"/>
      <c r="BH85" s="323"/>
      <c r="BI85" s="323"/>
      <c r="BJ85" s="335">
        <v>0</v>
      </c>
      <c r="BK85" s="336">
        <v>0</v>
      </c>
      <c r="BL85" s="337"/>
      <c r="BM85" s="577">
        <v>0</v>
      </c>
      <c r="BN85" s="335">
        <v>0</v>
      </c>
      <c r="BO85" s="576">
        <v>0</v>
      </c>
      <c r="BP85" s="336">
        <v>0</v>
      </c>
      <c r="BQ85" s="336"/>
      <c r="BR85" s="337"/>
      <c r="BS85" s="336">
        <v>0</v>
      </c>
      <c r="BT85" s="336"/>
      <c r="BU85" s="339"/>
      <c r="BV85" s="1362">
        <v>0.1</v>
      </c>
      <c r="BW85" s="1362">
        <v>0.01</v>
      </c>
      <c r="BX85" s="1378" t="s">
        <v>6374</v>
      </c>
      <c r="BY85" s="1362">
        <v>0.2</v>
      </c>
      <c r="BZ85" s="1362">
        <v>0.01</v>
      </c>
      <c r="CA85" s="1378" t="s">
        <v>6968</v>
      </c>
      <c r="CB85" s="336">
        <v>0.30000000000000004</v>
      </c>
      <c r="CC85" s="336"/>
      <c r="CD85" s="337"/>
      <c r="CE85" s="336">
        <v>0.4</v>
      </c>
      <c r="CF85" s="336"/>
      <c r="CG85" s="337"/>
      <c r="CH85" s="336">
        <v>0.5</v>
      </c>
      <c r="CI85" s="336"/>
      <c r="CJ85" s="337"/>
      <c r="CK85" s="336">
        <v>0.7</v>
      </c>
      <c r="CL85" s="336"/>
      <c r="CM85" s="337"/>
      <c r="CN85" s="336">
        <v>0.89999999999999991</v>
      </c>
      <c r="CO85" s="336"/>
      <c r="CP85" s="337"/>
      <c r="CQ85" s="336">
        <v>0.99999999999999989</v>
      </c>
      <c r="CR85" s="336"/>
      <c r="CS85" s="337"/>
      <c r="CU85" s="336" t="s">
        <v>4880</v>
      </c>
    </row>
    <row r="86" spans="1:99" ht="61.5" customHeight="1" x14ac:dyDescent="0.25">
      <c r="A86" s="234" t="s">
        <v>3556</v>
      </c>
      <c r="B86" s="108" t="s">
        <v>181</v>
      </c>
      <c r="C86" s="108">
        <v>1</v>
      </c>
      <c r="D86" s="108" t="s">
        <v>183</v>
      </c>
      <c r="E86" s="120">
        <v>0</v>
      </c>
      <c r="F86" s="166" t="s">
        <v>192</v>
      </c>
      <c r="G86" s="166" t="s">
        <v>3624</v>
      </c>
      <c r="H86" s="166" t="s">
        <v>187</v>
      </c>
      <c r="I86" s="299" t="str">
        <f t="shared" si="6"/>
        <v>I-101-0-1301904</v>
      </c>
      <c r="J86" s="185" t="s">
        <v>224</v>
      </c>
      <c r="K86" s="109" t="s">
        <v>16</v>
      </c>
      <c r="L86" s="300" t="s">
        <v>18</v>
      </c>
      <c r="M86" s="301" t="s">
        <v>4754</v>
      </c>
      <c r="N86" s="322"/>
      <c r="O86" s="110" t="s">
        <v>268</v>
      </c>
      <c r="P86" s="330" t="s">
        <v>226</v>
      </c>
      <c r="Q86" s="330" t="s">
        <v>227</v>
      </c>
      <c r="R86" s="110" t="s">
        <v>228</v>
      </c>
      <c r="S86" s="301" t="s">
        <v>454</v>
      </c>
      <c r="T86" s="581" t="s">
        <v>2872</v>
      </c>
      <c r="U86" s="583">
        <v>0.35</v>
      </c>
      <c r="V86" s="110" t="s">
        <v>223</v>
      </c>
      <c r="W86" s="310">
        <v>2</v>
      </c>
      <c r="X86" s="323"/>
      <c r="Y86" s="323"/>
      <c r="Z86" s="330" t="s">
        <v>458</v>
      </c>
      <c r="AA86" s="303">
        <v>43221</v>
      </c>
      <c r="AB86" s="303">
        <v>43465</v>
      </c>
      <c r="AC86" s="341" t="str">
        <f t="shared" si="7"/>
        <v>mayo</v>
      </c>
      <c r="AD86" s="343">
        <f t="shared" si="8"/>
        <v>244</v>
      </c>
      <c r="AE86" s="342">
        <f t="shared" si="5"/>
        <v>244</v>
      </c>
      <c r="AF86" s="332">
        <v>0</v>
      </c>
      <c r="AG86" s="308">
        <v>0</v>
      </c>
      <c r="AH86" s="110" t="s">
        <v>225</v>
      </c>
      <c r="AI86" s="333">
        <v>0</v>
      </c>
      <c r="AJ86" s="330"/>
      <c r="AK86" s="339" t="s">
        <v>404</v>
      </c>
      <c r="AL86" s="307"/>
      <c r="AM86" s="307"/>
      <c r="AN86" s="574">
        <v>0</v>
      </c>
      <c r="AO86" s="575" t="s">
        <v>2915</v>
      </c>
      <c r="AP86" s="574">
        <v>0</v>
      </c>
      <c r="AQ86" s="725" t="s">
        <v>4271</v>
      </c>
      <c r="AR86" s="574">
        <v>0</v>
      </c>
      <c r="AS86" s="726" t="s">
        <v>5181</v>
      </c>
      <c r="AT86" s="1626">
        <v>0</v>
      </c>
      <c r="AU86" s="1378">
        <v>0</v>
      </c>
      <c r="AV86" s="812">
        <v>0</v>
      </c>
      <c r="AW86" s="1378" t="s">
        <v>6968</v>
      </c>
      <c r="AX86" s="323"/>
      <c r="AY86" s="323"/>
      <c r="AZ86" s="323"/>
      <c r="BA86" s="323"/>
      <c r="BB86" s="323"/>
      <c r="BC86" s="323"/>
      <c r="BD86" s="323"/>
      <c r="BE86" s="323"/>
      <c r="BF86" s="323"/>
      <c r="BG86" s="323"/>
      <c r="BH86" s="323"/>
      <c r="BI86" s="323"/>
      <c r="BJ86" s="335">
        <v>0</v>
      </c>
      <c r="BK86" s="336">
        <v>0</v>
      </c>
      <c r="BL86" s="337"/>
      <c r="BM86" s="577">
        <v>0</v>
      </c>
      <c r="BN86" s="335">
        <v>0</v>
      </c>
      <c r="BO86" s="576">
        <v>0</v>
      </c>
      <c r="BP86" s="336">
        <v>0</v>
      </c>
      <c r="BQ86" s="336"/>
      <c r="BR86" s="337"/>
      <c r="BS86" s="336">
        <v>0</v>
      </c>
      <c r="BT86" s="336"/>
      <c r="BU86" s="339"/>
      <c r="BV86" s="1362">
        <v>0.1</v>
      </c>
      <c r="BW86" s="1362">
        <v>0.01</v>
      </c>
      <c r="BX86" s="1378" t="s">
        <v>6374</v>
      </c>
      <c r="BY86" s="1362">
        <v>0.2</v>
      </c>
      <c r="BZ86" s="1362">
        <v>0.01</v>
      </c>
      <c r="CA86" s="1378" t="s">
        <v>6968</v>
      </c>
      <c r="CB86" s="336">
        <v>0.30000000000000004</v>
      </c>
      <c r="CC86" s="336"/>
      <c r="CD86" s="337"/>
      <c r="CE86" s="336">
        <v>0.4</v>
      </c>
      <c r="CF86" s="336"/>
      <c r="CG86" s="337"/>
      <c r="CH86" s="336">
        <v>0.5</v>
      </c>
      <c r="CI86" s="336"/>
      <c r="CJ86" s="337"/>
      <c r="CK86" s="336">
        <v>0.7</v>
      </c>
      <c r="CL86" s="336"/>
      <c r="CM86" s="337"/>
      <c r="CN86" s="336">
        <v>0.89999999999999991</v>
      </c>
      <c r="CO86" s="336"/>
      <c r="CP86" s="337"/>
      <c r="CQ86" s="336">
        <v>0.99999999999999989</v>
      </c>
      <c r="CR86" s="336"/>
      <c r="CS86" s="337"/>
      <c r="CU86" s="336" t="s">
        <v>4881</v>
      </c>
    </row>
    <row r="87" spans="1:99" ht="61.5" customHeight="1" x14ac:dyDescent="0.25">
      <c r="A87" s="234" t="s">
        <v>3556</v>
      </c>
      <c r="B87" s="108" t="s">
        <v>181</v>
      </c>
      <c r="C87" s="108">
        <v>1</v>
      </c>
      <c r="D87" s="108" t="s">
        <v>183</v>
      </c>
      <c r="E87" s="120">
        <v>0</v>
      </c>
      <c r="F87" s="166" t="s">
        <v>192</v>
      </c>
      <c r="G87" s="166" t="s">
        <v>3624</v>
      </c>
      <c r="H87" s="166" t="s">
        <v>188</v>
      </c>
      <c r="I87" s="299" t="str">
        <f t="shared" si="6"/>
        <v>I-101-0-1301905</v>
      </c>
      <c r="J87" s="185" t="s">
        <v>224</v>
      </c>
      <c r="K87" s="109" t="s">
        <v>16</v>
      </c>
      <c r="L87" s="300" t="s">
        <v>18</v>
      </c>
      <c r="M87" s="301" t="s">
        <v>4754</v>
      </c>
      <c r="N87" s="322"/>
      <c r="O87" s="110" t="s">
        <v>268</v>
      </c>
      <c r="P87" s="330" t="s">
        <v>226</v>
      </c>
      <c r="Q87" s="330" t="s">
        <v>227</v>
      </c>
      <c r="R87" s="110" t="s">
        <v>228</v>
      </c>
      <c r="S87" s="301" t="s">
        <v>454</v>
      </c>
      <c r="T87" s="581" t="s">
        <v>2872</v>
      </c>
      <c r="U87" s="583">
        <v>0.35</v>
      </c>
      <c r="V87" s="110" t="s">
        <v>223</v>
      </c>
      <c r="W87" s="310">
        <v>2</v>
      </c>
      <c r="X87" s="178" t="s">
        <v>222</v>
      </c>
      <c r="Y87" s="703">
        <v>43157</v>
      </c>
      <c r="Z87" s="330" t="s">
        <v>459</v>
      </c>
      <c r="AA87" s="303">
        <v>43313</v>
      </c>
      <c r="AB87" s="303">
        <v>43434</v>
      </c>
      <c r="AC87" s="341" t="str">
        <f t="shared" si="7"/>
        <v>agosto</v>
      </c>
      <c r="AD87" s="343">
        <f t="shared" si="8"/>
        <v>121</v>
      </c>
      <c r="AE87" s="342">
        <f t="shared" si="5"/>
        <v>122</v>
      </c>
      <c r="AF87" s="332">
        <v>0</v>
      </c>
      <c r="AG87" s="308">
        <v>0</v>
      </c>
      <c r="AH87" s="110" t="s">
        <v>225</v>
      </c>
      <c r="AI87" s="333">
        <v>0</v>
      </c>
      <c r="AJ87" s="330"/>
      <c r="AK87" s="339" t="s">
        <v>572</v>
      </c>
      <c r="AL87" s="307"/>
      <c r="AM87" s="307"/>
      <c r="AN87" s="574">
        <v>0</v>
      </c>
      <c r="AO87" s="575" t="s">
        <v>2915</v>
      </c>
      <c r="AP87" s="574">
        <v>0</v>
      </c>
      <c r="AQ87" s="725" t="s">
        <v>4271</v>
      </c>
      <c r="AR87" s="574">
        <v>0</v>
      </c>
      <c r="AS87" s="726" t="s">
        <v>5181</v>
      </c>
      <c r="AT87" s="1626">
        <v>0</v>
      </c>
      <c r="AU87" s="1378">
        <v>0</v>
      </c>
      <c r="AV87" s="812">
        <v>0</v>
      </c>
      <c r="AW87" s="1378" t="s">
        <v>6968</v>
      </c>
      <c r="AX87" s="323"/>
      <c r="AY87" s="323"/>
      <c r="AZ87" s="323"/>
      <c r="BA87" s="323"/>
      <c r="BB87" s="323"/>
      <c r="BC87" s="323"/>
      <c r="BD87" s="323"/>
      <c r="BE87" s="323"/>
      <c r="BF87" s="323"/>
      <c r="BG87" s="323"/>
      <c r="BH87" s="323"/>
      <c r="BI87" s="323"/>
      <c r="BJ87" s="335">
        <v>0</v>
      </c>
      <c r="BK87" s="336">
        <v>0</v>
      </c>
      <c r="BL87" s="337" t="s">
        <v>378</v>
      </c>
      <c r="BM87" s="577">
        <v>0</v>
      </c>
      <c r="BN87" s="335">
        <v>0</v>
      </c>
      <c r="BO87" s="576">
        <v>0</v>
      </c>
      <c r="BP87" s="336">
        <v>0</v>
      </c>
      <c r="BQ87" s="336"/>
      <c r="BR87" s="337"/>
      <c r="BS87" s="336">
        <v>0</v>
      </c>
      <c r="BT87" s="336"/>
      <c r="BU87" s="339"/>
      <c r="BV87" s="1362">
        <v>0</v>
      </c>
      <c r="BW87" s="1362">
        <v>0</v>
      </c>
      <c r="BX87" s="1363">
        <v>0</v>
      </c>
      <c r="BY87" s="1362">
        <v>0</v>
      </c>
      <c r="BZ87" s="1362">
        <v>0</v>
      </c>
      <c r="CA87" s="1378">
        <v>0</v>
      </c>
      <c r="CB87" s="336">
        <v>0</v>
      </c>
      <c r="CC87" s="336"/>
      <c r="CD87" s="337"/>
      <c r="CE87" s="336">
        <v>0.2</v>
      </c>
      <c r="CF87" s="336"/>
      <c r="CG87" s="337"/>
      <c r="CH87" s="336">
        <v>0.4</v>
      </c>
      <c r="CI87" s="336"/>
      <c r="CJ87" s="337"/>
      <c r="CK87" s="336">
        <v>0.7</v>
      </c>
      <c r="CL87" s="336"/>
      <c r="CM87" s="337"/>
      <c r="CN87" s="336">
        <v>1</v>
      </c>
      <c r="CO87" s="336"/>
      <c r="CP87" s="337"/>
      <c r="CQ87" s="336">
        <v>1</v>
      </c>
      <c r="CR87" s="336"/>
      <c r="CS87" s="337"/>
      <c r="CU87" s="336" t="s">
        <v>4882</v>
      </c>
    </row>
    <row r="88" spans="1:99" ht="61.5" customHeight="1" x14ac:dyDescent="0.25">
      <c r="A88" s="234" t="s">
        <v>3556</v>
      </c>
      <c r="B88" s="108" t="s">
        <v>181</v>
      </c>
      <c r="C88" s="108">
        <v>1</v>
      </c>
      <c r="D88" s="108" t="s">
        <v>183</v>
      </c>
      <c r="E88" s="120">
        <v>0</v>
      </c>
      <c r="F88" s="166" t="s">
        <v>192</v>
      </c>
      <c r="G88" s="166" t="s">
        <v>3618</v>
      </c>
      <c r="H88" s="166" t="s">
        <v>183</v>
      </c>
      <c r="I88" s="299" t="str">
        <f t="shared" si="6"/>
        <v>I-101-0-1302001</v>
      </c>
      <c r="J88" s="185" t="s">
        <v>224</v>
      </c>
      <c r="K88" s="109" t="s">
        <v>16</v>
      </c>
      <c r="L88" s="300" t="s">
        <v>18</v>
      </c>
      <c r="M88" s="301" t="s">
        <v>4754</v>
      </c>
      <c r="N88" s="322"/>
      <c r="O88" s="110" t="s">
        <v>268</v>
      </c>
      <c r="P88" s="330" t="s">
        <v>226</v>
      </c>
      <c r="Q88" s="330" t="s">
        <v>227</v>
      </c>
      <c r="R88" s="110" t="s">
        <v>228</v>
      </c>
      <c r="S88" s="301" t="s">
        <v>460</v>
      </c>
      <c r="T88" s="581" t="s">
        <v>2873</v>
      </c>
      <c r="U88" s="583">
        <v>0.57999999999999996</v>
      </c>
      <c r="V88" s="110" t="s">
        <v>223</v>
      </c>
      <c r="W88" s="1632">
        <v>1700</v>
      </c>
      <c r="X88" s="178" t="s">
        <v>222</v>
      </c>
      <c r="Y88" s="703">
        <v>43157</v>
      </c>
      <c r="Z88" s="330" t="s">
        <v>461</v>
      </c>
      <c r="AA88" s="303">
        <v>43221</v>
      </c>
      <c r="AB88" s="303">
        <v>43251</v>
      </c>
      <c r="AC88" s="341" t="str">
        <f t="shared" si="7"/>
        <v>mayo</v>
      </c>
      <c r="AD88" s="343">
        <f t="shared" si="8"/>
        <v>30</v>
      </c>
      <c r="AE88" s="342">
        <f t="shared" si="5"/>
        <v>30</v>
      </c>
      <c r="AF88" s="332">
        <v>0</v>
      </c>
      <c r="AG88" s="332" t="s">
        <v>573</v>
      </c>
      <c r="AH88" s="330" t="s">
        <v>23</v>
      </c>
      <c r="AI88" s="333">
        <v>0</v>
      </c>
      <c r="AJ88" s="330" t="s">
        <v>569</v>
      </c>
      <c r="AK88" s="339" t="s">
        <v>404</v>
      </c>
      <c r="AL88" s="307"/>
      <c r="AM88" s="307"/>
      <c r="AN88" s="574">
        <v>0</v>
      </c>
      <c r="AO88" s="575" t="s">
        <v>2916</v>
      </c>
      <c r="AP88" s="574">
        <v>0</v>
      </c>
      <c r="AQ88" s="725" t="s">
        <v>4272</v>
      </c>
      <c r="AR88" s="574">
        <v>0</v>
      </c>
      <c r="AS88" s="726" t="s">
        <v>5182</v>
      </c>
      <c r="AT88" s="1626">
        <v>0</v>
      </c>
      <c r="AU88" s="1378" t="s">
        <v>6371</v>
      </c>
      <c r="AV88" s="812">
        <v>0</v>
      </c>
      <c r="AW88" s="1378" t="s">
        <v>6969</v>
      </c>
      <c r="AX88" s="323"/>
      <c r="AY88" s="323"/>
      <c r="AZ88" s="323"/>
      <c r="BA88" s="323"/>
      <c r="BB88" s="323"/>
      <c r="BC88" s="323"/>
      <c r="BD88" s="323"/>
      <c r="BE88" s="323"/>
      <c r="BF88" s="323"/>
      <c r="BG88" s="323"/>
      <c r="BH88" s="323"/>
      <c r="BI88" s="323"/>
      <c r="BJ88" s="335">
        <v>0</v>
      </c>
      <c r="BK88" s="336">
        <v>0</v>
      </c>
      <c r="BL88" s="337"/>
      <c r="BM88" s="577">
        <v>0</v>
      </c>
      <c r="BN88" s="335">
        <v>0</v>
      </c>
      <c r="BO88" s="576">
        <v>0</v>
      </c>
      <c r="BP88" s="336">
        <v>0</v>
      </c>
      <c r="BQ88" s="336"/>
      <c r="BR88" s="337"/>
      <c r="BS88" s="336">
        <v>0</v>
      </c>
      <c r="BT88" s="336"/>
      <c r="BU88" s="339"/>
      <c r="BV88" s="1362">
        <v>1</v>
      </c>
      <c r="BW88" s="1362">
        <v>1</v>
      </c>
      <c r="BX88" s="1378" t="s">
        <v>5182</v>
      </c>
      <c r="BY88" s="1362">
        <v>1</v>
      </c>
      <c r="BZ88" s="1362">
        <v>1</v>
      </c>
      <c r="CA88" s="1378" t="s">
        <v>6969</v>
      </c>
      <c r="CB88" s="336">
        <v>1</v>
      </c>
      <c r="CC88" s="336"/>
      <c r="CD88" s="337"/>
      <c r="CE88" s="336">
        <v>1</v>
      </c>
      <c r="CF88" s="336"/>
      <c r="CG88" s="337"/>
      <c r="CH88" s="336">
        <v>1</v>
      </c>
      <c r="CI88" s="336"/>
      <c r="CJ88" s="337"/>
      <c r="CK88" s="336">
        <v>1</v>
      </c>
      <c r="CL88" s="336"/>
      <c r="CM88" s="337"/>
      <c r="CN88" s="336">
        <v>1</v>
      </c>
      <c r="CO88" s="336"/>
      <c r="CP88" s="337"/>
      <c r="CQ88" s="336">
        <v>1</v>
      </c>
      <c r="CR88" s="336"/>
      <c r="CS88" s="337"/>
      <c r="CU88" s="336" t="s">
        <v>4883</v>
      </c>
    </row>
    <row r="89" spans="1:99" ht="61.5" customHeight="1" x14ac:dyDescent="0.25">
      <c r="A89" s="234" t="s">
        <v>3556</v>
      </c>
      <c r="B89" s="108" t="s">
        <v>181</v>
      </c>
      <c r="C89" s="108">
        <v>1</v>
      </c>
      <c r="D89" s="108" t="s">
        <v>183</v>
      </c>
      <c r="E89" s="120">
        <v>0</v>
      </c>
      <c r="F89" s="166" t="s">
        <v>192</v>
      </c>
      <c r="G89" s="166" t="s">
        <v>3618</v>
      </c>
      <c r="H89" s="166" t="s">
        <v>185</v>
      </c>
      <c r="I89" s="299" t="str">
        <f t="shared" si="6"/>
        <v>I-101-0-1302002</v>
      </c>
      <c r="J89" s="185" t="s">
        <v>224</v>
      </c>
      <c r="K89" s="109" t="s">
        <v>16</v>
      </c>
      <c r="L89" s="300" t="s">
        <v>18</v>
      </c>
      <c r="M89" s="301" t="s">
        <v>4754</v>
      </c>
      <c r="N89" s="322"/>
      <c r="O89" s="110" t="s">
        <v>268</v>
      </c>
      <c r="P89" s="330" t="s">
        <v>226</v>
      </c>
      <c r="Q89" s="330" t="s">
        <v>227</v>
      </c>
      <c r="R89" s="110" t="s">
        <v>228</v>
      </c>
      <c r="S89" s="301" t="s">
        <v>460</v>
      </c>
      <c r="T89" s="581" t="s">
        <v>2873</v>
      </c>
      <c r="U89" s="583">
        <v>0.57999999999999996</v>
      </c>
      <c r="V89" s="110" t="s">
        <v>223</v>
      </c>
      <c r="W89" s="310">
        <v>1700</v>
      </c>
      <c r="X89" s="178" t="s">
        <v>222</v>
      </c>
      <c r="Y89" s="703">
        <v>43157</v>
      </c>
      <c r="Z89" s="330" t="s">
        <v>462</v>
      </c>
      <c r="AA89" s="303">
        <v>43313</v>
      </c>
      <c r="AB89" s="303">
        <v>43434</v>
      </c>
      <c r="AC89" s="341" t="str">
        <f t="shared" si="7"/>
        <v>agosto</v>
      </c>
      <c r="AD89" s="343">
        <f t="shared" si="8"/>
        <v>121</v>
      </c>
      <c r="AE89" s="342">
        <f t="shared" si="5"/>
        <v>122</v>
      </c>
      <c r="AF89" s="332">
        <v>0</v>
      </c>
      <c r="AG89" s="308">
        <v>0</v>
      </c>
      <c r="AH89" s="110" t="s">
        <v>225</v>
      </c>
      <c r="AI89" s="333">
        <v>0</v>
      </c>
      <c r="AJ89" s="330"/>
      <c r="AK89" s="339" t="s">
        <v>404</v>
      </c>
      <c r="AL89" s="307"/>
      <c r="AM89" s="307"/>
      <c r="AN89" s="574">
        <v>0</v>
      </c>
      <c r="AO89" s="575" t="s">
        <v>2916</v>
      </c>
      <c r="AP89" s="574">
        <v>0</v>
      </c>
      <c r="AQ89" s="725" t="s">
        <v>4272</v>
      </c>
      <c r="AR89" s="574">
        <v>0</v>
      </c>
      <c r="AS89" s="726" t="s">
        <v>5182</v>
      </c>
      <c r="AT89" s="1626">
        <v>0</v>
      </c>
      <c r="AU89" s="1378" t="s">
        <v>6371</v>
      </c>
      <c r="AV89" s="812">
        <v>0</v>
      </c>
      <c r="AW89" s="1378" t="s">
        <v>6969</v>
      </c>
      <c r="AX89" s="323"/>
      <c r="AY89" s="323"/>
      <c r="AZ89" s="323"/>
      <c r="BA89" s="323"/>
      <c r="BB89" s="323"/>
      <c r="BC89" s="323"/>
      <c r="BD89" s="323"/>
      <c r="BE89" s="323"/>
      <c r="BF89" s="323"/>
      <c r="BG89" s="323"/>
      <c r="BH89" s="323"/>
      <c r="BI89" s="323"/>
      <c r="BJ89" s="335">
        <v>0</v>
      </c>
      <c r="BK89" s="336">
        <v>0</v>
      </c>
      <c r="BL89" s="337" t="s">
        <v>378</v>
      </c>
      <c r="BM89" s="577">
        <v>0</v>
      </c>
      <c r="BN89" s="335">
        <v>0</v>
      </c>
      <c r="BO89" s="576">
        <v>0</v>
      </c>
      <c r="BP89" s="336">
        <v>0</v>
      </c>
      <c r="BQ89" s="336"/>
      <c r="BR89" s="337"/>
      <c r="BS89" s="336">
        <v>0</v>
      </c>
      <c r="BT89" s="336"/>
      <c r="BU89" s="339"/>
      <c r="BV89" s="1362">
        <v>0</v>
      </c>
      <c r="BW89" s="1362">
        <v>0</v>
      </c>
      <c r="BX89" s="1363">
        <v>0</v>
      </c>
      <c r="BY89" s="1362">
        <v>0</v>
      </c>
      <c r="BZ89" s="1362">
        <v>0</v>
      </c>
      <c r="CA89" s="1378">
        <v>0</v>
      </c>
      <c r="CB89" s="336">
        <v>0</v>
      </c>
      <c r="CC89" s="336"/>
      <c r="CD89" s="337"/>
      <c r="CE89" s="336">
        <v>0.2</v>
      </c>
      <c r="CF89" s="336"/>
      <c r="CG89" s="337"/>
      <c r="CH89" s="336">
        <v>0.5</v>
      </c>
      <c r="CI89" s="336"/>
      <c r="CJ89" s="337"/>
      <c r="CK89" s="336">
        <v>0.8</v>
      </c>
      <c r="CL89" s="336"/>
      <c r="CM89" s="337"/>
      <c r="CN89" s="336">
        <v>1</v>
      </c>
      <c r="CO89" s="336"/>
      <c r="CP89" s="337"/>
      <c r="CQ89" s="336">
        <v>1</v>
      </c>
      <c r="CR89" s="336"/>
      <c r="CS89" s="337"/>
      <c r="CU89" s="336" t="s">
        <v>4884</v>
      </c>
    </row>
    <row r="90" spans="1:99" ht="61.5" customHeight="1" x14ac:dyDescent="0.25">
      <c r="A90" s="234" t="s">
        <v>3556</v>
      </c>
      <c r="B90" s="108" t="s">
        <v>181</v>
      </c>
      <c r="C90" s="108">
        <v>1</v>
      </c>
      <c r="D90" s="108" t="s">
        <v>183</v>
      </c>
      <c r="E90" s="120">
        <v>0</v>
      </c>
      <c r="F90" s="166" t="s">
        <v>192</v>
      </c>
      <c r="G90" s="166" t="s">
        <v>3618</v>
      </c>
      <c r="H90" s="166" t="s">
        <v>186</v>
      </c>
      <c r="I90" s="299" t="str">
        <f t="shared" si="6"/>
        <v>I-101-0-1302003</v>
      </c>
      <c r="J90" s="185" t="s">
        <v>224</v>
      </c>
      <c r="K90" s="109" t="s">
        <v>16</v>
      </c>
      <c r="L90" s="300" t="s">
        <v>18</v>
      </c>
      <c r="M90" s="301" t="s">
        <v>4754</v>
      </c>
      <c r="N90" s="322"/>
      <c r="O90" s="110" t="s">
        <v>268</v>
      </c>
      <c r="P90" s="330" t="s">
        <v>226</v>
      </c>
      <c r="Q90" s="330" t="s">
        <v>227</v>
      </c>
      <c r="R90" s="110" t="s">
        <v>228</v>
      </c>
      <c r="S90" s="301" t="s">
        <v>460</v>
      </c>
      <c r="T90" s="581" t="s">
        <v>2873</v>
      </c>
      <c r="U90" s="583">
        <v>0.57999999999999996</v>
      </c>
      <c r="V90" s="110" t="s">
        <v>223</v>
      </c>
      <c r="W90" s="310">
        <v>1700</v>
      </c>
      <c r="X90" s="178" t="s">
        <v>222</v>
      </c>
      <c r="Y90" s="703">
        <v>43157</v>
      </c>
      <c r="Z90" s="330" t="s">
        <v>463</v>
      </c>
      <c r="AA90" s="303">
        <v>43252</v>
      </c>
      <c r="AB90" s="303">
        <v>43312</v>
      </c>
      <c r="AC90" s="341" t="str">
        <f t="shared" si="7"/>
        <v>junio</v>
      </c>
      <c r="AD90" s="343">
        <f t="shared" si="8"/>
        <v>60</v>
      </c>
      <c r="AE90" s="342">
        <f t="shared" si="5"/>
        <v>61</v>
      </c>
      <c r="AF90" s="332">
        <v>0</v>
      </c>
      <c r="AG90" s="308">
        <v>0</v>
      </c>
      <c r="AH90" s="110" t="s">
        <v>225</v>
      </c>
      <c r="AI90" s="333">
        <v>0</v>
      </c>
      <c r="AJ90" s="330"/>
      <c r="AK90" s="339" t="s">
        <v>574</v>
      </c>
      <c r="AL90" s="307"/>
      <c r="AM90" s="307"/>
      <c r="AN90" s="574">
        <v>0</v>
      </c>
      <c r="AO90" s="575" t="s">
        <v>2916</v>
      </c>
      <c r="AP90" s="574">
        <v>0</v>
      </c>
      <c r="AQ90" s="725" t="s">
        <v>4272</v>
      </c>
      <c r="AR90" s="574">
        <v>0</v>
      </c>
      <c r="AS90" s="726" t="s">
        <v>5182</v>
      </c>
      <c r="AT90" s="1626">
        <v>0</v>
      </c>
      <c r="AU90" s="1378" t="s">
        <v>6371</v>
      </c>
      <c r="AV90" s="812">
        <v>0</v>
      </c>
      <c r="AW90" s="1378" t="s">
        <v>6969</v>
      </c>
      <c r="AX90" s="323"/>
      <c r="AY90" s="323"/>
      <c r="AZ90" s="323"/>
      <c r="BA90" s="323"/>
      <c r="BB90" s="323"/>
      <c r="BC90" s="323"/>
      <c r="BD90" s="323"/>
      <c r="BE90" s="323"/>
      <c r="BF90" s="323"/>
      <c r="BG90" s="323"/>
      <c r="BH90" s="323"/>
      <c r="BI90" s="323"/>
      <c r="BJ90" s="335">
        <v>0</v>
      </c>
      <c r="BK90" s="336">
        <v>0</v>
      </c>
      <c r="BL90" s="337" t="s">
        <v>378</v>
      </c>
      <c r="BM90" s="577">
        <v>0</v>
      </c>
      <c r="BN90" s="335">
        <v>0</v>
      </c>
      <c r="BO90" s="576">
        <v>0</v>
      </c>
      <c r="BP90" s="336">
        <v>0</v>
      </c>
      <c r="BQ90" s="336"/>
      <c r="BR90" s="337"/>
      <c r="BS90" s="336">
        <v>0</v>
      </c>
      <c r="BT90" s="336"/>
      <c r="BU90" s="339"/>
      <c r="BV90" s="1362">
        <v>0</v>
      </c>
      <c r="BW90" s="1362">
        <v>0</v>
      </c>
      <c r="BX90" s="1363">
        <v>0</v>
      </c>
      <c r="BY90" s="1362">
        <v>0.5</v>
      </c>
      <c r="BZ90" s="1362">
        <v>0.01</v>
      </c>
      <c r="CA90" s="1378" t="s">
        <v>6969</v>
      </c>
      <c r="CB90" s="336">
        <v>1</v>
      </c>
      <c r="CC90" s="336"/>
      <c r="CD90" s="337"/>
      <c r="CE90" s="336">
        <v>1</v>
      </c>
      <c r="CF90" s="336"/>
      <c r="CG90" s="337"/>
      <c r="CH90" s="336">
        <v>1</v>
      </c>
      <c r="CI90" s="336"/>
      <c r="CJ90" s="337"/>
      <c r="CK90" s="336">
        <v>1</v>
      </c>
      <c r="CL90" s="336"/>
      <c r="CM90" s="337"/>
      <c r="CN90" s="336">
        <v>1</v>
      </c>
      <c r="CO90" s="336"/>
      <c r="CP90" s="337"/>
      <c r="CQ90" s="336">
        <v>1</v>
      </c>
      <c r="CR90" s="336"/>
      <c r="CS90" s="337"/>
      <c r="CU90" s="336" t="s">
        <v>4885</v>
      </c>
    </row>
    <row r="91" spans="1:99" ht="61.5" customHeight="1" x14ac:dyDescent="0.25">
      <c r="A91" s="234" t="s">
        <v>3556</v>
      </c>
      <c r="B91" s="108" t="s">
        <v>181</v>
      </c>
      <c r="C91" s="108">
        <v>1</v>
      </c>
      <c r="D91" s="108" t="s">
        <v>183</v>
      </c>
      <c r="E91" s="120">
        <v>0</v>
      </c>
      <c r="F91" s="108" t="s">
        <v>192</v>
      </c>
      <c r="G91" s="166" t="s">
        <v>3619</v>
      </c>
      <c r="H91" s="166" t="s">
        <v>183</v>
      </c>
      <c r="I91" s="299" t="str">
        <f t="shared" si="6"/>
        <v>I-101-0-1302101</v>
      </c>
      <c r="J91" s="185" t="s">
        <v>224</v>
      </c>
      <c r="K91" s="109" t="s">
        <v>16</v>
      </c>
      <c r="L91" s="300" t="s">
        <v>18</v>
      </c>
      <c r="M91" s="301" t="s">
        <v>4754</v>
      </c>
      <c r="N91" s="322"/>
      <c r="O91" s="110" t="s">
        <v>225</v>
      </c>
      <c r="P91" s="330" t="s">
        <v>226</v>
      </c>
      <c r="Q91" s="330" t="s">
        <v>227</v>
      </c>
      <c r="R91" s="110" t="s">
        <v>228</v>
      </c>
      <c r="S91" s="301" t="s">
        <v>464</v>
      </c>
      <c r="T91" s="581" t="s">
        <v>2874</v>
      </c>
      <c r="U91" s="583">
        <v>0.44</v>
      </c>
      <c r="V91" s="110" t="s">
        <v>314</v>
      </c>
      <c r="W91" s="959">
        <v>0.12</v>
      </c>
      <c r="X91" s="178" t="s">
        <v>222</v>
      </c>
      <c r="Y91" s="703">
        <v>43157</v>
      </c>
      <c r="Z91" s="330" t="s">
        <v>465</v>
      </c>
      <c r="AA91" s="303">
        <v>43132</v>
      </c>
      <c r="AB91" s="303">
        <v>43343</v>
      </c>
      <c r="AC91" s="341" t="str">
        <f t="shared" si="7"/>
        <v>febrero</v>
      </c>
      <c r="AD91" s="343">
        <f t="shared" si="8"/>
        <v>211</v>
      </c>
      <c r="AE91" s="342">
        <f t="shared" si="5"/>
        <v>213</v>
      </c>
      <c r="AF91" s="332">
        <v>0</v>
      </c>
      <c r="AG91" s="332" t="s">
        <v>575</v>
      </c>
      <c r="AH91" s="330" t="s">
        <v>23</v>
      </c>
      <c r="AI91" s="333">
        <v>0</v>
      </c>
      <c r="AJ91" s="330" t="s">
        <v>569</v>
      </c>
      <c r="AK91" s="334" t="s">
        <v>576</v>
      </c>
      <c r="AL91" s="307"/>
      <c r="AM91" s="307"/>
      <c r="AN91" s="574">
        <v>0</v>
      </c>
      <c r="AO91" s="575" t="s">
        <v>2917</v>
      </c>
      <c r="AP91" s="574">
        <v>0</v>
      </c>
      <c r="AQ91" s="726" t="s">
        <v>4273</v>
      </c>
      <c r="AR91" s="574">
        <v>0</v>
      </c>
      <c r="AS91" s="726" t="s">
        <v>5183</v>
      </c>
      <c r="AT91" s="1626">
        <v>0</v>
      </c>
      <c r="AU91" s="1378" t="s">
        <v>6372</v>
      </c>
      <c r="AV91" s="812">
        <v>0</v>
      </c>
      <c r="AW91" s="1378" t="s">
        <v>6970</v>
      </c>
      <c r="AX91" s="323"/>
      <c r="AY91" s="323"/>
      <c r="AZ91" s="323"/>
      <c r="BA91" s="323"/>
      <c r="BB91" s="323"/>
      <c r="BC91" s="323"/>
      <c r="BD91" s="323"/>
      <c r="BE91" s="323"/>
      <c r="BF91" s="323"/>
      <c r="BG91" s="323"/>
      <c r="BH91" s="323"/>
      <c r="BI91" s="323"/>
      <c r="BJ91" s="335">
        <v>0</v>
      </c>
      <c r="BK91" s="336">
        <v>0</v>
      </c>
      <c r="BL91" s="337">
        <v>0</v>
      </c>
      <c r="BM91" s="577">
        <v>0.15</v>
      </c>
      <c r="BN91" s="335">
        <v>0.15</v>
      </c>
      <c r="BO91" s="579" t="s">
        <v>2976</v>
      </c>
      <c r="BP91" s="336">
        <v>0.3</v>
      </c>
      <c r="BQ91" s="336">
        <v>0.3</v>
      </c>
      <c r="BR91" s="339" t="s">
        <v>4273</v>
      </c>
      <c r="BS91" s="336">
        <v>0.44999999999999996</v>
      </c>
      <c r="BT91" s="336">
        <v>0.4</v>
      </c>
      <c r="BU91" s="339" t="s">
        <v>5183</v>
      </c>
      <c r="BV91" s="1362">
        <v>0.6</v>
      </c>
      <c r="BW91" s="1362">
        <v>0.4</v>
      </c>
      <c r="BX91" s="1378" t="s">
        <v>6372</v>
      </c>
      <c r="BY91" s="1362">
        <v>0.75</v>
      </c>
      <c r="BZ91" s="1362">
        <v>0.4</v>
      </c>
      <c r="CA91" s="1378" t="s">
        <v>6970</v>
      </c>
      <c r="CB91" s="336">
        <v>0.9</v>
      </c>
      <c r="CC91" s="336"/>
      <c r="CD91" s="337"/>
      <c r="CE91" s="336">
        <v>1</v>
      </c>
      <c r="CF91" s="336"/>
      <c r="CG91" s="337"/>
      <c r="CH91" s="336">
        <v>1</v>
      </c>
      <c r="CI91" s="336"/>
      <c r="CJ91" s="337"/>
      <c r="CK91" s="336">
        <v>1</v>
      </c>
      <c r="CL91" s="336"/>
      <c r="CM91" s="337"/>
      <c r="CN91" s="336">
        <v>1</v>
      </c>
      <c r="CO91" s="336"/>
      <c r="CP91" s="337"/>
      <c r="CQ91" s="336">
        <v>1</v>
      </c>
      <c r="CR91" s="336"/>
      <c r="CS91" s="337"/>
      <c r="CU91" s="336" t="s">
        <v>4886</v>
      </c>
    </row>
    <row r="92" spans="1:99" ht="61.5" customHeight="1" x14ac:dyDescent="0.25">
      <c r="A92" s="234" t="s">
        <v>3556</v>
      </c>
      <c r="B92" s="108" t="s">
        <v>181</v>
      </c>
      <c r="C92" s="108">
        <v>1</v>
      </c>
      <c r="D92" s="108" t="s">
        <v>183</v>
      </c>
      <c r="E92" s="120">
        <v>0</v>
      </c>
      <c r="F92" s="108" t="s">
        <v>192</v>
      </c>
      <c r="G92" s="166" t="s">
        <v>3619</v>
      </c>
      <c r="H92" s="166" t="s">
        <v>185</v>
      </c>
      <c r="I92" s="299" t="str">
        <f t="shared" si="6"/>
        <v>I-101-0-1302102</v>
      </c>
      <c r="J92" s="185" t="s">
        <v>224</v>
      </c>
      <c r="K92" s="109" t="s">
        <v>16</v>
      </c>
      <c r="L92" s="300" t="s">
        <v>18</v>
      </c>
      <c r="M92" s="301" t="s">
        <v>4754</v>
      </c>
      <c r="N92" s="322"/>
      <c r="O92" s="110" t="s">
        <v>225</v>
      </c>
      <c r="P92" s="330" t="s">
        <v>226</v>
      </c>
      <c r="Q92" s="330" t="s">
        <v>227</v>
      </c>
      <c r="R92" s="110" t="s">
        <v>228</v>
      </c>
      <c r="S92" s="301" t="s">
        <v>464</v>
      </c>
      <c r="T92" s="581" t="s">
        <v>2874</v>
      </c>
      <c r="U92" s="583">
        <v>0.44</v>
      </c>
      <c r="V92" s="110" t="s">
        <v>314</v>
      </c>
      <c r="W92" s="959">
        <v>0.12</v>
      </c>
      <c r="X92" s="178" t="s">
        <v>222</v>
      </c>
      <c r="Y92" s="703">
        <v>43157</v>
      </c>
      <c r="Z92" s="330" t="s">
        <v>466</v>
      </c>
      <c r="AA92" s="303">
        <v>43191</v>
      </c>
      <c r="AB92" s="303">
        <v>43312</v>
      </c>
      <c r="AC92" s="341" t="str">
        <f t="shared" si="7"/>
        <v>abril</v>
      </c>
      <c r="AD92" s="343">
        <f t="shared" si="8"/>
        <v>121</v>
      </c>
      <c r="AE92" s="342">
        <f t="shared" si="5"/>
        <v>122</v>
      </c>
      <c r="AF92" s="332">
        <v>0</v>
      </c>
      <c r="AG92" s="308">
        <v>0</v>
      </c>
      <c r="AH92" s="110" t="s">
        <v>225</v>
      </c>
      <c r="AI92" s="333">
        <v>0</v>
      </c>
      <c r="AJ92" s="330"/>
      <c r="AK92" s="334" t="s">
        <v>577</v>
      </c>
      <c r="AL92" s="307"/>
      <c r="AM92" s="307"/>
      <c r="AN92" s="574">
        <v>0</v>
      </c>
      <c r="AO92" s="575" t="s">
        <v>2917</v>
      </c>
      <c r="AP92" s="574">
        <v>0</v>
      </c>
      <c r="AQ92" s="725" t="s">
        <v>4273</v>
      </c>
      <c r="AR92" s="574">
        <v>0</v>
      </c>
      <c r="AS92" s="726" t="s">
        <v>5183</v>
      </c>
      <c r="AT92" s="1626">
        <v>0</v>
      </c>
      <c r="AU92" s="1378" t="s">
        <v>6372</v>
      </c>
      <c r="AV92" s="812">
        <v>0</v>
      </c>
      <c r="AW92" s="1378" t="s">
        <v>6970</v>
      </c>
      <c r="AX92" s="323"/>
      <c r="AY92" s="323"/>
      <c r="AZ92" s="323"/>
      <c r="BA92" s="323"/>
      <c r="BB92" s="323"/>
      <c r="BC92" s="323"/>
      <c r="BD92" s="323"/>
      <c r="BE92" s="323"/>
      <c r="BF92" s="323"/>
      <c r="BG92" s="323"/>
      <c r="BH92" s="323"/>
      <c r="BI92" s="323"/>
      <c r="BJ92" s="335">
        <v>0</v>
      </c>
      <c r="BK92" s="336">
        <v>0</v>
      </c>
      <c r="BL92" s="337">
        <v>0</v>
      </c>
      <c r="BM92" s="577">
        <v>0</v>
      </c>
      <c r="BN92" s="335">
        <v>0</v>
      </c>
      <c r="BO92" s="576">
        <v>0</v>
      </c>
      <c r="BP92" s="336">
        <v>0</v>
      </c>
      <c r="BQ92" s="336"/>
      <c r="BR92" s="337"/>
      <c r="BS92" s="336">
        <v>0.2</v>
      </c>
      <c r="BT92" s="336">
        <v>1.0000000000000001E-5</v>
      </c>
      <c r="BU92" s="339" t="s">
        <v>5350</v>
      </c>
      <c r="BV92" s="1362">
        <v>0.4</v>
      </c>
      <c r="BW92" s="1362">
        <v>0.01</v>
      </c>
      <c r="BX92" s="1378" t="s">
        <v>6540</v>
      </c>
      <c r="BY92" s="1362">
        <v>0.7</v>
      </c>
      <c r="BZ92" s="1362">
        <v>0.01</v>
      </c>
      <c r="CA92" s="1378" t="s">
        <v>6970</v>
      </c>
      <c r="CB92" s="336">
        <v>1</v>
      </c>
      <c r="CC92" s="336"/>
      <c r="CD92" s="337"/>
      <c r="CE92" s="336">
        <v>1</v>
      </c>
      <c r="CF92" s="336"/>
      <c r="CG92" s="337"/>
      <c r="CH92" s="336">
        <v>1</v>
      </c>
      <c r="CI92" s="336"/>
      <c r="CJ92" s="337"/>
      <c r="CK92" s="336">
        <v>1</v>
      </c>
      <c r="CL92" s="336"/>
      <c r="CM92" s="337"/>
      <c r="CN92" s="336">
        <v>1</v>
      </c>
      <c r="CO92" s="336"/>
      <c r="CP92" s="337"/>
      <c r="CQ92" s="336">
        <v>1</v>
      </c>
      <c r="CR92" s="336"/>
      <c r="CS92" s="337"/>
      <c r="CU92" s="336" t="s">
        <v>4887</v>
      </c>
    </row>
    <row r="93" spans="1:99" ht="61.5" customHeight="1" x14ac:dyDescent="0.25">
      <c r="A93" s="234" t="s">
        <v>3556</v>
      </c>
      <c r="B93" s="108" t="s">
        <v>181</v>
      </c>
      <c r="C93" s="108">
        <v>1</v>
      </c>
      <c r="D93" s="108" t="s">
        <v>183</v>
      </c>
      <c r="E93" s="120">
        <v>0</v>
      </c>
      <c r="F93" s="108" t="s">
        <v>192</v>
      </c>
      <c r="G93" s="166" t="s">
        <v>3619</v>
      </c>
      <c r="H93" s="166" t="s">
        <v>186</v>
      </c>
      <c r="I93" s="299" t="str">
        <f t="shared" si="6"/>
        <v>I-101-0-1302103</v>
      </c>
      <c r="J93" s="185" t="s">
        <v>224</v>
      </c>
      <c r="K93" s="109" t="s">
        <v>16</v>
      </c>
      <c r="L93" s="300" t="s">
        <v>18</v>
      </c>
      <c r="M93" s="301" t="s">
        <v>4754</v>
      </c>
      <c r="N93" s="322"/>
      <c r="O93" s="110" t="s">
        <v>225</v>
      </c>
      <c r="P93" s="330" t="s">
        <v>226</v>
      </c>
      <c r="Q93" s="330" t="s">
        <v>227</v>
      </c>
      <c r="R93" s="110" t="s">
        <v>228</v>
      </c>
      <c r="S93" s="301" t="s">
        <v>464</v>
      </c>
      <c r="T93" s="581" t="s">
        <v>2875</v>
      </c>
      <c r="U93" s="583">
        <v>0.44</v>
      </c>
      <c r="V93" s="110" t="s">
        <v>314</v>
      </c>
      <c r="W93" s="959">
        <v>0.12</v>
      </c>
      <c r="X93" s="178" t="s">
        <v>222</v>
      </c>
      <c r="Y93" s="703">
        <v>43157</v>
      </c>
      <c r="Z93" s="330" t="s">
        <v>467</v>
      </c>
      <c r="AA93" s="303">
        <v>43282</v>
      </c>
      <c r="AB93" s="303">
        <v>43434</v>
      </c>
      <c r="AC93" s="341" t="str">
        <f t="shared" si="7"/>
        <v>julio</v>
      </c>
      <c r="AD93" s="343">
        <f t="shared" si="8"/>
        <v>152</v>
      </c>
      <c r="AE93" s="342">
        <f t="shared" si="5"/>
        <v>152</v>
      </c>
      <c r="AF93" s="332">
        <v>0</v>
      </c>
      <c r="AG93" s="308">
        <v>0</v>
      </c>
      <c r="AH93" s="110" t="s">
        <v>225</v>
      </c>
      <c r="AI93" s="333">
        <v>0</v>
      </c>
      <c r="AJ93" s="330"/>
      <c r="AK93" s="334" t="s">
        <v>567</v>
      </c>
      <c r="AL93" s="307"/>
      <c r="AM93" s="307"/>
      <c r="AN93" s="574">
        <v>0</v>
      </c>
      <c r="AO93" s="575" t="s">
        <v>2917</v>
      </c>
      <c r="AP93" s="574">
        <v>0</v>
      </c>
      <c r="AQ93" s="725" t="s">
        <v>4273</v>
      </c>
      <c r="AR93" s="574">
        <v>0</v>
      </c>
      <c r="AS93" s="726" t="s">
        <v>5183</v>
      </c>
      <c r="AT93" s="1626">
        <v>0</v>
      </c>
      <c r="AU93" s="1378" t="s">
        <v>6372</v>
      </c>
      <c r="AV93" s="812">
        <v>0</v>
      </c>
      <c r="AW93" s="1378" t="s">
        <v>6970</v>
      </c>
      <c r="AX93" s="323"/>
      <c r="AY93" s="323"/>
      <c r="AZ93" s="323"/>
      <c r="BA93" s="323"/>
      <c r="BB93" s="323"/>
      <c r="BC93" s="323"/>
      <c r="BD93" s="323"/>
      <c r="BE93" s="323"/>
      <c r="BF93" s="323"/>
      <c r="BG93" s="323"/>
      <c r="BH93" s="323"/>
      <c r="BI93" s="323"/>
      <c r="BJ93" s="335">
        <v>0</v>
      </c>
      <c r="BK93" s="336">
        <v>0</v>
      </c>
      <c r="BL93" s="337" t="s">
        <v>378</v>
      </c>
      <c r="BM93" s="577">
        <v>0</v>
      </c>
      <c r="BN93" s="335">
        <v>0</v>
      </c>
      <c r="BO93" s="576">
        <v>0</v>
      </c>
      <c r="BP93" s="336">
        <v>0</v>
      </c>
      <c r="BQ93" s="336"/>
      <c r="BR93" s="337"/>
      <c r="BS93" s="336">
        <v>0</v>
      </c>
      <c r="BT93" s="336"/>
      <c r="BU93" s="339"/>
      <c r="BV93" s="1362">
        <v>0</v>
      </c>
      <c r="BW93" s="1362">
        <v>0</v>
      </c>
      <c r="BX93" s="1363">
        <v>0</v>
      </c>
      <c r="BY93" s="1362">
        <v>0</v>
      </c>
      <c r="BZ93" s="1362">
        <v>0</v>
      </c>
      <c r="CA93" s="1378">
        <v>0</v>
      </c>
      <c r="CB93" s="336">
        <v>0.2</v>
      </c>
      <c r="CC93" s="336"/>
      <c r="CD93" s="337"/>
      <c r="CE93" s="336">
        <v>0.4</v>
      </c>
      <c r="CF93" s="336"/>
      <c r="CG93" s="337"/>
      <c r="CH93" s="336">
        <v>0.60000000000000009</v>
      </c>
      <c r="CI93" s="336"/>
      <c r="CJ93" s="337"/>
      <c r="CK93" s="336">
        <v>0.8</v>
      </c>
      <c r="CL93" s="336"/>
      <c r="CM93" s="337"/>
      <c r="CN93" s="336">
        <v>1</v>
      </c>
      <c r="CO93" s="336"/>
      <c r="CP93" s="337"/>
      <c r="CQ93" s="336">
        <v>1</v>
      </c>
      <c r="CR93" s="336"/>
      <c r="CS93" s="337"/>
      <c r="CU93" s="336" t="s">
        <v>4888</v>
      </c>
    </row>
    <row r="94" spans="1:99" ht="61.5" customHeight="1" x14ac:dyDescent="0.25">
      <c r="A94" s="234" t="s">
        <v>3556</v>
      </c>
      <c r="B94" s="108" t="s">
        <v>181</v>
      </c>
      <c r="C94" s="108">
        <v>1</v>
      </c>
      <c r="D94" s="108" t="s">
        <v>183</v>
      </c>
      <c r="E94" s="120">
        <v>0</v>
      </c>
      <c r="F94" s="108" t="s">
        <v>192</v>
      </c>
      <c r="G94" s="166" t="s">
        <v>3619</v>
      </c>
      <c r="H94" s="166" t="s">
        <v>187</v>
      </c>
      <c r="I94" s="299" t="str">
        <f t="shared" si="6"/>
        <v>I-101-0-1302104</v>
      </c>
      <c r="J94" s="185" t="s">
        <v>224</v>
      </c>
      <c r="K94" s="109" t="s">
        <v>16</v>
      </c>
      <c r="L94" s="300" t="s">
        <v>18</v>
      </c>
      <c r="M94" s="301" t="s">
        <v>4754</v>
      </c>
      <c r="N94" s="322"/>
      <c r="O94" s="110" t="s">
        <v>225</v>
      </c>
      <c r="P94" s="330" t="s">
        <v>226</v>
      </c>
      <c r="Q94" s="330" t="s">
        <v>227</v>
      </c>
      <c r="R94" s="110" t="s">
        <v>228</v>
      </c>
      <c r="S94" s="301" t="s">
        <v>464</v>
      </c>
      <c r="T94" s="581" t="s">
        <v>2874</v>
      </c>
      <c r="U94" s="583">
        <v>0.44</v>
      </c>
      <c r="V94" s="110" t="s">
        <v>314</v>
      </c>
      <c r="W94" s="959">
        <v>0.12</v>
      </c>
      <c r="X94" s="178" t="s">
        <v>222</v>
      </c>
      <c r="Y94" s="703">
        <v>43157</v>
      </c>
      <c r="Z94" s="330" t="s">
        <v>468</v>
      </c>
      <c r="AA94" s="303">
        <v>43405</v>
      </c>
      <c r="AB94" s="303">
        <v>43465</v>
      </c>
      <c r="AC94" s="341" t="str">
        <f t="shared" si="7"/>
        <v>noviembre</v>
      </c>
      <c r="AD94" s="343">
        <f t="shared" si="8"/>
        <v>60</v>
      </c>
      <c r="AE94" s="342">
        <f t="shared" si="5"/>
        <v>61</v>
      </c>
      <c r="AF94" s="332">
        <v>0</v>
      </c>
      <c r="AG94" s="308">
        <v>0</v>
      </c>
      <c r="AH94" s="110" t="s">
        <v>225</v>
      </c>
      <c r="AI94" s="333">
        <v>0</v>
      </c>
      <c r="AJ94" s="330"/>
      <c r="AK94" s="334" t="s">
        <v>578</v>
      </c>
      <c r="AL94" s="307"/>
      <c r="AM94" s="307"/>
      <c r="AN94" s="574">
        <v>0</v>
      </c>
      <c r="AO94" s="575" t="s">
        <v>2917</v>
      </c>
      <c r="AP94" s="574">
        <v>0</v>
      </c>
      <c r="AQ94" s="725" t="s">
        <v>4273</v>
      </c>
      <c r="AR94" s="574">
        <v>0</v>
      </c>
      <c r="AS94" s="726" t="s">
        <v>5183</v>
      </c>
      <c r="AT94" s="1626">
        <v>0</v>
      </c>
      <c r="AU94" s="1378" t="s">
        <v>6372</v>
      </c>
      <c r="AV94" s="812">
        <v>0</v>
      </c>
      <c r="AW94" s="1378" t="s">
        <v>6970</v>
      </c>
      <c r="AX94" s="323"/>
      <c r="AY94" s="323"/>
      <c r="AZ94" s="323"/>
      <c r="BA94" s="323"/>
      <c r="BB94" s="323"/>
      <c r="BC94" s="323"/>
      <c r="BD94" s="323"/>
      <c r="BE94" s="323"/>
      <c r="BF94" s="323"/>
      <c r="BG94" s="323"/>
      <c r="BH94" s="323"/>
      <c r="BI94" s="323"/>
      <c r="BJ94" s="335">
        <v>0</v>
      </c>
      <c r="BK94" s="336">
        <v>0</v>
      </c>
      <c r="BL94" s="337" t="s">
        <v>378</v>
      </c>
      <c r="BM94" s="577">
        <v>0</v>
      </c>
      <c r="BN94" s="335">
        <v>0</v>
      </c>
      <c r="BO94" s="576">
        <v>0</v>
      </c>
      <c r="BP94" s="336">
        <v>0</v>
      </c>
      <c r="BQ94" s="336"/>
      <c r="BR94" s="337"/>
      <c r="BS94" s="336">
        <v>0</v>
      </c>
      <c r="BT94" s="336"/>
      <c r="BU94" s="339"/>
      <c r="BV94" s="1362">
        <v>0</v>
      </c>
      <c r="BW94" s="1362">
        <v>0</v>
      </c>
      <c r="BX94" s="1363">
        <v>0</v>
      </c>
      <c r="BY94" s="1362">
        <v>0</v>
      </c>
      <c r="BZ94" s="1362">
        <v>0</v>
      </c>
      <c r="CA94" s="1378">
        <v>0</v>
      </c>
      <c r="CB94" s="336">
        <v>0</v>
      </c>
      <c r="CC94" s="336"/>
      <c r="CD94" s="337"/>
      <c r="CE94" s="336">
        <v>0</v>
      </c>
      <c r="CF94" s="336"/>
      <c r="CG94" s="337"/>
      <c r="CH94" s="336">
        <v>0</v>
      </c>
      <c r="CI94" s="336"/>
      <c r="CJ94" s="337"/>
      <c r="CK94" s="336">
        <v>0</v>
      </c>
      <c r="CL94" s="336"/>
      <c r="CM94" s="337"/>
      <c r="CN94" s="336">
        <v>0.5</v>
      </c>
      <c r="CO94" s="336"/>
      <c r="CP94" s="337"/>
      <c r="CQ94" s="336">
        <v>1</v>
      </c>
      <c r="CR94" s="336"/>
      <c r="CS94" s="337"/>
      <c r="CU94" s="336" t="s">
        <v>4889</v>
      </c>
    </row>
    <row r="95" spans="1:99" ht="61.5" customHeight="1" x14ac:dyDescent="0.25">
      <c r="A95" s="234" t="s">
        <v>3556</v>
      </c>
      <c r="B95" s="108" t="s">
        <v>181</v>
      </c>
      <c r="C95" s="108">
        <v>1</v>
      </c>
      <c r="D95" s="108" t="s">
        <v>183</v>
      </c>
      <c r="E95" s="120">
        <v>0</v>
      </c>
      <c r="F95" s="108" t="s">
        <v>192</v>
      </c>
      <c r="G95" s="166" t="s">
        <v>3620</v>
      </c>
      <c r="H95" s="166" t="s">
        <v>183</v>
      </c>
      <c r="I95" s="299" t="str">
        <f t="shared" si="6"/>
        <v>I-101-0-1302201</v>
      </c>
      <c r="J95" s="185" t="s">
        <v>224</v>
      </c>
      <c r="K95" s="109" t="s">
        <v>16</v>
      </c>
      <c r="L95" s="300" t="s">
        <v>18</v>
      </c>
      <c r="M95" s="301" t="s">
        <v>4754</v>
      </c>
      <c r="N95" s="322"/>
      <c r="O95" s="110" t="s">
        <v>225</v>
      </c>
      <c r="P95" s="330" t="s">
        <v>226</v>
      </c>
      <c r="Q95" s="330" t="s">
        <v>227</v>
      </c>
      <c r="R95" s="110" t="s">
        <v>228</v>
      </c>
      <c r="S95" s="301" t="s">
        <v>469</v>
      </c>
      <c r="T95" s="581" t="s">
        <v>2876</v>
      </c>
      <c r="U95" s="583">
        <v>0.57999999999999996</v>
      </c>
      <c r="V95" s="110" t="s">
        <v>223</v>
      </c>
      <c r="W95" s="1632">
        <v>1400</v>
      </c>
      <c r="X95" s="178" t="s">
        <v>222</v>
      </c>
      <c r="Y95" s="703">
        <v>43157</v>
      </c>
      <c r="Z95" s="330" t="s">
        <v>470</v>
      </c>
      <c r="AA95" s="303">
        <v>43160</v>
      </c>
      <c r="AB95" s="303">
        <v>43220</v>
      </c>
      <c r="AC95" s="341" t="str">
        <f t="shared" si="7"/>
        <v>marzo</v>
      </c>
      <c r="AD95" s="343">
        <f t="shared" si="8"/>
        <v>60</v>
      </c>
      <c r="AE95" s="342">
        <f t="shared" si="5"/>
        <v>61</v>
      </c>
      <c r="AF95" s="332">
        <v>0</v>
      </c>
      <c r="AG95" s="346" t="s">
        <v>579</v>
      </c>
      <c r="AH95" s="330" t="s">
        <v>23</v>
      </c>
      <c r="AI95" s="333">
        <v>0</v>
      </c>
      <c r="AJ95" s="330" t="s">
        <v>569</v>
      </c>
      <c r="AK95" s="334" t="s">
        <v>580</v>
      </c>
      <c r="AL95" s="307"/>
      <c r="AM95" s="307"/>
      <c r="AN95" s="574">
        <v>0</v>
      </c>
      <c r="AO95" s="575" t="s">
        <v>2918</v>
      </c>
      <c r="AP95" s="574">
        <v>0</v>
      </c>
      <c r="AQ95" s="726" t="s">
        <v>4274</v>
      </c>
      <c r="AR95" s="574">
        <v>0</v>
      </c>
      <c r="AS95" s="726" t="s">
        <v>5184</v>
      </c>
      <c r="AT95" s="1626">
        <v>0</v>
      </c>
      <c r="AU95" s="1378" t="s">
        <v>6371</v>
      </c>
      <c r="AV95" s="812">
        <v>0</v>
      </c>
      <c r="AW95" s="1378" t="s">
        <v>6969</v>
      </c>
      <c r="AX95" s="323"/>
      <c r="AY95" s="323"/>
      <c r="AZ95" s="323"/>
      <c r="BA95" s="323"/>
      <c r="BB95" s="323"/>
      <c r="BC95" s="323"/>
      <c r="BD95" s="323"/>
      <c r="BE95" s="323"/>
      <c r="BF95" s="323"/>
      <c r="BG95" s="323"/>
      <c r="BH95" s="323"/>
      <c r="BI95" s="323"/>
      <c r="BJ95" s="335">
        <v>0</v>
      </c>
      <c r="BK95" s="336">
        <v>0</v>
      </c>
      <c r="BL95" s="337" t="s">
        <v>378</v>
      </c>
      <c r="BM95" s="577">
        <v>0</v>
      </c>
      <c r="BN95" s="335">
        <v>0</v>
      </c>
      <c r="BO95" s="576">
        <v>0</v>
      </c>
      <c r="BP95" s="336">
        <v>0.3</v>
      </c>
      <c r="BQ95" s="336">
        <v>0.15</v>
      </c>
      <c r="BR95" s="339" t="s">
        <v>4375</v>
      </c>
      <c r="BS95" s="336">
        <v>1</v>
      </c>
      <c r="BT95" s="336">
        <v>1.0000000000000001E-5</v>
      </c>
      <c r="BU95" s="339" t="s">
        <v>5184</v>
      </c>
      <c r="BV95" s="1362">
        <v>1</v>
      </c>
      <c r="BW95" s="1362">
        <v>0.25</v>
      </c>
      <c r="BX95" s="1378" t="s">
        <v>6371</v>
      </c>
      <c r="BY95" s="1362">
        <v>1</v>
      </c>
      <c r="BZ95" s="1362">
        <v>0.25</v>
      </c>
      <c r="CA95" s="1378" t="s">
        <v>6969</v>
      </c>
      <c r="CB95" s="336">
        <v>1</v>
      </c>
      <c r="CC95" s="336"/>
      <c r="CD95" s="337"/>
      <c r="CE95" s="336">
        <v>1</v>
      </c>
      <c r="CF95" s="336"/>
      <c r="CG95" s="337"/>
      <c r="CH95" s="336">
        <v>1</v>
      </c>
      <c r="CI95" s="336"/>
      <c r="CJ95" s="337"/>
      <c r="CK95" s="336">
        <v>1</v>
      </c>
      <c r="CL95" s="336"/>
      <c r="CM95" s="337"/>
      <c r="CN95" s="336">
        <v>1</v>
      </c>
      <c r="CO95" s="336"/>
      <c r="CP95" s="337"/>
      <c r="CQ95" s="336">
        <v>1</v>
      </c>
      <c r="CR95" s="336"/>
      <c r="CS95" s="337"/>
      <c r="CU95" s="336" t="s">
        <v>4890</v>
      </c>
    </row>
    <row r="96" spans="1:99" ht="61.5" customHeight="1" x14ac:dyDescent="0.25">
      <c r="A96" s="234" t="s">
        <v>3556</v>
      </c>
      <c r="B96" s="108" t="s">
        <v>181</v>
      </c>
      <c r="C96" s="108">
        <v>1</v>
      </c>
      <c r="D96" s="108" t="s">
        <v>183</v>
      </c>
      <c r="E96" s="120">
        <v>0</v>
      </c>
      <c r="F96" s="108" t="s">
        <v>192</v>
      </c>
      <c r="G96" s="166" t="s">
        <v>3620</v>
      </c>
      <c r="H96" s="166" t="s">
        <v>185</v>
      </c>
      <c r="I96" s="299" t="str">
        <f t="shared" si="6"/>
        <v>I-101-0-1302202</v>
      </c>
      <c r="J96" s="185" t="s">
        <v>224</v>
      </c>
      <c r="K96" s="109" t="s">
        <v>16</v>
      </c>
      <c r="L96" s="300" t="s">
        <v>18</v>
      </c>
      <c r="M96" s="301" t="s">
        <v>4754</v>
      </c>
      <c r="N96" s="322"/>
      <c r="O96" s="110" t="s">
        <v>225</v>
      </c>
      <c r="P96" s="330" t="s">
        <v>226</v>
      </c>
      <c r="Q96" s="330" t="s">
        <v>227</v>
      </c>
      <c r="R96" s="110" t="s">
        <v>228</v>
      </c>
      <c r="S96" s="301" t="s">
        <v>469</v>
      </c>
      <c r="T96" s="581" t="s">
        <v>2876</v>
      </c>
      <c r="U96" s="583">
        <v>0.57999999999999996</v>
      </c>
      <c r="V96" s="110" t="s">
        <v>223</v>
      </c>
      <c r="W96" s="310">
        <v>1400</v>
      </c>
      <c r="X96" s="178" t="s">
        <v>222</v>
      </c>
      <c r="Y96" s="703">
        <v>43157</v>
      </c>
      <c r="Z96" s="330" t="s">
        <v>471</v>
      </c>
      <c r="AA96" s="303">
        <v>43282</v>
      </c>
      <c r="AB96" s="303">
        <v>43434</v>
      </c>
      <c r="AC96" s="341" t="str">
        <f t="shared" si="7"/>
        <v>julio</v>
      </c>
      <c r="AD96" s="343">
        <f t="shared" si="8"/>
        <v>152</v>
      </c>
      <c r="AE96" s="342">
        <f t="shared" si="5"/>
        <v>152</v>
      </c>
      <c r="AF96" s="332">
        <v>0</v>
      </c>
      <c r="AG96" s="308">
        <v>0</v>
      </c>
      <c r="AH96" s="110" t="s">
        <v>225</v>
      </c>
      <c r="AI96" s="333">
        <v>0</v>
      </c>
      <c r="AJ96" s="330"/>
      <c r="AK96" s="334" t="s">
        <v>581</v>
      </c>
      <c r="AL96" s="307"/>
      <c r="AM96" s="307"/>
      <c r="AN96" s="574">
        <v>0</v>
      </c>
      <c r="AO96" s="575" t="s">
        <v>2918</v>
      </c>
      <c r="AP96" s="574">
        <v>0</v>
      </c>
      <c r="AQ96" s="725" t="s">
        <v>4274</v>
      </c>
      <c r="AR96" s="574">
        <v>0</v>
      </c>
      <c r="AS96" s="726" t="s">
        <v>5184</v>
      </c>
      <c r="AT96" s="1626">
        <v>0</v>
      </c>
      <c r="AU96" s="1378" t="s">
        <v>6371</v>
      </c>
      <c r="AV96" s="812">
        <v>0</v>
      </c>
      <c r="AW96" s="1378" t="s">
        <v>6969</v>
      </c>
      <c r="AX96" s="323"/>
      <c r="AY96" s="323"/>
      <c r="AZ96" s="323"/>
      <c r="BA96" s="323"/>
      <c r="BB96" s="323"/>
      <c r="BC96" s="323"/>
      <c r="BD96" s="323"/>
      <c r="BE96" s="323"/>
      <c r="BF96" s="323"/>
      <c r="BG96" s="323"/>
      <c r="BH96" s="323"/>
      <c r="BI96" s="323"/>
      <c r="BJ96" s="335">
        <v>0</v>
      </c>
      <c r="BK96" s="336">
        <v>0</v>
      </c>
      <c r="BL96" s="337" t="s">
        <v>378</v>
      </c>
      <c r="BM96" s="577">
        <v>0</v>
      </c>
      <c r="BN96" s="335">
        <v>0</v>
      </c>
      <c r="BO96" s="576">
        <v>0</v>
      </c>
      <c r="BP96" s="336">
        <v>0</v>
      </c>
      <c r="BQ96" s="336"/>
      <c r="BR96" s="337"/>
      <c r="BS96" s="336">
        <v>0</v>
      </c>
      <c r="BT96" s="336"/>
      <c r="BU96" s="339"/>
      <c r="BV96" s="1362">
        <v>0</v>
      </c>
      <c r="BW96" s="1362">
        <v>0</v>
      </c>
      <c r="BX96" s="1363">
        <v>0</v>
      </c>
      <c r="BY96" s="1362">
        <v>0</v>
      </c>
      <c r="BZ96" s="1362">
        <v>0</v>
      </c>
      <c r="CA96" s="1378">
        <v>0</v>
      </c>
      <c r="CB96" s="336">
        <v>0.2</v>
      </c>
      <c r="CC96" s="336"/>
      <c r="CD96" s="337"/>
      <c r="CE96" s="336">
        <v>0.4</v>
      </c>
      <c r="CF96" s="336"/>
      <c r="CG96" s="337"/>
      <c r="CH96" s="336">
        <v>0.60000000000000009</v>
      </c>
      <c r="CI96" s="336"/>
      <c r="CJ96" s="337"/>
      <c r="CK96" s="336">
        <v>0.8</v>
      </c>
      <c r="CL96" s="336"/>
      <c r="CM96" s="337"/>
      <c r="CN96" s="336">
        <v>1</v>
      </c>
      <c r="CO96" s="336"/>
      <c r="CP96" s="337"/>
      <c r="CQ96" s="336">
        <v>1</v>
      </c>
      <c r="CR96" s="336"/>
      <c r="CS96" s="337"/>
      <c r="CU96" s="336" t="s">
        <v>4891</v>
      </c>
    </row>
    <row r="97" spans="1:99" ht="61.5" customHeight="1" x14ac:dyDescent="0.25">
      <c r="A97" s="234" t="s">
        <v>3556</v>
      </c>
      <c r="B97" s="108" t="s">
        <v>181</v>
      </c>
      <c r="C97" s="108">
        <v>1</v>
      </c>
      <c r="D97" s="108" t="s">
        <v>183</v>
      </c>
      <c r="E97" s="120">
        <v>0</v>
      </c>
      <c r="F97" s="108" t="s">
        <v>192</v>
      </c>
      <c r="G97" s="166" t="s">
        <v>3620</v>
      </c>
      <c r="H97" s="166" t="s">
        <v>186</v>
      </c>
      <c r="I97" s="299" t="str">
        <f t="shared" si="6"/>
        <v>I-101-0-1302203</v>
      </c>
      <c r="J97" s="185" t="s">
        <v>224</v>
      </c>
      <c r="K97" s="109" t="s">
        <v>16</v>
      </c>
      <c r="L97" s="300" t="s">
        <v>18</v>
      </c>
      <c r="M97" s="301" t="s">
        <v>4754</v>
      </c>
      <c r="N97" s="322"/>
      <c r="O97" s="110" t="s">
        <v>225</v>
      </c>
      <c r="P97" s="330" t="s">
        <v>226</v>
      </c>
      <c r="Q97" s="330" t="s">
        <v>227</v>
      </c>
      <c r="R97" s="110" t="s">
        <v>228</v>
      </c>
      <c r="S97" s="301" t="s">
        <v>469</v>
      </c>
      <c r="T97" s="581" t="s">
        <v>2876</v>
      </c>
      <c r="U97" s="583">
        <v>0.57999999999999996</v>
      </c>
      <c r="V97" s="110" t="s">
        <v>223</v>
      </c>
      <c r="W97" s="310">
        <v>1400</v>
      </c>
      <c r="X97" s="178" t="s">
        <v>222</v>
      </c>
      <c r="Y97" s="703">
        <v>43157</v>
      </c>
      <c r="Z97" s="330" t="s">
        <v>463</v>
      </c>
      <c r="AA97" s="303">
        <v>43252</v>
      </c>
      <c r="AB97" s="303">
        <v>43464</v>
      </c>
      <c r="AC97" s="341" t="str">
        <f t="shared" si="7"/>
        <v>junio</v>
      </c>
      <c r="AD97" s="343">
        <f t="shared" si="8"/>
        <v>212</v>
      </c>
      <c r="AE97" s="342">
        <f t="shared" si="5"/>
        <v>213</v>
      </c>
      <c r="AF97" s="332">
        <v>0</v>
      </c>
      <c r="AG97" s="308">
        <v>0</v>
      </c>
      <c r="AH97" s="110" t="s">
        <v>225</v>
      </c>
      <c r="AI97" s="333">
        <v>0</v>
      </c>
      <c r="AJ97" s="330"/>
      <c r="AK97" s="334" t="s">
        <v>582</v>
      </c>
      <c r="AL97" s="307"/>
      <c r="AM97" s="307"/>
      <c r="AN97" s="574">
        <v>0</v>
      </c>
      <c r="AO97" s="575" t="s">
        <v>2918</v>
      </c>
      <c r="AP97" s="574">
        <v>0</v>
      </c>
      <c r="AQ97" s="725" t="s">
        <v>4274</v>
      </c>
      <c r="AR97" s="574">
        <v>0</v>
      </c>
      <c r="AS97" s="726" t="s">
        <v>5184</v>
      </c>
      <c r="AT97" s="1626">
        <v>0</v>
      </c>
      <c r="AU97" s="1378" t="s">
        <v>6371</v>
      </c>
      <c r="AV97" s="812">
        <v>0</v>
      </c>
      <c r="AW97" s="1378" t="s">
        <v>6969</v>
      </c>
      <c r="AX97" s="323"/>
      <c r="AY97" s="323"/>
      <c r="AZ97" s="323"/>
      <c r="BA97" s="323"/>
      <c r="BB97" s="323"/>
      <c r="BC97" s="323"/>
      <c r="BD97" s="323"/>
      <c r="BE97" s="323"/>
      <c r="BF97" s="323"/>
      <c r="BG97" s="323"/>
      <c r="BH97" s="323"/>
      <c r="BI97" s="323"/>
      <c r="BJ97" s="335">
        <v>0</v>
      </c>
      <c r="BK97" s="336">
        <v>0</v>
      </c>
      <c r="BL97" s="337" t="s">
        <v>378</v>
      </c>
      <c r="BM97" s="577">
        <v>0</v>
      </c>
      <c r="BN97" s="335">
        <v>0</v>
      </c>
      <c r="BO97" s="576">
        <v>0</v>
      </c>
      <c r="BP97" s="336">
        <v>0</v>
      </c>
      <c r="BQ97" s="336"/>
      <c r="BR97" s="337"/>
      <c r="BS97" s="336">
        <v>0</v>
      </c>
      <c r="BT97" s="336"/>
      <c r="BU97" s="339"/>
      <c r="BV97" s="1362">
        <v>0</v>
      </c>
      <c r="BW97" s="1362">
        <v>0</v>
      </c>
      <c r="BX97" s="1363">
        <v>0</v>
      </c>
      <c r="BY97" s="1362">
        <v>0.2</v>
      </c>
      <c r="BZ97" s="1362">
        <v>0.01</v>
      </c>
      <c r="CA97" s="1378" t="s">
        <v>7033</v>
      </c>
      <c r="CB97" s="336">
        <v>0.4</v>
      </c>
      <c r="CC97" s="336"/>
      <c r="CD97" s="337"/>
      <c r="CE97" s="336">
        <v>0.5</v>
      </c>
      <c r="CF97" s="336"/>
      <c r="CG97" s="337"/>
      <c r="CH97" s="336">
        <v>0.6</v>
      </c>
      <c r="CI97" s="336"/>
      <c r="CJ97" s="337"/>
      <c r="CK97" s="336">
        <v>0.7</v>
      </c>
      <c r="CL97" s="336"/>
      <c r="CM97" s="337"/>
      <c r="CN97" s="336">
        <v>0.79999999999999993</v>
      </c>
      <c r="CO97" s="336"/>
      <c r="CP97" s="337"/>
      <c r="CQ97" s="336">
        <v>1</v>
      </c>
      <c r="CR97" s="336"/>
      <c r="CS97" s="337"/>
      <c r="CU97" s="336" t="s">
        <v>4892</v>
      </c>
    </row>
    <row r="98" spans="1:99" ht="61.5" customHeight="1" x14ac:dyDescent="0.25">
      <c r="A98" s="234" t="s">
        <v>3556</v>
      </c>
      <c r="B98" s="108" t="s">
        <v>181</v>
      </c>
      <c r="C98" s="108">
        <v>1</v>
      </c>
      <c r="D98" s="108" t="s">
        <v>183</v>
      </c>
      <c r="E98" s="120">
        <v>0</v>
      </c>
      <c r="F98" s="108" t="s">
        <v>192</v>
      </c>
      <c r="G98" s="166" t="s">
        <v>3621</v>
      </c>
      <c r="H98" s="166" t="s">
        <v>183</v>
      </c>
      <c r="I98" s="299" t="str">
        <f t="shared" si="6"/>
        <v>I-101-0-1302301</v>
      </c>
      <c r="J98" s="185" t="s">
        <v>224</v>
      </c>
      <c r="K98" s="109" t="s">
        <v>16</v>
      </c>
      <c r="L98" s="300" t="s">
        <v>18</v>
      </c>
      <c r="M98" s="301" t="s">
        <v>4754</v>
      </c>
      <c r="N98" s="322"/>
      <c r="O98" s="110" t="s">
        <v>225</v>
      </c>
      <c r="P98" s="330" t="s">
        <v>226</v>
      </c>
      <c r="Q98" s="330" t="s">
        <v>227</v>
      </c>
      <c r="R98" s="110" t="s">
        <v>228</v>
      </c>
      <c r="S98" s="301" t="s">
        <v>472</v>
      </c>
      <c r="T98" s="581" t="s">
        <v>2877</v>
      </c>
      <c r="U98" s="583">
        <v>0.35</v>
      </c>
      <c r="V98" s="110" t="s">
        <v>223</v>
      </c>
      <c r="W98" s="1632">
        <v>200</v>
      </c>
      <c r="X98" s="178" t="s">
        <v>222</v>
      </c>
      <c r="Y98" s="703">
        <v>43157</v>
      </c>
      <c r="Z98" s="330" t="s">
        <v>473</v>
      </c>
      <c r="AA98" s="303">
        <v>43133</v>
      </c>
      <c r="AB98" s="303">
        <v>43220</v>
      </c>
      <c r="AC98" s="341" t="str">
        <f t="shared" si="7"/>
        <v>febrero</v>
      </c>
      <c r="AD98" s="343">
        <f t="shared" si="8"/>
        <v>87</v>
      </c>
      <c r="AE98" s="342">
        <f t="shared" si="5"/>
        <v>91</v>
      </c>
      <c r="AF98" s="332">
        <v>0</v>
      </c>
      <c r="AG98" s="308">
        <v>0</v>
      </c>
      <c r="AH98" s="110" t="s">
        <v>225</v>
      </c>
      <c r="AI98" s="325" t="s">
        <v>583</v>
      </c>
      <c r="AJ98" s="330" t="s">
        <v>584</v>
      </c>
      <c r="AK98" s="334" t="s">
        <v>585</v>
      </c>
      <c r="AL98" s="307"/>
      <c r="AM98" s="307"/>
      <c r="AN98" s="574">
        <v>0</v>
      </c>
      <c r="AO98" s="575" t="s">
        <v>2919</v>
      </c>
      <c r="AP98" s="574">
        <v>0</v>
      </c>
      <c r="AQ98" s="726" t="s">
        <v>4275</v>
      </c>
      <c r="AR98" s="574">
        <v>0</v>
      </c>
      <c r="AS98" s="726" t="s">
        <v>5185</v>
      </c>
      <c r="AT98" s="1626">
        <v>0</v>
      </c>
      <c r="AU98" s="1378" t="s">
        <v>6373</v>
      </c>
      <c r="AV98" s="812">
        <v>0</v>
      </c>
      <c r="AW98" s="1378" t="s">
        <v>6971</v>
      </c>
      <c r="AX98" s="323"/>
      <c r="AY98" s="323"/>
      <c r="AZ98" s="323"/>
      <c r="BA98" s="323"/>
      <c r="BB98" s="323"/>
      <c r="BC98" s="323"/>
      <c r="BD98" s="323"/>
      <c r="BE98" s="323"/>
      <c r="BF98" s="323"/>
      <c r="BG98" s="323"/>
      <c r="BH98" s="323"/>
      <c r="BI98" s="323"/>
      <c r="BJ98" s="335">
        <v>0</v>
      </c>
      <c r="BK98" s="336">
        <v>0</v>
      </c>
      <c r="BL98" s="337">
        <v>0</v>
      </c>
      <c r="BM98" s="577">
        <v>0.2</v>
      </c>
      <c r="BN98" s="335">
        <v>0.2</v>
      </c>
      <c r="BO98" s="579" t="s">
        <v>2919</v>
      </c>
      <c r="BP98" s="336">
        <v>0.5</v>
      </c>
      <c r="BQ98" s="336">
        <v>0.3</v>
      </c>
      <c r="BR98" s="339" t="s">
        <v>4376</v>
      </c>
      <c r="BS98" s="336">
        <v>1</v>
      </c>
      <c r="BT98" s="336">
        <v>0.4</v>
      </c>
      <c r="BU98" s="339" t="s">
        <v>5351</v>
      </c>
      <c r="BV98" s="1362">
        <v>1</v>
      </c>
      <c r="BW98" s="1362">
        <v>0.4</v>
      </c>
      <c r="BX98" s="1378" t="s">
        <v>6541</v>
      </c>
      <c r="BY98" s="1362">
        <v>1</v>
      </c>
      <c r="BZ98" s="1362">
        <v>0.4</v>
      </c>
      <c r="CA98" s="1378" t="s">
        <v>6971</v>
      </c>
      <c r="CB98" s="336">
        <v>1</v>
      </c>
      <c r="CC98" s="336"/>
      <c r="CD98" s="337"/>
      <c r="CE98" s="336">
        <v>1</v>
      </c>
      <c r="CF98" s="336"/>
      <c r="CG98" s="337"/>
      <c r="CH98" s="336">
        <v>1</v>
      </c>
      <c r="CI98" s="336"/>
      <c r="CJ98" s="337"/>
      <c r="CK98" s="336">
        <v>1</v>
      </c>
      <c r="CL98" s="336"/>
      <c r="CM98" s="337"/>
      <c r="CN98" s="336">
        <v>1</v>
      </c>
      <c r="CO98" s="336"/>
      <c r="CP98" s="337"/>
      <c r="CQ98" s="336">
        <v>1</v>
      </c>
      <c r="CR98" s="336"/>
      <c r="CS98" s="337"/>
      <c r="CU98" s="336" t="s">
        <v>4893</v>
      </c>
    </row>
    <row r="99" spans="1:99" ht="61.5" customHeight="1" x14ac:dyDescent="0.25">
      <c r="A99" s="234" t="s">
        <v>3556</v>
      </c>
      <c r="B99" s="108" t="s">
        <v>181</v>
      </c>
      <c r="C99" s="108">
        <v>1</v>
      </c>
      <c r="D99" s="108" t="s">
        <v>183</v>
      </c>
      <c r="E99" s="120">
        <v>0</v>
      </c>
      <c r="F99" s="108" t="s">
        <v>192</v>
      </c>
      <c r="G99" s="166" t="s">
        <v>3621</v>
      </c>
      <c r="H99" s="166" t="s">
        <v>185</v>
      </c>
      <c r="I99" s="299" t="str">
        <f t="shared" si="6"/>
        <v>I-101-0-1302302</v>
      </c>
      <c r="J99" s="185" t="s">
        <v>224</v>
      </c>
      <c r="K99" s="109" t="s">
        <v>16</v>
      </c>
      <c r="L99" s="300" t="s">
        <v>18</v>
      </c>
      <c r="M99" s="301" t="s">
        <v>4754</v>
      </c>
      <c r="N99" s="322"/>
      <c r="O99" s="110" t="s">
        <v>225</v>
      </c>
      <c r="P99" s="330" t="s">
        <v>226</v>
      </c>
      <c r="Q99" s="330" t="s">
        <v>227</v>
      </c>
      <c r="R99" s="110" t="s">
        <v>228</v>
      </c>
      <c r="S99" s="301" t="s">
        <v>472</v>
      </c>
      <c r="T99" s="581" t="s">
        <v>2877</v>
      </c>
      <c r="U99" s="583">
        <v>0.35</v>
      </c>
      <c r="V99" s="110" t="s">
        <v>223</v>
      </c>
      <c r="W99" s="1632">
        <v>200</v>
      </c>
      <c r="X99" s="178" t="s">
        <v>222</v>
      </c>
      <c r="Y99" s="703">
        <v>43157</v>
      </c>
      <c r="Z99" s="330" t="s">
        <v>474</v>
      </c>
      <c r="AA99" s="303">
        <v>43160</v>
      </c>
      <c r="AB99" s="303">
        <v>43281</v>
      </c>
      <c r="AC99" s="341" t="str">
        <f t="shared" si="7"/>
        <v>marzo</v>
      </c>
      <c r="AD99" s="343">
        <f t="shared" si="8"/>
        <v>121</v>
      </c>
      <c r="AE99" s="342">
        <f t="shared" si="5"/>
        <v>122</v>
      </c>
      <c r="AF99" s="332">
        <v>0</v>
      </c>
      <c r="AG99" s="308">
        <v>0</v>
      </c>
      <c r="AH99" s="110" t="s">
        <v>225</v>
      </c>
      <c r="AI99" s="333">
        <v>0</v>
      </c>
      <c r="AJ99" s="330"/>
      <c r="AK99" s="334" t="s">
        <v>586</v>
      </c>
      <c r="AL99" s="307"/>
      <c r="AM99" s="307"/>
      <c r="AN99" s="574">
        <v>0</v>
      </c>
      <c r="AO99" s="575" t="s">
        <v>2919</v>
      </c>
      <c r="AP99" s="574">
        <v>0</v>
      </c>
      <c r="AQ99" s="726" t="s">
        <v>4275</v>
      </c>
      <c r="AR99" s="574">
        <v>0</v>
      </c>
      <c r="AS99" s="726" t="s">
        <v>5185</v>
      </c>
      <c r="AT99" s="1626">
        <v>0</v>
      </c>
      <c r="AU99" s="1378" t="s">
        <v>6373</v>
      </c>
      <c r="AV99" s="812">
        <v>0</v>
      </c>
      <c r="AW99" s="1378" t="s">
        <v>6971</v>
      </c>
      <c r="AX99" s="323"/>
      <c r="AY99" s="323"/>
      <c r="AZ99" s="323"/>
      <c r="BA99" s="323"/>
      <c r="BB99" s="323"/>
      <c r="BC99" s="323"/>
      <c r="BD99" s="323"/>
      <c r="BE99" s="323"/>
      <c r="BF99" s="323"/>
      <c r="BG99" s="323"/>
      <c r="BH99" s="323"/>
      <c r="BI99" s="323"/>
      <c r="BJ99" s="335">
        <v>0</v>
      </c>
      <c r="BK99" s="336">
        <v>0</v>
      </c>
      <c r="BL99" s="337" t="s">
        <v>378</v>
      </c>
      <c r="BM99" s="577">
        <v>0</v>
      </c>
      <c r="BN99" s="335">
        <v>0</v>
      </c>
      <c r="BO99" s="576">
        <v>0</v>
      </c>
      <c r="BP99" s="336">
        <v>0.1</v>
      </c>
      <c r="BQ99" s="336">
        <v>0.1</v>
      </c>
      <c r="BR99" s="339" t="s">
        <v>4377</v>
      </c>
      <c r="BS99" s="336">
        <v>0.30000000000000004</v>
      </c>
      <c r="BT99" s="336">
        <v>0.1</v>
      </c>
      <c r="BU99" s="339" t="s">
        <v>5352</v>
      </c>
      <c r="BV99" s="1362">
        <v>0.60000000000000009</v>
      </c>
      <c r="BW99" s="1362">
        <v>0.4</v>
      </c>
      <c r="BX99" s="1378" t="s">
        <v>6541</v>
      </c>
      <c r="BY99" s="1362">
        <v>1</v>
      </c>
      <c r="BZ99" s="1362">
        <v>0.4</v>
      </c>
      <c r="CA99" s="1378" t="s">
        <v>6971</v>
      </c>
      <c r="CB99" s="336">
        <v>1</v>
      </c>
      <c r="CC99" s="336"/>
      <c r="CD99" s="337"/>
      <c r="CE99" s="336">
        <v>1</v>
      </c>
      <c r="CF99" s="336"/>
      <c r="CG99" s="337"/>
      <c r="CH99" s="336">
        <v>1</v>
      </c>
      <c r="CI99" s="336"/>
      <c r="CJ99" s="337"/>
      <c r="CK99" s="336">
        <v>1</v>
      </c>
      <c r="CL99" s="336"/>
      <c r="CM99" s="337"/>
      <c r="CN99" s="336">
        <v>1</v>
      </c>
      <c r="CO99" s="336"/>
      <c r="CP99" s="337"/>
      <c r="CQ99" s="336">
        <v>1</v>
      </c>
      <c r="CR99" s="336"/>
      <c r="CS99" s="337"/>
      <c r="CU99" s="336" t="s">
        <v>4894</v>
      </c>
    </row>
    <row r="100" spans="1:99" ht="61.5" customHeight="1" x14ac:dyDescent="0.25">
      <c r="A100" s="234" t="s">
        <v>3556</v>
      </c>
      <c r="B100" s="108" t="s">
        <v>181</v>
      </c>
      <c r="C100" s="108">
        <v>1</v>
      </c>
      <c r="D100" s="108" t="s">
        <v>183</v>
      </c>
      <c r="E100" s="120">
        <v>0</v>
      </c>
      <c r="F100" s="108" t="s">
        <v>192</v>
      </c>
      <c r="G100" s="166" t="s">
        <v>3621</v>
      </c>
      <c r="H100" s="166" t="s">
        <v>186</v>
      </c>
      <c r="I100" s="299" t="str">
        <f t="shared" si="6"/>
        <v>I-101-0-1302303</v>
      </c>
      <c r="J100" s="185" t="s">
        <v>224</v>
      </c>
      <c r="K100" s="109" t="s">
        <v>16</v>
      </c>
      <c r="L100" s="300" t="s">
        <v>18</v>
      </c>
      <c r="M100" s="301" t="s">
        <v>4754</v>
      </c>
      <c r="N100" s="322"/>
      <c r="O100" s="110" t="s">
        <v>225</v>
      </c>
      <c r="P100" s="330" t="s">
        <v>226</v>
      </c>
      <c r="Q100" s="330" t="s">
        <v>227</v>
      </c>
      <c r="R100" s="110" t="s">
        <v>228</v>
      </c>
      <c r="S100" s="301" t="s">
        <v>472</v>
      </c>
      <c r="T100" s="581" t="s">
        <v>2877</v>
      </c>
      <c r="U100" s="583">
        <v>0.35</v>
      </c>
      <c r="V100" s="110" t="s">
        <v>223</v>
      </c>
      <c r="W100" s="310">
        <v>200</v>
      </c>
      <c r="X100" s="178" t="s">
        <v>222</v>
      </c>
      <c r="Y100" s="703">
        <v>43157</v>
      </c>
      <c r="Z100" s="330" t="s">
        <v>475</v>
      </c>
      <c r="AA100" s="303">
        <v>43133</v>
      </c>
      <c r="AB100" s="303">
        <v>43343</v>
      </c>
      <c r="AC100" s="341" t="str">
        <f t="shared" si="7"/>
        <v>febrero</v>
      </c>
      <c r="AD100" s="343">
        <f t="shared" si="8"/>
        <v>210</v>
      </c>
      <c r="AE100" s="342">
        <f t="shared" si="5"/>
        <v>213</v>
      </c>
      <c r="AF100" s="332">
        <v>0</v>
      </c>
      <c r="AG100" s="308">
        <v>0</v>
      </c>
      <c r="AH100" s="110" t="s">
        <v>225</v>
      </c>
      <c r="AI100" s="333">
        <v>0</v>
      </c>
      <c r="AJ100" s="330"/>
      <c r="AK100" s="334" t="s">
        <v>587</v>
      </c>
      <c r="AL100" s="307"/>
      <c r="AM100" s="307"/>
      <c r="AN100" s="574">
        <v>0</v>
      </c>
      <c r="AO100" s="575" t="s">
        <v>2919</v>
      </c>
      <c r="AP100" s="574">
        <v>0</v>
      </c>
      <c r="AQ100" s="726" t="s">
        <v>4275</v>
      </c>
      <c r="AR100" s="574">
        <v>0</v>
      </c>
      <c r="AS100" s="726" t="s">
        <v>5185</v>
      </c>
      <c r="AT100" s="1626">
        <v>0</v>
      </c>
      <c r="AU100" s="1378" t="s">
        <v>6373</v>
      </c>
      <c r="AV100" s="812">
        <v>0</v>
      </c>
      <c r="AW100" s="323" t="s">
        <v>6971</v>
      </c>
      <c r="AX100" s="323"/>
      <c r="AY100" s="323"/>
      <c r="AZ100" s="323"/>
      <c r="BA100" s="323"/>
      <c r="BB100" s="323"/>
      <c r="BC100" s="323"/>
      <c r="BD100" s="323"/>
      <c r="BE100" s="323"/>
      <c r="BF100" s="323"/>
      <c r="BG100" s="323"/>
      <c r="BH100" s="323"/>
      <c r="BI100" s="323"/>
      <c r="BJ100" s="335">
        <v>0</v>
      </c>
      <c r="BK100" s="336">
        <v>0</v>
      </c>
      <c r="BL100" s="337">
        <v>0</v>
      </c>
      <c r="BM100" s="577">
        <v>0.1</v>
      </c>
      <c r="BN100" s="335">
        <v>0.1</v>
      </c>
      <c r="BO100" s="579" t="s">
        <v>2977</v>
      </c>
      <c r="BP100" s="336">
        <v>0.2</v>
      </c>
      <c r="BQ100" s="336">
        <v>0.1</v>
      </c>
      <c r="BR100" s="339" t="s">
        <v>4378</v>
      </c>
      <c r="BS100" s="336">
        <v>0.30000000000000004</v>
      </c>
      <c r="BT100" s="336">
        <v>0.1</v>
      </c>
      <c r="BU100" s="339" t="s">
        <v>5352</v>
      </c>
      <c r="BV100" s="1362">
        <v>0.5</v>
      </c>
      <c r="BW100" s="1362">
        <v>0.4</v>
      </c>
      <c r="BX100" s="1378" t="s">
        <v>6541</v>
      </c>
      <c r="BY100" s="1362">
        <v>0.75</v>
      </c>
      <c r="BZ100" s="1362">
        <v>0.4</v>
      </c>
      <c r="CA100" s="1378" t="s">
        <v>6971</v>
      </c>
      <c r="CB100" s="336">
        <v>1</v>
      </c>
      <c r="CC100" s="336"/>
      <c r="CD100" s="337"/>
      <c r="CE100" s="336">
        <v>1</v>
      </c>
      <c r="CF100" s="336"/>
      <c r="CG100" s="337"/>
      <c r="CH100" s="336">
        <v>1</v>
      </c>
      <c r="CI100" s="336"/>
      <c r="CJ100" s="337"/>
      <c r="CK100" s="336">
        <v>1</v>
      </c>
      <c r="CL100" s="336"/>
      <c r="CM100" s="337"/>
      <c r="CN100" s="336">
        <v>1</v>
      </c>
      <c r="CO100" s="336"/>
      <c r="CP100" s="337"/>
      <c r="CQ100" s="336">
        <v>1</v>
      </c>
      <c r="CR100" s="336"/>
      <c r="CS100" s="337"/>
      <c r="CU100" s="336" t="s">
        <v>4895</v>
      </c>
    </row>
    <row r="101" spans="1:99" ht="61.5" customHeight="1" x14ac:dyDescent="0.25">
      <c r="A101" s="234" t="s">
        <v>3556</v>
      </c>
      <c r="B101" s="108" t="s">
        <v>181</v>
      </c>
      <c r="C101" s="108">
        <v>1</v>
      </c>
      <c r="D101" s="108" t="s">
        <v>183</v>
      </c>
      <c r="E101" s="120">
        <v>0</v>
      </c>
      <c r="F101" s="108" t="s">
        <v>192</v>
      </c>
      <c r="G101" s="166" t="s">
        <v>3621</v>
      </c>
      <c r="H101" s="166" t="s">
        <v>187</v>
      </c>
      <c r="I101" s="299" t="str">
        <f t="shared" si="6"/>
        <v>I-101-0-1302304</v>
      </c>
      <c r="J101" s="185" t="s">
        <v>224</v>
      </c>
      <c r="K101" s="109" t="s">
        <v>16</v>
      </c>
      <c r="L101" s="300" t="s">
        <v>18</v>
      </c>
      <c r="M101" s="301" t="s">
        <v>4754</v>
      </c>
      <c r="N101" s="322"/>
      <c r="O101" s="110" t="s">
        <v>225</v>
      </c>
      <c r="P101" s="330" t="s">
        <v>226</v>
      </c>
      <c r="Q101" s="330" t="s">
        <v>227</v>
      </c>
      <c r="R101" s="110" t="s">
        <v>228</v>
      </c>
      <c r="S101" s="301" t="s">
        <v>472</v>
      </c>
      <c r="T101" s="581" t="s">
        <v>2877</v>
      </c>
      <c r="U101" s="583">
        <v>0.35</v>
      </c>
      <c r="V101" s="110" t="s">
        <v>223</v>
      </c>
      <c r="W101" s="310">
        <v>200</v>
      </c>
      <c r="X101" s="178" t="s">
        <v>222</v>
      </c>
      <c r="Y101" s="703">
        <v>43157</v>
      </c>
      <c r="Z101" s="330" t="s">
        <v>476</v>
      </c>
      <c r="AA101" s="303">
        <v>43161</v>
      </c>
      <c r="AB101" s="303">
        <v>43312</v>
      </c>
      <c r="AC101" s="341" t="str">
        <f t="shared" si="7"/>
        <v>marzo</v>
      </c>
      <c r="AD101" s="343">
        <f t="shared" si="8"/>
        <v>151</v>
      </c>
      <c r="AE101" s="342">
        <f t="shared" si="5"/>
        <v>152</v>
      </c>
      <c r="AF101" s="332">
        <v>0</v>
      </c>
      <c r="AG101" s="308">
        <v>0</v>
      </c>
      <c r="AH101" s="110" t="s">
        <v>225</v>
      </c>
      <c r="AI101" s="333">
        <v>0</v>
      </c>
      <c r="AJ101" s="330"/>
      <c r="AK101" s="334" t="s">
        <v>587</v>
      </c>
      <c r="AL101" s="307"/>
      <c r="AM101" s="307"/>
      <c r="AN101" s="574">
        <v>0</v>
      </c>
      <c r="AO101" s="575" t="s">
        <v>2919</v>
      </c>
      <c r="AP101" s="574">
        <v>0</v>
      </c>
      <c r="AQ101" s="726" t="s">
        <v>4275</v>
      </c>
      <c r="AR101" s="574">
        <v>0</v>
      </c>
      <c r="AS101" s="726" t="s">
        <v>5185</v>
      </c>
      <c r="AT101" s="1626">
        <v>0</v>
      </c>
      <c r="AU101" s="1378" t="s">
        <v>6373</v>
      </c>
      <c r="AV101" s="812">
        <v>0</v>
      </c>
      <c r="AW101" s="323" t="s">
        <v>6971</v>
      </c>
      <c r="AX101" s="323"/>
      <c r="AY101" s="323"/>
      <c r="AZ101" s="323"/>
      <c r="BA101" s="323"/>
      <c r="BB101" s="323"/>
      <c r="BC101" s="323"/>
      <c r="BD101" s="323"/>
      <c r="BE101" s="323"/>
      <c r="BF101" s="323"/>
      <c r="BG101" s="323"/>
      <c r="BH101" s="323"/>
      <c r="BI101" s="323"/>
      <c r="BJ101" s="335">
        <v>0</v>
      </c>
      <c r="BK101" s="336">
        <v>0</v>
      </c>
      <c r="BL101" s="337" t="s">
        <v>378</v>
      </c>
      <c r="BM101" s="577">
        <v>0</v>
      </c>
      <c r="BN101" s="335">
        <v>0</v>
      </c>
      <c r="BO101" s="576">
        <v>0</v>
      </c>
      <c r="BP101" s="336">
        <v>0.1</v>
      </c>
      <c r="BQ101" s="336">
        <v>0.1</v>
      </c>
      <c r="BR101" s="339" t="s">
        <v>4379</v>
      </c>
      <c r="BS101" s="336">
        <v>0.2</v>
      </c>
      <c r="BT101" s="336">
        <v>0.1</v>
      </c>
      <c r="BU101" s="339" t="s">
        <v>5352</v>
      </c>
      <c r="BV101" s="1362">
        <v>0.4</v>
      </c>
      <c r="BW101" s="1362">
        <v>0.4</v>
      </c>
      <c r="BX101" s="1378" t="s">
        <v>6541</v>
      </c>
      <c r="BY101" s="1362">
        <v>0.7</v>
      </c>
      <c r="BZ101" s="1362">
        <v>0.4</v>
      </c>
      <c r="CA101" s="1378" t="s">
        <v>6971</v>
      </c>
      <c r="CB101" s="336">
        <v>1</v>
      </c>
      <c r="CC101" s="336"/>
      <c r="CD101" s="337"/>
      <c r="CE101" s="336">
        <v>1</v>
      </c>
      <c r="CF101" s="336"/>
      <c r="CG101" s="337"/>
      <c r="CH101" s="336">
        <v>1</v>
      </c>
      <c r="CI101" s="336"/>
      <c r="CJ101" s="337"/>
      <c r="CK101" s="336">
        <v>1</v>
      </c>
      <c r="CL101" s="336"/>
      <c r="CM101" s="337"/>
      <c r="CN101" s="336">
        <v>1</v>
      </c>
      <c r="CO101" s="336"/>
      <c r="CP101" s="337"/>
      <c r="CQ101" s="336">
        <v>1</v>
      </c>
      <c r="CR101" s="336"/>
      <c r="CS101" s="337"/>
      <c r="CU101" s="336" t="s">
        <v>4896</v>
      </c>
    </row>
    <row r="102" spans="1:99" ht="61.5" customHeight="1" x14ac:dyDescent="0.25">
      <c r="A102" s="234" t="s">
        <v>3556</v>
      </c>
      <c r="B102" s="108" t="s">
        <v>181</v>
      </c>
      <c r="C102" s="108">
        <v>1</v>
      </c>
      <c r="D102" s="108" t="s">
        <v>183</v>
      </c>
      <c r="E102" s="120">
        <v>0</v>
      </c>
      <c r="F102" s="108" t="s">
        <v>192</v>
      </c>
      <c r="G102" s="166" t="s">
        <v>3621</v>
      </c>
      <c r="H102" s="166" t="s">
        <v>188</v>
      </c>
      <c r="I102" s="299" t="str">
        <f t="shared" si="6"/>
        <v>I-101-0-1302305</v>
      </c>
      <c r="J102" s="185" t="s">
        <v>224</v>
      </c>
      <c r="K102" s="109" t="s">
        <v>16</v>
      </c>
      <c r="L102" s="300" t="s">
        <v>18</v>
      </c>
      <c r="M102" s="301" t="s">
        <v>4754</v>
      </c>
      <c r="N102" s="322"/>
      <c r="O102" s="110" t="s">
        <v>225</v>
      </c>
      <c r="P102" s="330" t="s">
        <v>226</v>
      </c>
      <c r="Q102" s="330" t="s">
        <v>227</v>
      </c>
      <c r="R102" s="110" t="s">
        <v>228</v>
      </c>
      <c r="S102" s="301" t="s">
        <v>472</v>
      </c>
      <c r="T102" s="581" t="s">
        <v>2877</v>
      </c>
      <c r="U102" s="583">
        <v>0.35</v>
      </c>
      <c r="V102" s="110" t="s">
        <v>223</v>
      </c>
      <c r="W102" s="310">
        <v>200</v>
      </c>
      <c r="X102" s="178" t="s">
        <v>222</v>
      </c>
      <c r="Y102" s="703">
        <v>43157</v>
      </c>
      <c r="Z102" s="330" t="s">
        <v>477</v>
      </c>
      <c r="AA102" s="303">
        <v>43252</v>
      </c>
      <c r="AB102" s="303">
        <v>43343</v>
      </c>
      <c r="AC102" s="341" t="str">
        <f t="shared" si="7"/>
        <v>junio</v>
      </c>
      <c r="AD102" s="343">
        <f t="shared" si="8"/>
        <v>91</v>
      </c>
      <c r="AE102" s="342">
        <f t="shared" si="5"/>
        <v>91</v>
      </c>
      <c r="AF102" s="332">
        <v>0</v>
      </c>
      <c r="AG102" s="308">
        <v>0</v>
      </c>
      <c r="AH102" s="110" t="s">
        <v>225</v>
      </c>
      <c r="AI102" s="333">
        <v>0</v>
      </c>
      <c r="AJ102" s="330"/>
      <c r="AK102" s="334" t="s">
        <v>588</v>
      </c>
      <c r="AL102" s="307"/>
      <c r="AM102" s="307"/>
      <c r="AN102" s="574">
        <v>0</v>
      </c>
      <c r="AO102" s="575" t="s">
        <v>2919</v>
      </c>
      <c r="AP102" s="574">
        <v>0</v>
      </c>
      <c r="AQ102" s="725" t="s">
        <v>4275</v>
      </c>
      <c r="AR102" s="574">
        <v>0</v>
      </c>
      <c r="AS102" s="726" t="s">
        <v>5185</v>
      </c>
      <c r="AT102" s="1626">
        <v>0</v>
      </c>
      <c r="AU102" s="1378" t="s">
        <v>6373</v>
      </c>
      <c r="AV102" s="812">
        <v>0</v>
      </c>
      <c r="AW102" s="323" t="s">
        <v>6971</v>
      </c>
      <c r="AX102" s="323"/>
      <c r="AY102" s="323"/>
      <c r="AZ102" s="323"/>
      <c r="BA102" s="323"/>
      <c r="BB102" s="323"/>
      <c r="BC102" s="323"/>
      <c r="BD102" s="323"/>
      <c r="BE102" s="323"/>
      <c r="BF102" s="323"/>
      <c r="BG102" s="323"/>
      <c r="BH102" s="323"/>
      <c r="BI102" s="323"/>
      <c r="BJ102" s="335">
        <v>0</v>
      </c>
      <c r="BK102" s="336">
        <v>0</v>
      </c>
      <c r="BL102" s="337" t="s">
        <v>378</v>
      </c>
      <c r="BM102" s="577">
        <v>0</v>
      </c>
      <c r="BN102" s="335">
        <v>0</v>
      </c>
      <c r="BO102" s="576">
        <v>0</v>
      </c>
      <c r="BP102" s="336">
        <v>0</v>
      </c>
      <c r="BQ102" s="336"/>
      <c r="BR102" s="337"/>
      <c r="BS102" s="336">
        <v>0</v>
      </c>
      <c r="BT102" s="336"/>
      <c r="BU102" s="339"/>
      <c r="BV102" s="1362">
        <v>0</v>
      </c>
      <c r="BW102" s="1362">
        <v>0</v>
      </c>
      <c r="BX102" s="1363">
        <v>0</v>
      </c>
      <c r="BY102" s="1362">
        <v>0.3</v>
      </c>
      <c r="BZ102" s="1362">
        <v>0.01</v>
      </c>
      <c r="CA102" s="1378" t="s">
        <v>6971</v>
      </c>
      <c r="CB102" s="336">
        <v>0.6</v>
      </c>
      <c r="CC102" s="336"/>
      <c r="CD102" s="337"/>
      <c r="CE102" s="336">
        <v>1</v>
      </c>
      <c r="CF102" s="336"/>
      <c r="CG102" s="337"/>
      <c r="CH102" s="336">
        <v>1</v>
      </c>
      <c r="CI102" s="336"/>
      <c r="CJ102" s="337"/>
      <c r="CK102" s="336">
        <v>1</v>
      </c>
      <c r="CL102" s="336"/>
      <c r="CM102" s="337"/>
      <c r="CN102" s="336">
        <v>1</v>
      </c>
      <c r="CO102" s="336"/>
      <c r="CP102" s="337"/>
      <c r="CQ102" s="336">
        <v>1</v>
      </c>
      <c r="CR102" s="336"/>
      <c r="CS102" s="337"/>
      <c r="CU102" s="336" t="s">
        <v>4897</v>
      </c>
    </row>
    <row r="103" spans="1:99" ht="61.5" customHeight="1" x14ac:dyDescent="0.25">
      <c r="A103" s="234" t="s">
        <v>3556</v>
      </c>
      <c r="B103" s="108" t="s">
        <v>181</v>
      </c>
      <c r="C103" s="108">
        <v>1</v>
      </c>
      <c r="D103" s="108" t="s">
        <v>183</v>
      </c>
      <c r="E103" s="120">
        <v>0</v>
      </c>
      <c r="F103" s="108" t="s">
        <v>192</v>
      </c>
      <c r="G103" s="166" t="s">
        <v>3622</v>
      </c>
      <c r="H103" s="166" t="s">
        <v>183</v>
      </c>
      <c r="I103" s="299" t="str">
        <f t="shared" si="6"/>
        <v>I-101-0-1302401</v>
      </c>
      <c r="J103" s="185" t="s">
        <v>224</v>
      </c>
      <c r="K103" s="109" t="s">
        <v>16</v>
      </c>
      <c r="L103" s="300" t="s">
        <v>18</v>
      </c>
      <c r="M103" s="301" t="s">
        <v>4754</v>
      </c>
      <c r="N103" s="322"/>
      <c r="O103" s="110" t="s">
        <v>225</v>
      </c>
      <c r="P103" s="330" t="s">
        <v>226</v>
      </c>
      <c r="Q103" s="330" t="s">
        <v>227</v>
      </c>
      <c r="R103" s="110" t="s">
        <v>228</v>
      </c>
      <c r="S103" s="301" t="s">
        <v>478</v>
      </c>
      <c r="T103" s="581" t="s">
        <v>2878</v>
      </c>
      <c r="U103" s="583">
        <v>1.75</v>
      </c>
      <c r="V103" s="110" t="s">
        <v>223</v>
      </c>
      <c r="W103" s="310">
        <v>137</v>
      </c>
      <c r="X103" s="178" t="s">
        <v>222</v>
      </c>
      <c r="Y103" s="703">
        <v>43157</v>
      </c>
      <c r="Z103" s="330" t="s">
        <v>479</v>
      </c>
      <c r="AA103" s="303">
        <v>43101</v>
      </c>
      <c r="AB103" s="303">
        <v>43465</v>
      </c>
      <c r="AC103" s="341" t="str">
        <f t="shared" si="7"/>
        <v>enero</v>
      </c>
      <c r="AD103" s="343">
        <f t="shared" si="8"/>
        <v>364</v>
      </c>
      <c r="AE103" s="342">
        <f t="shared" si="5"/>
        <v>365</v>
      </c>
      <c r="AF103" s="332">
        <v>0</v>
      </c>
      <c r="AG103" s="346">
        <v>1846170112</v>
      </c>
      <c r="AH103" s="330" t="s">
        <v>23</v>
      </c>
      <c r="AI103" s="333">
        <v>0</v>
      </c>
      <c r="AJ103" s="330" t="s">
        <v>589</v>
      </c>
      <c r="AK103" s="334" t="s">
        <v>590</v>
      </c>
      <c r="AL103" s="307"/>
      <c r="AM103" s="307"/>
      <c r="AN103" s="574">
        <v>0</v>
      </c>
      <c r="AO103" s="575" t="s">
        <v>2920</v>
      </c>
      <c r="AP103" s="574">
        <v>0</v>
      </c>
      <c r="AQ103" s="726" t="s">
        <v>4276</v>
      </c>
      <c r="AR103" s="574">
        <v>0</v>
      </c>
      <c r="AS103" s="726" t="s">
        <v>5186</v>
      </c>
      <c r="AT103" s="1626">
        <v>0</v>
      </c>
      <c r="AU103" s="1378" t="s">
        <v>6374</v>
      </c>
      <c r="AV103" s="812">
        <v>0</v>
      </c>
      <c r="AW103" s="323" t="s">
        <v>6968</v>
      </c>
      <c r="AX103" s="323"/>
      <c r="AY103" s="323"/>
      <c r="AZ103" s="323"/>
      <c r="BA103" s="323"/>
      <c r="BB103" s="323"/>
      <c r="BC103" s="323"/>
      <c r="BD103" s="323"/>
      <c r="BE103" s="323"/>
      <c r="BF103" s="323"/>
      <c r="BG103" s="323"/>
      <c r="BH103" s="323"/>
      <c r="BI103" s="323"/>
      <c r="BJ103" s="335">
        <v>0.05</v>
      </c>
      <c r="BK103" s="336">
        <v>0.05</v>
      </c>
      <c r="BL103" s="337" t="s">
        <v>432</v>
      </c>
      <c r="BM103" s="577">
        <v>0.1</v>
      </c>
      <c r="BN103" s="335">
        <v>0.1</v>
      </c>
      <c r="BO103" s="576" t="s">
        <v>2978</v>
      </c>
      <c r="BP103" s="336">
        <v>0.15000000000000002</v>
      </c>
      <c r="BQ103" s="336">
        <v>0.15</v>
      </c>
      <c r="BR103" s="339" t="s">
        <v>4380</v>
      </c>
      <c r="BS103" s="336">
        <v>0.2</v>
      </c>
      <c r="BT103" s="336">
        <v>0.15</v>
      </c>
      <c r="BU103" s="339" t="s">
        <v>5186</v>
      </c>
      <c r="BV103" s="1362">
        <v>0.30000000000000004</v>
      </c>
      <c r="BW103" s="1362">
        <v>0.01</v>
      </c>
      <c r="BX103" s="1378" t="s">
        <v>6374</v>
      </c>
      <c r="BY103" s="1362">
        <v>0.4</v>
      </c>
      <c r="BZ103" s="1362">
        <v>0.01</v>
      </c>
      <c r="CA103" s="1378" t="s">
        <v>6968</v>
      </c>
      <c r="CB103" s="336">
        <v>0.5</v>
      </c>
      <c r="CC103" s="336"/>
      <c r="CD103" s="337"/>
      <c r="CE103" s="336">
        <v>0.65</v>
      </c>
      <c r="CF103" s="336"/>
      <c r="CG103" s="337"/>
      <c r="CH103" s="336">
        <v>0.75</v>
      </c>
      <c r="CI103" s="336"/>
      <c r="CJ103" s="337"/>
      <c r="CK103" s="336">
        <v>0.85</v>
      </c>
      <c r="CL103" s="336"/>
      <c r="CM103" s="337"/>
      <c r="CN103" s="336">
        <v>0.95</v>
      </c>
      <c r="CO103" s="336"/>
      <c r="CP103" s="337"/>
      <c r="CQ103" s="336">
        <v>1</v>
      </c>
      <c r="CR103" s="336"/>
      <c r="CS103" s="337"/>
      <c r="CU103" s="336" t="s">
        <v>4898</v>
      </c>
    </row>
    <row r="104" spans="1:99" ht="157.5" x14ac:dyDescent="0.25">
      <c r="A104" s="234" t="s">
        <v>3556</v>
      </c>
      <c r="B104" s="108" t="s">
        <v>181</v>
      </c>
      <c r="C104" s="108">
        <v>1</v>
      </c>
      <c r="D104" s="108" t="s">
        <v>183</v>
      </c>
      <c r="E104" s="120">
        <v>1</v>
      </c>
      <c r="F104" s="108" t="s">
        <v>185</v>
      </c>
      <c r="G104" s="166" t="s">
        <v>199</v>
      </c>
      <c r="H104" s="166" t="s">
        <v>183</v>
      </c>
      <c r="I104" s="299" t="str">
        <f t="shared" si="6"/>
        <v>I-101-1-0200101</v>
      </c>
      <c r="J104" s="185" t="s">
        <v>224</v>
      </c>
      <c r="K104" s="109" t="s">
        <v>16</v>
      </c>
      <c r="L104" s="300" t="s">
        <v>18</v>
      </c>
      <c r="M104" s="301" t="s">
        <v>4754</v>
      </c>
      <c r="N104" s="322"/>
      <c r="O104" s="110" t="s">
        <v>480</v>
      </c>
      <c r="P104" s="330" t="s">
        <v>226</v>
      </c>
      <c r="Q104" s="330" t="s">
        <v>481</v>
      </c>
      <c r="R104" s="110" t="s">
        <v>222</v>
      </c>
      <c r="S104" s="301" t="s">
        <v>482</v>
      </c>
      <c r="T104" s="581" t="s">
        <v>2849</v>
      </c>
      <c r="U104" s="583">
        <v>0.57999999999999996</v>
      </c>
      <c r="V104" s="110" t="s">
        <v>223</v>
      </c>
      <c r="W104" s="310">
        <v>520</v>
      </c>
      <c r="X104" s="178" t="s">
        <v>222</v>
      </c>
      <c r="Y104" s="703">
        <v>43157</v>
      </c>
      <c r="Z104" s="330" t="s">
        <v>483</v>
      </c>
      <c r="AA104" s="303">
        <v>43101</v>
      </c>
      <c r="AB104" s="303">
        <v>43312</v>
      </c>
      <c r="AC104" s="341" t="str">
        <f t="shared" si="7"/>
        <v>enero</v>
      </c>
      <c r="AD104" s="343">
        <f t="shared" si="8"/>
        <v>211</v>
      </c>
      <c r="AE104" s="342">
        <f t="shared" si="5"/>
        <v>213</v>
      </c>
      <c r="AF104" s="332">
        <v>0</v>
      </c>
      <c r="AG104" s="346">
        <v>10741449359</v>
      </c>
      <c r="AH104" s="330" t="s">
        <v>23</v>
      </c>
      <c r="AI104" s="347">
        <v>3222434807.6999998</v>
      </c>
      <c r="AJ104" s="330" t="s">
        <v>591</v>
      </c>
      <c r="AK104" s="339" t="s">
        <v>592</v>
      </c>
      <c r="AL104" s="310">
        <v>152</v>
      </c>
      <c r="AM104" s="311" t="s">
        <v>593</v>
      </c>
      <c r="AN104" s="574">
        <v>241</v>
      </c>
      <c r="AO104" s="575" t="s">
        <v>2812</v>
      </c>
      <c r="AP104" s="574">
        <v>300</v>
      </c>
      <c r="AQ104" s="726" t="s">
        <v>4277</v>
      </c>
      <c r="AR104" s="574">
        <v>301</v>
      </c>
      <c r="AS104" s="726" t="s">
        <v>5187</v>
      </c>
      <c r="AT104" s="1626">
        <v>301</v>
      </c>
      <c r="AU104" s="1378" t="s">
        <v>6375</v>
      </c>
      <c r="AV104" s="812">
        <v>301</v>
      </c>
      <c r="AW104" s="323" t="s">
        <v>6972</v>
      </c>
      <c r="AX104" s="323"/>
      <c r="AY104" s="323"/>
      <c r="AZ104" s="323"/>
      <c r="BA104" s="323"/>
      <c r="BB104" s="323"/>
      <c r="BC104" s="323"/>
      <c r="BD104" s="323"/>
      <c r="BE104" s="323"/>
      <c r="BF104" s="323"/>
      <c r="BG104" s="323"/>
      <c r="BH104" s="323"/>
      <c r="BI104" s="323"/>
      <c r="BJ104" s="335">
        <v>1</v>
      </c>
      <c r="BK104" s="336">
        <v>1</v>
      </c>
      <c r="BL104" s="339" t="s">
        <v>594</v>
      </c>
      <c r="BM104" s="580">
        <v>1</v>
      </c>
      <c r="BN104" s="335">
        <v>1</v>
      </c>
      <c r="BO104" s="579" t="s">
        <v>594</v>
      </c>
      <c r="BP104" s="336">
        <v>1</v>
      </c>
      <c r="BQ104" s="336">
        <v>1</v>
      </c>
      <c r="BR104" s="339" t="s">
        <v>4381</v>
      </c>
      <c r="BS104" s="336">
        <v>1</v>
      </c>
      <c r="BT104" s="336">
        <v>1</v>
      </c>
      <c r="BU104" s="339" t="s">
        <v>5353</v>
      </c>
      <c r="BV104" s="1362">
        <v>1</v>
      </c>
      <c r="BW104" s="1362">
        <v>1</v>
      </c>
      <c r="BX104" s="1378" t="s">
        <v>6542</v>
      </c>
      <c r="BY104" s="1362">
        <v>1</v>
      </c>
      <c r="BZ104" s="1362">
        <v>1</v>
      </c>
      <c r="CA104" s="1378" t="s">
        <v>7034</v>
      </c>
      <c r="CB104" s="336">
        <v>1</v>
      </c>
      <c r="CC104" s="336"/>
      <c r="CD104" s="337"/>
      <c r="CE104" s="336">
        <v>1</v>
      </c>
      <c r="CF104" s="336"/>
      <c r="CG104" s="337"/>
      <c r="CH104" s="336">
        <v>1</v>
      </c>
      <c r="CI104" s="336"/>
      <c r="CJ104" s="337"/>
      <c r="CK104" s="336">
        <v>1</v>
      </c>
      <c r="CL104" s="336"/>
      <c r="CM104" s="337"/>
      <c r="CN104" s="336">
        <v>1</v>
      </c>
      <c r="CO104" s="336"/>
      <c r="CP104" s="337"/>
      <c r="CQ104" s="336">
        <v>1</v>
      </c>
      <c r="CR104" s="336"/>
      <c r="CS104" s="337"/>
      <c r="CU104" s="336" t="s">
        <v>4899</v>
      </c>
    </row>
    <row r="105" spans="1:99" ht="157.5" x14ac:dyDescent="0.25">
      <c r="A105" s="234" t="s">
        <v>3556</v>
      </c>
      <c r="B105" s="108" t="s">
        <v>181</v>
      </c>
      <c r="C105" s="108">
        <v>1</v>
      </c>
      <c r="D105" s="108" t="s">
        <v>183</v>
      </c>
      <c r="E105" s="120">
        <v>1</v>
      </c>
      <c r="F105" s="108" t="s">
        <v>185</v>
      </c>
      <c r="G105" s="166" t="s">
        <v>199</v>
      </c>
      <c r="H105" s="166" t="s">
        <v>185</v>
      </c>
      <c r="I105" s="299" t="str">
        <f t="shared" si="6"/>
        <v>I-101-1-0200102</v>
      </c>
      <c r="J105" s="185" t="s">
        <v>224</v>
      </c>
      <c r="K105" s="109" t="s">
        <v>16</v>
      </c>
      <c r="L105" s="300" t="s">
        <v>18</v>
      </c>
      <c r="M105" s="301" t="s">
        <v>4754</v>
      </c>
      <c r="N105" s="322"/>
      <c r="O105" s="110" t="s">
        <v>480</v>
      </c>
      <c r="P105" s="330" t="s">
        <v>226</v>
      </c>
      <c r="Q105" s="330" t="s">
        <v>481</v>
      </c>
      <c r="R105" s="110" t="s">
        <v>222</v>
      </c>
      <c r="S105" s="301" t="s">
        <v>482</v>
      </c>
      <c r="T105" s="581" t="s">
        <v>2849</v>
      </c>
      <c r="U105" s="583">
        <v>0.57999999999999996</v>
      </c>
      <c r="V105" s="110" t="s">
        <v>223</v>
      </c>
      <c r="W105" s="310">
        <v>520</v>
      </c>
      <c r="X105" s="178" t="s">
        <v>222</v>
      </c>
      <c r="Y105" s="703">
        <v>43157</v>
      </c>
      <c r="Z105" s="330" t="s">
        <v>484</v>
      </c>
      <c r="AA105" s="303">
        <v>43101</v>
      </c>
      <c r="AB105" s="303">
        <v>43312</v>
      </c>
      <c r="AC105" s="341" t="str">
        <f t="shared" si="7"/>
        <v>enero</v>
      </c>
      <c r="AD105" s="343">
        <f t="shared" si="8"/>
        <v>211</v>
      </c>
      <c r="AE105" s="342">
        <f t="shared" si="5"/>
        <v>213</v>
      </c>
      <c r="AF105" s="332">
        <v>0</v>
      </c>
      <c r="AG105" s="308">
        <v>0</v>
      </c>
      <c r="AH105" s="110" t="s">
        <v>225</v>
      </c>
      <c r="AI105" s="333">
        <v>0</v>
      </c>
      <c r="AJ105" s="330"/>
      <c r="AK105" s="339" t="s">
        <v>595</v>
      </c>
      <c r="AL105" s="310">
        <v>152</v>
      </c>
      <c r="AM105" s="311" t="s">
        <v>593</v>
      </c>
      <c r="AN105" s="574">
        <v>241</v>
      </c>
      <c r="AO105" s="575" t="s">
        <v>2812</v>
      </c>
      <c r="AP105" s="574">
        <v>300</v>
      </c>
      <c r="AQ105" s="726" t="s">
        <v>4277</v>
      </c>
      <c r="AR105" s="574">
        <v>301</v>
      </c>
      <c r="AS105" s="726" t="s">
        <v>5187</v>
      </c>
      <c r="AT105" s="1626">
        <v>301</v>
      </c>
      <c r="AU105" s="1378" t="s">
        <v>6375</v>
      </c>
      <c r="AV105" s="812">
        <v>301</v>
      </c>
      <c r="AW105" s="323" t="s">
        <v>6972</v>
      </c>
      <c r="AX105" s="323"/>
      <c r="AY105" s="323"/>
      <c r="AZ105" s="323"/>
      <c r="BA105" s="323"/>
      <c r="BB105" s="323"/>
      <c r="BC105" s="323"/>
      <c r="BD105" s="323"/>
      <c r="BE105" s="323"/>
      <c r="BF105" s="323"/>
      <c r="BG105" s="323"/>
      <c r="BH105" s="323"/>
      <c r="BI105" s="323"/>
      <c r="BJ105" s="335">
        <v>1</v>
      </c>
      <c r="BK105" s="336">
        <v>1</v>
      </c>
      <c r="BL105" s="339" t="s">
        <v>596</v>
      </c>
      <c r="BM105" s="580">
        <v>1</v>
      </c>
      <c r="BN105" s="335">
        <v>1</v>
      </c>
      <c r="BO105" s="579" t="s">
        <v>596</v>
      </c>
      <c r="BP105" s="336">
        <v>1</v>
      </c>
      <c r="BQ105" s="336">
        <v>1</v>
      </c>
      <c r="BR105" s="339" t="s">
        <v>4382</v>
      </c>
      <c r="BS105" s="336">
        <v>1</v>
      </c>
      <c r="BT105" s="336">
        <v>1</v>
      </c>
      <c r="BU105" s="339" t="s">
        <v>5354</v>
      </c>
      <c r="BV105" s="1362">
        <v>1</v>
      </c>
      <c r="BW105" s="1362">
        <v>1</v>
      </c>
      <c r="BX105" s="1378" t="s">
        <v>6543</v>
      </c>
      <c r="BY105" s="1362">
        <v>1</v>
      </c>
      <c r="BZ105" s="1362">
        <v>1</v>
      </c>
      <c r="CA105" s="1378" t="s">
        <v>7035</v>
      </c>
      <c r="CB105" s="336">
        <v>1</v>
      </c>
      <c r="CC105" s="336"/>
      <c r="CD105" s="337"/>
      <c r="CE105" s="336">
        <v>1</v>
      </c>
      <c r="CF105" s="336"/>
      <c r="CG105" s="337"/>
      <c r="CH105" s="336">
        <v>1</v>
      </c>
      <c r="CI105" s="336"/>
      <c r="CJ105" s="337"/>
      <c r="CK105" s="336">
        <v>1</v>
      </c>
      <c r="CL105" s="336"/>
      <c r="CM105" s="337"/>
      <c r="CN105" s="336">
        <v>1</v>
      </c>
      <c r="CO105" s="336"/>
      <c r="CP105" s="337"/>
      <c r="CQ105" s="336">
        <v>1</v>
      </c>
      <c r="CR105" s="336"/>
      <c r="CS105" s="337"/>
      <c r="CU105" s="336" t="s">
        <v>4900</v>
      </c>
    </row>
    <row r="106" spans="1:99" ht="178.5" x14ac:dyDescent="0.25">
      <c r="A106" s="234" t="s">
        <v>3556</v>
      </c>
      <c r="B106" s="108" t="s">
        <v>181</v>
      </c>
      <c r="C106" s="108">
        <v>1</v>
      </c>
      <c r="D106" s="108" t="s">
        <v>183</v>
      </c>
      <c r="E106" s="120">
        <v>1</v>
      </c>
      <c r="F106" s="108" t="s">
        <v>185</v>
      </c>
      <c r="G106" s="166" t="s">
        <v>199</v>
      </c>
      <c r="H106" s="166" t="s">
        <v>186</v>
      </c>
      <c r="I106" s="299" t="str">
        <f t="shared" si="6"/>
        <v>I-101-1-0200103</v>
      </c>
      <c r="J106" s="185" t="s">
        <v>224</v>
      </c>
      <c r="K106" s="109" t="s">
        <v>16</v>
      </c>
      <c r="L106" s="300" t="s">
        <v>18</v>
      </c>
      <c r="M106" s="301" t="s">
        <v>4754</v>
      </c>
      <c r="N106" s="322"/>
      <c r="O106" s="110" t="s">
        <v>480</v>
      </c>
      <c r="P106" s="330" t="s">
        <v>226</v>
      </c>
      <c r="Q106" s="330" t="s">
        <v>481</v>
      </c>
      <c r="R106" s="110" t="s">
        <v>222</v>
      </c>
      <c r="S106" s="301" t="s">
        <v>482</v>
      </c>
      <c r="T106" s="581" t="s">
        <v>2849</v>
      </c>
      <c r="U106" s="583">
        <v>0.57999999999999996</v>
      </c>
      <c r="V106" s="110" t="s">
        <v>223</v>
      </c>
      <c r="W106" s="310">
        <v>520</v>
      </c>
      <c r="X106" s="178" t="s">
        <v>222</v>
      </c>
      <c r="Y106" s="703">
        <v>43157</v>
      </c>
      <c r="Z106" s="330" t="s">
        <v>485</v>
      </c>
      <c r="AA106" s="303">
        <v>43101</v>
      </c>
      <c r="AB106" s="303">
        <v>43312</v>
      </c>
      <c r="AC106" s="341" t="str">
        <f t="shared" si="7"/>
        <v>enero</v>
      </c>
      <c r="AD106" s="343">
        <f t="shared" si="8"/>
        <v>211</v>
      </c>
      <c r="AE106" s="342">
        <f t="shared" si="5"/>
        <v>213</v>
      </c>
      <c r="AF106" s="332">
        <v>0</v>
      </c>
      <c r="AG106" s="308">
        <v>0</v>
      </c>
      <c r="AH106" s="110" t="s">
        <v>225</v>
      </c>
      <c r="AI106" s="333">
        <v>0</v>
      </c>
      <c r="AJ106" s="330"/>
      <c r="AK106" s="339" t="s">
        <v>404</v>
      </c>
      <c r="AL106" s="310">
        <v>152</v>
      </c>
      <c r="AM106" s="311" t="s">
        <v>593</v>
      </c>
      <c r="AN106" s="574">
        <v>241</v>
      </c>
      <c r="AO106" s="575" t="s">
        <v>2812</v>
      </c>
      <c r="AP106" s="574">
        <v>300</v>
      </c>
      <c r="AQ106" s="726" t="s">
        <v>4277</v>
      </c>
      <c r="AR106" s="574">
        <v>301</v>
      </c>
      <c r="AS106" s="726" t="s">
        <v>5187</v>
      </c>
      <c r="AT106" s="1626">
        <v>301</v>
      </c>
      <c r="AU106" s="1378" t="s">
        <v>6375</v>
      </c>
      <c r="AV106" s="812">
        <v>301</v>
      </c>
      <c r="AW106" s="323" t="s">
        <v>6972</v>
      </c>
      <c r="AX106" s="323"/>
      <c r="AY106" s="323"/>
      <c r="AZ106" s="323"/>
      <c r="BA106" s="323"/>
      <c r="BB106" s="323"/>
      <c r="BC106" s="323"/>
      <c r="BD106" s="323"/>
      <c r="BE106" s="323"/>
      <c r="BF106" s="323"/>
      <c r="BG106" s="323"/>
      <c r="BH106" s="323"/>
      <c r="BI106" s="323"/>
      <c r="BJ106" s="335">
        <v>0.08</v>
      </c>
      <c r="BK106" s="336">
        <v>0.08</v>
      </c>
      <c r="BL106" s="339" t="s">
        <v>597</v>
      </c>
      <c r="BM106" s="580">
        <v>0.22999999999999998</v>
      </c>
      <c r="BN106" s="335">
        <v>0.23</v>
      </c>
      <c r="BO106" s="579" t="s">
        <v>2813</v>
      </c>
      <c r="BP106" s="336">
        <v>0.38</v>
      </c>
      <c r="BQ106" s="336">
        <v>0.38</v>
      </c>
      <c r="BR106" s="339" t="s">
        <v>4383</v>
      </c>
      <c r="BS106" s="336">
        <v>0.53</v>
      </c>
      <c r="BT106" s="336">
        <v>0.53</v>
      </c>
      <c r="BU106" s="339" t="s">
        <v>5355</v>
      </c>
      <c r="BV106" s="1362">
        <v>0.68</v>
      </c>
      <c r="BW106" s="1362">
        <v>0.68</v>
      </c>
      <c r="BX106" s="1378" t="s">
        <v>6544</v>
      </c>
      <c r="BY106" s="1362">
        <v>0.83000000000000007</v>
      </c>
      <c r="BZ106" s="1362">
        <v>0.83</v>
      </c>
      <c r="CA106" s="1378" t="s">
        <v>7036</v>
      </c>
      <c r="CB106" s="336">
        <v>1</v>
      </c>
      <c r="CC106" s="336"/>
      <c r="CD106" s="337"/>
      <c r="CE106" s="336">
        <v>1</v>
      </c>
      <c r="CF106" s="336"/>
      <c r="CG106" s="337"/>
      <c r="CH106" s="336">
        <v>1</v>
      </c>
      <c r="CI106" s="336"/>
      <c r="CJ106" s="337"/>
      <c r="CK106" s="336">
        <v>1</v>
      </c>
      <c r="CL106" s="336"/>
      <c r="CM106" s="337"/>
      <c r="CN106" s="336">
        <v>1</v>
      </c>
      <c r="CO106" s="336"/>
      <c r="CP106" s="337"/>
      <c r="CQ106" s="336">
        <v>1</v>
      </c>
      <c r="CR106" s="336"/>
      <c r="CS106" s="337"/>
      <c r="CU106" s="336" t="s">
        <v>4901</v>
      </c>
    </row>
    <row r="107" spans="1:99" ht="204.75" x14ac:dyDescent="0.25">
      <c r="A107" s="234" t="s">
        <v>3556</v>
      </c>
      <c r="B107" s="108" t="s">
        <v>181</v>
      </c>
      <c r="C107" s="108">
        <v>1</v>
      </c>
      <c r="D107" s="108" t="s">
        <v>183</v>
      </c>
      <c r="E107" s="120">
        <v>1</v>
      </c>
      <c r="F107" s="108" t="s">
        <v>185</v>
      </c>
      <c r="G107" s="166" t="s">
        <v>200</v>
      </c>
      <c r="H107" s="166" t="s">
        <v>183</v>
      </c>
      <c r="I107" s="299" t="str">
        <f t="shared" si="6"/>
        <v>I-101-1-0200201</v>
      </c>
      <c r="J107" s="185" t="s">
        <v>224</v>
      </c>
      <c r="K107" s="109" t="s">
        <v>16</v>
      </c>
      <c r="L107" s="300" t="s">
        <v>18</v>
      </c>
      <c r="M107" s="301" t="s">
        <v>4754</v>
      </c>
      <c r="N107" s="322"/>
      <c r="O107" s="110" t="s">
        <v>480</v>
      </c>
      <c r="P107" s="330" t="s">
        <v>226</v>
      </c>
      <c r="Q107" s="330" t="s">
        <v>481</v>
      </c>
      <c r="R107" s="110" t="s">
        <v>222</v>
      </c>
      <c r="S107" s="301" t="s">
        <v>486</v>
      </c>
      <c r="T107" s="581" t="s">
        <v>2850</v>
      </c>
      <c r="U107" s="583">
        <v>0.44</v>
      </c>
      <c r="V107" s="110" t="s">
        <v>223</v>
      </c>
      <c r="W107" s="310">
        <v>2298</v>
      </c>
      <c r="X107" s="323"/>
      <c r="Y107" s="323"/>
      <c r="Z107" s="330" t="s">
        <v>487</v>
      </c>
      <c r="AA107" s="303">
        <v>43125</v>
      </c>
      <c r="AB107" s="303">
        <v>43444</v>
      </c>
      <c r="AC107" s="341" t="str">
        <f t="shared" si="7"/>
        <v>enero</v>
      </c>
      <c r="AD107" s="343">
        <f t="shared" si="8"/>
        <v>319</v>
      </c>
      <c r="AE107" s="342">
        <f t="shared" si="5"/>
        <v>333</v>
      </c>
      <c r="AF107" s="346">
        <v>278475718</v>
      </c>
      <c r="AG107" s="346">
        <v>1020442200</v>
      </c>
      <c r="AH107" s="330" t="s">
        <v>23</v>
      </c>
      <c r="AI107" s="347">
        <v>389675375.39999998</v>
      </c>
      <c r="AJ107" s="330" t="s">
        <v>544</v>
      </c>
      <c r="AK107" s="581" t="s">
        <v>603</v>
      </c>
      <c r="AL107" s="310">
        <v>0</v>
      </c>
      <c r="AM107" s="311" t="s">
        <v>601</v>
      </c>
      <c r="AN107" s="574">
        <v>0</v>
      </c>
      <c r="AO107" s="575" t="s">
        <v>2817</v>
      </c>
      <c r="AP107" s="574">
        <v>0</v>
      </c>
      <c r="AQ107" s="726" t="s">
        <v>4278</v>
      </c>
      <c r="AR107" s="574">
        <v>0</v>
      </c>
      <c r="AS107" s="726" t="s">
        <v>5188</v>
      </c>
      <c r="AT107" s="1626">
        <v>1505</v>
      </c>
      <c r="AU107" s="1378" t="s">
        <v>6376</v>
      </c>
      <c r="AV107" s="812">
        <v>1837</v>
      </c>
      <c r="AW107" s="323" t="s">
        <v>6973</v>
      </c>
      <c r="AX107" s="323"/>
      <c r="AY107" s="323"/>
      <c r="AZ107" s="323"/>
      <c r="BA107" s="323"/>
      <c r="BB107" s="323"/>
      <c r="BC107" s="323"/>
      <c r="BD107" s="323"/>
      <c r="BE107" s="323"/>
      <c r="BF107" s="323"/>
      <c r="BG107" s="323"/>
      <c r="BH107" s="323"/>
      <c r="BI107" s="323"/>
      <c r="BJ107" s="335">
        <v>1</v>
      </c>
      <c r="BK107" s="336">
        <v>1</v>
      </c>
      <c r="BL107" s="339" t="s">
        <v>602</v>
      </c>
      <c r="BM107" s="580">
        <v>1</v>
      </c>
      <c r="BN107" s="335">
        <v>1</v>
      </c>
      <c r="BO107" s="579" t="s">
        <v>602</v>
      </c>
      <c r="BP107" s="336">
        <v>1</v>
      </c>
      <c r="BQ107" s="336">
        <v>1</v>
      </c>
      <c r="BR107" s="339" t="s">
        <v>4384</v>
      </c>
      <c r="BS107" s="336">
        <v>1</v>
      </c>
      <c r="BT107" s="336">
        <v>1</v>
      </c>
      <c r="BU107" s="339" t="s">
        <v>5356</v>
      </c>
      <c r="BV107" s="1362">
        <v>1</v>
      </c>
      <c r="BW107" s="1362">
        <v>1</v>
      </c>
      <c r="BX107" s="1378" t="s">
        <v>6545</v>
      </c>
      <c r="BY107" s="1362">
        <v>1</v>
      </c>
      <c r="BZ107" s="1362">
        <v>1</v>
      </c>
      <c r="CA107" s="1378" t="s">
        <v>7037</v>
      </c>
      <c r="CB107" s="336">
        <v>1</v>
      </c>
      <c r="CC107" s="336"/>
      <c r="CD107" s="337"/>
      <c r="CE107" s="336">
        <v>1</v>
      </c>
      <c r="CF107" s="336"/>
      <c r="CG107" s="337"/>
      <c r="CH107" s="336">
        <v>1</v>
      </c>
      <c r="CI107" s="336"/>
      <c r="CJ107" s="337"/>
      <c r="CK107" s="336">
        <v>1</v>
      </c>
      <c r="CL107" s="336"/>
      <c r="CM107" s="337"/>
      <c r="CN107" s="336">
        <v>1</v>
      </c>
      <c r="CO107" s="336"/>
      <c r="CP107" s="337"/>
      <c r="CQ107" s="336">
        <v>1</v>
      </c>
      <c r="CR107" s="336"/>
      <c r="CS107" s="337"/>
      <c r="CU107" s="336" t="s">
        <v>4902</v>
      </c>
    </row>
    <row r="108" spans="1:99" ht="204.75" x14ac:dyDescent="0.25">
      <c r="A108" s="234" t="s">
        <v>3556</v>
      </c>
      <c r="B108" s="108" t="s">
        <v>181</v>
      </c>
      <c r="C108" s="108">
        <v>1</v>
      </c>
      <c r="D108" s="108" t="s">
        <v>183</v>
      </c>
      <c r="E108" s="120">
        <v>1</v>
      </c>
      <c r="F108" s="108" t="s">
        <v>185</v>
      </c>
      <c r="G108" s="166" t="s">
        <v>200</v>
      </c>
      <c r="H108" s="166" t="s">
        <v>185</v>
      </c>
      <c r="I108" s="299" t="str">
        <f t="shared" si="6"/>
        <v>I-101-1-0200202</v>
      </c>
      <c r="J108" s="185" t="s">
        <v>224</v>
      </c>
      <c r="K108" s="109" t="s">
        <v>16</v>
      </c>
      <c r="L108" s="300" t="s">
        <v>18</v>
      </c>
      <c r="M108" s="301" t="s">
        <v>4754</v>
      </c>
      <c r="N108" s="322"/>
      <c r="O108" s="110" t="s">
        <v>480</v>
      </c>
      <c r="P108" s="330" t="s">
        <v>226</v>
      </c>
      <c r="Q108" s="330" t="s">
        <v>481</v>
      </c>
      <c r="R108" s="110" t="s">
        <v>222</v>
      </c>
      <c r="S108" s="301" t="s">
        <v>486</v>
      </c>
      <c r="T108" s="581" t="s">
        <v>2850</v>
      </c>
      <c r="U108" s="583">
        <v>0.44</v>
      </c>
      <c r="V108" s="110" t="s">
        <v>223</v>
      </c>
      <c r="W108" s="310">
        <v>2298</v>
      </c>
      <c r="X108" s="323"/>
      <c r="Y108" s="323"/>
      <c r="Z108" s="330" t="s">
        <v>488</v>
      </c>
      <c r="AA108" s="303">
        <v>43125</v>
      </c>
      <c r="AB108" s="303">
        <v>43444</v>
      </c>
      <c r="AC108" s="341" t="str">
        <f t="shared" si="7"/>
        <v>enero</v>
      </c>
      <c r="AD108" s="343">
        <f t="shared" si="8"/>
        <v>319</v>
      </c>
      <c r="AE108" s="342">
        <f t="shared" si="5"/>
        <v>333</v>
      </c>
      <c r="AF108" s="332">
        <v>0</v>
      </c>
      <c r="AG108" s="308">
        <v>0</v>
      </c>
      <c r="AH108" s="110" t="s">
        <v>225</v>
      </c>
      <c r="AI108" s="333">
        <v>0</v>
      </c>
      <c r="AJ108" s="330"/>
      <c r="AK108" s="581" t="s">
        <v>603</v>
      </c>
      <c r="AL108" s="310">
        <v>0</v>
      </c>
      <c r="AM108" s="311" t="s">
        <v>601</v>
      </c>
      <c r="AN108" s="574">
        <v>0</v>
      </c>
      <c r="AO108" s="575" t="s">
        <v>2817</v>
      </c>
      <c r="AP108" s="574">
        <v>0</v>
      </c>
      <c r="AQ108" s="726" t="s">
        <v>4278</v>
      </c>
      <c r="AR108" s="574">
        <v>0</v>
      </c>
      <c r="AS108" s="726" t="s">
        <v>5188</v>
      </c>
      <c r="AT108" s="1626">
        <v>1505</v>
      </c>
      <c r="AU108" s="1378" t="s">
        <v>6376</v>
      </c>
      <c r="AV108" s="812">
        <v>1837</v>
      </c>
      <c r="AW108" s="323" t="s">
        <v>6973</v>
      </c>
      <c r="AX108" s="323"/>
      <c r="AY108" s="323"/>
      <c r="AZ108" s="323"/>
      <c r="BA108" s="323"/>
      <c r="BB108" s="323"/>
      <c r="BC108" s="323"/>
      <c r="BD108" s="323"/>
      <c r="BE108" s="323"/>
      <c r="BF108" s="323"/>
      <c r="BG108" s="323"/>
      <c r="BH108" s="323"/>
      <c r="BI108" s="323"/>
      <c r="BJ108" s="335">
        <v>1</v>
      </c>
      <c r="BK108" s="336">
        <v>1</v>
      </c>
      <c r="BL108" s="339" t="s">
        <v>604</v>
      </c>
      <c r="BM108" s="580">
        <v>1</v>
      </c>
      <c r="BN108" s="335">
        <v>1</v>
      </c>
      <c r="BO108" s="579" t="s">
        <v>2818</v>
      </c>
      <c r="BP108" s="336">
        <v>1</v>
      </c>
      <c r="BQ108" s="336">
        <v>1</v>
      </c>
      <c r="BR108" s="339" t="s">
        <v>4385</v>
      </c>
      <c r="BS108" s="336">
        <v>1</v>
      </c>
      <c r="BT108" s="336">
        <v>1</v>
      </c>
      <c r="BU108" s="339" t="s">
        <v>5357</v>
      </c>
      <c r="BV108" s="1362">
        <v>1</v>
      </c>
      <c r="BW108" s="1362">
        <v>1</v>
      </c>
      <c r="BX108" s="1378" t="s">
        <v>6546</v>
      </c>
      <c r="BY108" s="1362">
        <v>1</v>
      </c>
      <c r="BZ108" s="1362">
        <v>1</v>
      </c>
      <c r="CA108" s="1378" t="s">
        <v>5357</v>
      </c>
      <c r="CB108" s="336">
        <v>1</v>
      </c>
      <c r="CC108" s="336"/>
      <c r="CD108" s="337"/>
      <c r="CE108" s="336">
        <v>1</v>
      </c>
      <c r="CF108" s="336"/>
      <c r="CG108" s="337"/>
      <c r="CH108" s="336">
        <v>1</v>
      </c>
      <c r="CI108" s="336"/>
      <c r="CJ108" s="337"/>
      <c r="CK108" s="336">
        <v>1</v>
      </c>
      <c r="CL108" s="336"/>
      <c r="CM108" s="337"/>
      <c r="CN108" s="336">
        <v>1</v>
      </c>
      <c r="CO108" s="336"/>
      <c r="CP108" s="337"/>
      <c r="CQ108" s="336">
        <v>1</v>
      </c>
      <c r="CR108" s="336"/>
      <c r="CS108" s="337"/>
      <c r="CU108" s="336" t="s">
        <v>4903</v>
      </c>
    </row>
    <row r="109" spans="1:99" ht="204.75" x14ac:dyDescent="0.25">
      <c r="A109" s="234" t="s">
        <v>3556</v>
      </c>
      <c r="B109" s="108" t="s">
        <v>181</v>
      </c>
      <c r="C109" s="108">
        <v>1</v>
      </c>
      <c r="D109" s="108" t="s">
        <v>183</v>
      </c>
      <c r="E109" s="120">
        <v>1</v>
      </c>
      <c r="F109" s="108" t="s">
        <v>185</v>
      </c>
      <c r="G109" s="166" t="s">
        <v>200</v>
      </c>
      <c r="H109" s="166" t="s">
        <v>186</v>
      </c>
      <c r="I109" s="299" t="str">
        <f t="shared" si="6"/>
        <v>I-101-1-0200203</v>
      </c>
      <c r="J109" s="185" t="s">
        <v>224</v>
      </c>
      <c r="K109" s="109" t="s">
        <v>16</v>
      </c>
      <c r="L109" s="300" t="s">
        <v>18</v>
      </c>
      <c r="M109" s="301" t="s">
        <v>4754</v>
      </c>
      <c r="N109" s="322"/>
      <c r="O109" s="110" t="s">
        <v>480</v>
      </c>
      <c r="P109" s="330" t="s">
        <v>226</v>
      </c>
      <c r="Q109" s="330" t="s">
        <v>481</v>
      </c>
      <c r="R109" s="110" t="s">
        <v>222</v>
      </c>
      <c r="S109" s="301" t="s">
        <v>486</v>
      </c>
      <c r="T109" s="581" t="s">
        <v>2850</v>
      </c>
      <c r="U109" s="583">
        <v>0.44</v>
      </c>
      <c r="V109" s="110" t="s">
        <v>223</v>
      </c>
      <c r="W109" s="310">
        <v>2298</v>
      </c>
      <c r="X109" s="323"/>
      <c r="Y109" s="323"/>
      <c r="Z109" s="330" t="s">
        <v>489</v>
      </c>
      <c r="AA109" s="303">
        <v>43125</v>
      </c>
      <c r="AB109" s="303">
        <v>43444</v>
      </c>
      <c r="AC109" s="341" t="str">
        <f t="shared" si="7"/>
        <v>enero</v>
      </c>
      <c r="AD109" s="343">
        <f t="shared" si="8"/>
        <v>319</v>
      </c>
      <c r="AE109" s="342">
        <f t="shared" si="5"/>
        <v>333</v>
      </c>
      <c r="AF109" s="332">
        <v>0</v>
      </c>
      <c r="AG109" s="308">
        <v>0</v>
      </c>
      <c r="AH109" s="110" t="s">
        <v>225</v>
      </c>
      <c r="AI109" s="333">
        <v>0</v>
      </c>
      <c r="AJ109" s="330"/>
      <c r="AK109" s="581" t="s">
        <v>631</v>
      </c>
      <c r="AL109" s="310">
        <v>0</v>
      </c>
      <c r="AM109" s="311" t="s">
        <v>601</v>
      </c>
      <c r="AN109" s="574">
        <v>0</v>
      </c>
      <c r="AO109" s="575" t="s">
        <v>2817</v>
      </c>
      <c r="AP109" s="574">
        <v>0</v>
      </c>
      <c r="AQ109" s="726" t="s">
        <v>4278</v>
      </c>
      <c r="AR109" s="574">
        <v>0</v>
      </c>
      <c r="AS109" s="726" t="s">
        <v>5188</v>
      </c>
      <c r="AT109" s="1626">
        <v>1505</v>
      </c>
      <c r="AU109" s="1378" t="s">
        <v>6376</v>
      </c>
      <c r="AV109" s="812">
        <v>1837</v>
      </c>
      <c r="AW109" s="323" t="s">
        <v>6973</v>
      </c>
      <c r="AX109" s="323"/>
      <c r="AY109" s="323"/>
      <c r="AZ109" s="323"/>
      <c r="BA109" s="323"/>
      <c r="BB109" s="323"/>
      <c r="BC109" s="323"/>
      <c r="BD109" s="323"/>
      <c r="BE109" s="323"/>
      <c r="BF109" s="323"/>
      <c r="BG109" s="323"/>
      <c r="BH109" s="323"/>
      <c r="BI109" s="323"/>
      <c r="BJ109" s="335">
        <v>1</v>
      </c>
      <c r="BK109" s="336">
        <v>1</v>
      </c>
      <c r="BL109" s="339" t="s">
        <v>605</v>
      </c>
      <c r="BM109" s="580">
        <v>1</v>
      </c>
      <c r="BN109" s="335">
        <v>1</v>
      </c>
      <c r="BO109" s="579" t="s">
        <v>605</v>
      </c>
      <c r="BP109" s="336">
        <v>1</v>
      </c>
      <c r="BQ109" s="336">
        <v>1</v>
      </c>
      <c r="BR109" s="339" t="s">
        <v>4386</v>
      </c>
      <c r="BS109" s="336">
        <v>1</v>
      </c>
      <c r="BT109" s="336">
        <v>1</v>
      </c>
      <c r="BU109" s="339" t="s">
        <v>5358</v>
      </c>
      <c r="BV109" s="1362">
        <v>1</v>
      </c>
      <c r="BW109" s="1362">
        <v>1</v>
      </c>
      <c r="BX109" s="1378" t="s">
        <v>6547</v>
      </c>
      <c r="BY109" s="1362">
        <v>1</v>
      </c>
      <c r="BZ109" s="1362">
        <v>1</v>
      </c>
      <c r="CA109" s="1378" t="s">
        <v>7038</v>
      </c>
      <c r="CB109" s="336">
        <v>1</v>
      </c>
      <c r="CC109" s="336"/>
      <c r="CD109" s="337"/>
      <c r="CE109" s="336">
        <v>1</v>
      </c>
      <c r="CF109" s="336"/>
      <c r="CG109" s="337"/>
      <c r="CH109" s="336">
        <v>1</v>
      </c>
      <c r="CI109" s="336"/>
      <c r="CJ109" s="337"/>
      <c r="CK109" s="336">
        <v>1</v>
      </c>
      <c r="CL109" s="336"/>
      <c r="CM109" s="337"/>
      <c r="CN109" s="336">
        <v>1</v>
      </c>
      <c r="CO109" s="336"/>
      <c r="CP109" s="337"/>
      <c r="CQ109" s="336">
        <v>1</v>
      </c>
      <c r="CR109" s="336"/>
      <c r="CS109" s="337"/>
      <c r="CU109" s="336" t="s">
        <v>4904</v>
      </c>
    </row>
    <row r="110" spans="1:99" ht="93.75" customHeight="1" x14ac:dyDescent="0.25">
      <c r="A110" s="234" t="s">
        <v>3556</v>
      </c>
      <c r="B110" s="108" t="s">
        <v>181</v>
      </c>
      <c r="C110" s="108">
        <v>1</v>
      </c>
      <c r="D110" s="108" t="s">
        <v>183</v>
      </c>
      <c r="E110" s="120">
        <v>1</v>
      </c>
      <c r="F110" s="108" t="s">
        <v>185</v>
      </c>
      <c r="G110" s="166" t="s">
        <v>200</v>
      </c>
      <c r="H110" s="166" t="s">
        <v>187</v>
      </c>
      <c r="I110" s="299" t="str">
        <f t="shared" si="6"/>
        <v>I-101-1-0200204</v>
      </c>
      <c r="J110" s="185" t="s">
        <v>224</v>
      </c>
      <c r="K110" s="109" t="s">
        <v>16</v>
      </c>
      <c r="L110" s="300" t="s">
        <v>18</v>
      </c>
      <c r="M110" s="301" t="s">
        <v>4754</v>
      </c>
      <c r="N110" s="322"/>
      <c r="O110" s="110" t="s">
        <v>480</v>
      </c>
      <c r="P110" s="330" t="s">
        <v>226</v>
      </c>
      <c r="Q110" s="330" t="s">
        <v>481</v>
      </c>
      <c r="R110" s="110" t="s">
        <v>222</v>
      </c>
      <c r="S110" s="301" t="s">
        <v>486</v>
      </c>
      <c r="T110" s="581" t="s">
        <v>2850</v>
      </c>
      <c r="U110" s="583">
        <v>0.44</v>
      </c>
      <c r="V110" s="110" t="s">
        <v>223</v>
      </c>
      <c r="W110" s="310">
        <v>2298</v>
      </c>
      <c r="X110" s="323"/>
      <c r="Y110" s="323"/>
      <c r="Z110" s="330" t="s">
        <v>490</v>
      </c>
      <c r="AA110" s="303">
        <v>43125</v>
      </c>
      <c r="AB110" s="303">
        <v>43444</v>
      </c>
      <c r="AC110" s="341" t="str">
        <f t="shared" si="7"/>
        <v>enero</v>
      </c>
      <c r="AD110" s="343">
        <f t="shared" si="8"/>
        <v>319</v>
      </c>
      <c r="AE110" s="342">
        <f t="shared" si="5"/>
        <v>333</v>
      </c>
      <c r="AF110" s="332">
        <v>0</v>
      </c>
      <c r="AG110" s="308">
        <v>0</v>
      </c>
      <c r="AH110" s="110" t="s">
        <v>225</v>
      </c>
      <c r="AI110" s="333">
        <v>0</v>
      </c>
      <c r="AJ110" s="330"/>
      <c r="AK110" s="581" t="s">
        <v>606</v>
      </c>
      <c r="AL110" s="310">
        <v>0</v>
      </c>
      <c r="AM110" s="311" t="s">
        <v>601</v>
      </c>
      <c r="AN110" s="574">
        <v>0</v>
      </c>
      <c r="AO110" s="575" t="s">
        <v>2817</v>
      </c>
      <c r="AP110" s="574">
        <v>0</v>
      </c>
      <c r="AQ110" s="726" t="s">
        <v>4278</v>
      </c>
      <c r="AR110" s="574">
        <v>0</v>
      </c>
      <c r="AS110" s="726" t="s">
        <v>5188</v>
      </c>
      <c r="AT110" s="1626">
        <v>1505</v>
      </c>
      <c r="AU110" s="1378" t="s">
        <v>6376</v>
      </c>
      <c r="AV110" s="812">
        <v>1837</v>
      </c>
      <c r="AW110" s="323" t="s">
        <v>6973</v>
      </c>
      <c r="AX110" s="323"/>
      <c r="AY110" s="323"/>
      <c r="AZ110" s="323"/>
      <c r="BA110" s="323"/>
      <c r="BB110" s="323"/>
      <c r="BC110" s="323"/>
      <c r="BD110" s="323"/>
      <c r="BE110" s="323"/>
      <c r="BF110" s="323"/>
      <c r="BG110" s="323"/>
      <c r="BH110" s="323"/>
      <c r="BI110" s="323"/>
      <c r="BJ110" s="335">
        <v>0.08</v>
      </c>
      <c r="BK110" s="336">
        <v>0.08</v>
      </c>
      <c r="BL110" s="339" t="s">
        <v>607</v>
      </c>
      <c r="BM110" s="580">
        <v>0.11</v>
      </c>
      <c r="BN110" s="335">
        <v>0.11</v>
      </c>
      <c r="BO110" s="579" t="s">
        <v>2819</v>
      </c>
      <c r="BP110" s="336">
        <v>0.31</v>
      </c>
      <c r="BQ110" s="336">
        <v>0.31</v>
      </c>
      <c r="BR110" s="339" t="s">
        <v>4387</v>
      </c>
      <c r="BS110" s="336">
        <v>0.4</v>
      </c>
      <c r="BT110" s="336">
        <v>0.4</v>
      </c>
      <c r="BU110" s="339" t="s">
        <v>5359</v>
      </c>
      <c r="BV110" s="1362">
        <v>0.52</v>
      </c>
      <c r="BW110" s="1362">
        <v>0.52</v>
      </c>
      <c r="BX110" s="1378" t="s">
        <v>6548</v>
      </c>
      <c r="BY110" s="1362">
        <v>0.56000000000000005</v>
      </c>
      <c r="BZ110" s="1362">
        <v>0.56000000000000005</v>
      </c>
      <c r="CA110" s="1378" t="s">
        <v>7039</v>
      </c>
      <c r="CB110" s="336">
        <v>0.64</v>
      </c>
      <c r="CC110" s="336"/>
      <c r="CD110" s="337"/>
      <c r="CE110" s="336">
        <v>0.84000000000000008</v>
      </c>
      <c r="CF110" s="336"/>
      <c r="CG110" s="337"/>
      <c r="CH110" s="336">
        <v>0.96000000000000008</v>
      </c>
      <c r="CI110" s="336"/>
      <c r="CJ110" s="337"/>
      <c r="CK110" s="336">
        <v>0.98000000000000009</v>
      </c>
      <c r="CL110" s="336"/>
      <c r="CM110" s="337"/>
      <c r="CN110" s="336">
        <v>1</v>
      </c>
      <c r="CO110" s="336"/>
      <c r="CP110" s="337"/>
      <c r="CQ110" s="336">
        <v>1</v>
      </c>
      <c r="CR110" s="336"/>
      <c r="CS110" s="337"/>
      <c r="CU110" s="336" t="s">
        <v>4905</v>
      </c>
    </row>
    <row r="111" spans="1:99" ht="156" x14ac:dyDescent="0.25">
      <c r="A111" s="234" t="s">
        <v>3556</v>
      </c>
      <c r="B111" s="108" t="s">
        <v>181</v>
      </c>
      <c r="C111" s="108">
        <v>1</v>
      </c>
      <c r="D111" s="108" t="s">
        <v>183</v>
      </c>
      <c r="E111" s="120">
        <v>1</v>
      </c>
      <c r="F111" s="108" t="s">
        <v>185</v>
      </c>
      <c r="G111" s="166" t="s">
        <v>201</v>
      </c>
      <c r="H111" s="166" t="s">
        <v>183</v>
      </c>
      <c r="I111" s="299" t="str">
        <f t="shared" si="6"/>
        <v>I-101-1-0200301</v>
      </c>
      <c r="J111" s="185" t="s">
        <v>224</v>
      </c>
      <c r="K111" s="109" t="s">
        <v>16</v>
      </c>
      <c r="L111" s="300" t="s">
        <v>18</v>
      </c>
      <c r="M111" s="301" t="s">
        <v>4754</v>
      </c>
      <c r="N111" s="322"/>
      <c r="O111" s="110" t="s">
        <v>480</v>
      </c>
      <c r="P111" s="330" t="s">
        <v>226</v>
      </c>
      <c r="Q111" s="330" t="s">
        <v>481</v>
      </c>
      <c r="R111" s="110" t="s">
        <v>222</v>
      </c>
      <c r="S111" s="301" t="s">
        <v>491</v>
      </c>
      <c r="T111" s="581" t="s">
        <v>2851</v>
      </c>
      <c r="U111" s="583">
        <v>0.44</v>
      </c>
      <c r="V111" s="326" t="s">
        <v>314</v>
      </c>
      <c r="W111" s="959">
        <v>0.22</v>
      </c>
      <c r="X111" s="323"/>
      <c r="Y111" s="323"/>
      <c r="Z111" s="330" t="s">
        <v>492</v>
      </c>
      <c r="AA111" s="303">
        <v>43125</v>
      </c>
      <c r="AB111" s="303">
        <v>43444</v>
      </c>
      <c r="AC111" s="341" t="str">
        <f t="shared" si="7"/>
        <v>enero</v>
      </c>
      <c r="AD111" s="343">
        <f t="shared" si="8"/>
        <v>319</v>
      </c>
      <c r="AE111" s="342">
        <f t="shared" si="5"/>
        <v>333</v>
      </c>
      <c r="AF111" s="332">
        <v>0</v>
      </c>
      <c r="AG111" s="346">
        <v>300000000</v>
      </c>
      <c r="AH111" s="330" t="s">
        <v>23</v>
      </c>
      <c r="AI111" s="347">
        <v>90000000</v>
      </c>
      <c r="AJ111" s="330" t="s">
        <v>608</v>
      </c>
      <c r="AK111" s="339" t="s">
        <v>600</v>
      </c>
      <c r="AL111" s="327">
        <v>0</v>
      </c>
      <c r="AM111" s="311" t="s">
        <v>609</v>
      </c>
      <c r="AN111" s="574">
        <v>0</v>
      </c>
      <c r="AO111" s="575" t="s">
        <v>2814</v>
      </c>
      <c r="AP111" s="574">
        <v>0</v>
      </c>
      <c r="AQ111" s="726" t="s">
        <v>4279</v>
      </c>
      <c r="AR111" s="574">
        <v>0</v>
      </c>
      <c r="AS111" s="726" t="s">
        <v>5189</v>
      </c>
      <c r="AT111" s="1626">
        <v>0</v>
      </c>
      <c r="AU111" s="1378" t="s">
        <v>6377</v>
      </c>
      <c r="AV111" s="812">
        <v>0</v>
      </c>
      <c r="AW111" s="323" t="s">
        <v>6974</v>
      </c>
      <c r="AX111" s="323"/>
      <c r="AY111" s="323"/>
      <c r="AZ111" s="323"/>
      <c r="BA111" s="323"/>
      <c r="BB111" s="323"/>
      <c r="BC111" s="323"/>
      <c r="BD111" s="323"/>
      <c r="BE111" s="323"/>
      <c r="BF111" s="323"/>
      <c r="BG111" s="323"/>
      <c r="BH111" s="323"/>
      <c r="BI111" s="323"/>
      <c r="BJ111" s="335">
        <v>1</v>
      </c>
      <c r="BK111" s="336">
        <v>1</v>
      </c>
      <c r="BL111" s="339" t="s">
        <v>610</v>
      </c>
      <c r="BM111" s="577">
        <v>1</v>
      </c>
      <c r="BN111" s="335">
        <v>1</v>
      </c>
      <c r="BO111" s="579" t="s">
        <v>610</v>
      </c>
      <c r="BP111" s="336">
        <v>1</v>
      </c>
      <c r="BQ111" s="336">
        <v>1</v>
      </c>
      <c r="BR111" s="339" t="s">
        <v>4388</v>
      </c>
      <c r="BS111" s="336">
        <v>1</v>
      </c>
      <c r="BT111" s="336">
        <v>1</v>
      </c>
      <c r="BU111" s="339" t="s">
        <v>5360</v>
      </c>
      <c r="BV111" s="1362">
        <v>1</v>
      </c>
      <c r="BW111" s="1362">
        <v>1</v>
      </c>
      <c r="BX111" s="1378" t="s">
        <v>6549</v>
      </c>
      <c r="BY111" s="1362">
        <v>1</v>
      </c>
      <c r="BZ111" s="1362">
        <v>1</v>
      </c>
      <c r="CA111" s="1378" t="s">
        <v>5360</v>
      </c>
      <c r="CB111" s="336">
        <v>1</v>
      </c>
      <c r="CC111" s="336"/>
      <c r="CD111" s="337"/>
      <c r="CE111" s="336">
        <v>1</v>
      </c>
      <c r="CF111" s="336"/>
      <c r="CG111" s="337"/>
      <c r="CH111" s="336">
        <v>1</v>
      </c>
      <c r="CI111" s="336"/>
      <c r="CJ111" s="337"/>
      <c r="CK111" s="336">
        <v>1</v>
      </c>
      <c r="CL111" s="336"/>
      <c r="CM111" s="337"/>
      <c r="CN111" s="336">
        <v>1</v>
      </c>
      <c r="CO111" s="336"/>
      <c r="CP111" s="337"/>
      <c r="CQ111" s="336">
        <v>1</v>
      </c>
      <c r="CR111" s="336"/>
      <c r="CS111" s="337"/>
      <c r="CU111" s="336" t="s">
        <v>4906</v>
      </c>
    </row>
    <row r="112" spans="1:99" ht="156" x14ac:dyDescent="0.25">
      <c r="A112" s="234" t="s">
        <v>3556</v>
      </c>
      <c r="B112" s="108" t="s">
        <v>181</v>
      </c>
      <c r="C112" s="108">
        <v>1</v>
      </c>
      <c r="D112" s="108" t="s">
        <v>183</v>
      </c>
      <c r="E112" s="120">
        <v>1</v>
      </c>
      <c r="F112" s="108" t="s">
        <v>185</v>
      </c>
      <c r="G112" s="166" t="s">
        <v>201</v>
      </c>
      <c r="H112" s="166" t="s">
        <v>185</v>
      </c>
      <c r="I112" s="299" t="str">
        <f t="shared" si="6"/>
        <v>I-101-1-0200302</v>
      </c>
      <c r="J112" s="185" t="s">
        <v>224</v>
      </c>
      <c r="K112" s="109" t="s">
        <v>16</v>
      </c>
      <c r="L112" s="300" t="s">
        <v>18</v>
      </c>
      <c r="M112" s="301" t="s">
        <v>4754</v>
      </c>
      <c r="N112" s="322"/>
      <c r="O112" s="110" t="s">
        <v>480</v>
      </c>
      <c r="P112" s="330" t="s">
        <v>226</v>
      </c>
      <c r="Q112" s="330" t="s">
        <v>481</v>
      </c>
      <c r="R112" s="110" t="s">
        <v>222</v>
      </c>
      <c r="S112" s="301" t="s">
        <v>491</v>
      </c>
      <c r="T112" s="581" t="s">
        <v>2851</v>
      </c>
      <c r="U112" s="583">
        <v>0.44</v>
      </c>
      <c r="V112" s="326" t="s">
        <v>314</v>
      </c>
      <c r="W112" s="959">
        <v>0.22</v>
      </c>
      <c r="X112" s="323"/>
      <c r="Y112" s="323"/>
      <c r="Z112" s="330" t="s">
        <v>488</v>
      </c>
      <c r="AA112" s="303">
        <v>43125</v>
      </c>
      <c r="AB112" s="303">
        <v>43444</v>
      </c>
      <c r="AC112" s="341" t="str">
        <f t="shared" si="7"/>
        <v>enero</v>
      </c>
      <c r="AD112" s="343">
        <f t="shared" si="8"/>
        <v>319</v>
      </c>
      <c r="AE112" s="342">
        <f t="shared" si="5"/>
        <v>333</v>
      </c>
      <c r="AF112" s="332">
        <v>0</v>
      </c>
      <c r="AG112" s="308">
        <v>0</v>
      </c>
      <c r="AH112" s="110" t="s">
        <v>225</v>
      </c>
      <c r="AI112" s="333">
        <v>0</v>
      </c>
      <c r="AJ112" s="330"/>
      <c r="AK112" s="339" t="s">
        <v>603</v>
      </c>
      <c r="AL112" s="327">
        <v>0</v>
      </c>
      <c r="AM112" s="311" t="s">
        <v>609</v>
      </c>
      <c r="AN112" s="574">
        <v>0</v>
      </c>
      <c r="AO112" s="575" t="s">
        <v>2814</v>
      </c>
      <c r="AP112" s="574">
        <v>0</v>
      </c>
      <c r="AQ112" s="726" t="s">
        <v>4279</v>
      </c>
      <c r="AR112" s="574">
        <v>0</v>
      </c>
      <c r="AS112" s="726" t="s">
        <v>5189</v>
      </c>
      <c r="AT112" s="1626">
        <v>0</v>
      </c>
      <c r="AU112" s="1378" t="s">
        <v>6377</v>
      </c>
      <c r="AV112" s="812">
        <v>0</v>
      </c>
      <c r="AW112" s="323" t="s">
        <v>6974</v>
      </c>
      <c r="AX112" s="323"/>
      <c r="AY112" s="323"/>
      <c r="AZ112" s="323"/>
      <c r="BA112" s="323"/>
      <c r="BB112" s="323"/>
      <c r="BC112" s="323"/>
      <c r="BD112" s="323"/>
      <c r="BE112" s="323"/>
      <c r="BF112" s="323"/>
      <c r="BG112" s="323"/>
      <c r="BH112" s="323"/>
      <c r="BI112" s="323"/>
      <c r="BJ112" s="335">
        <v>1</v>
      </c>
      <c r="BK112" s="336">
        <v>1</v>
      </c>
      <c r="BL112" s="339" t="s">
        <v>611</v>
      </c>
      <c r="BM112" s="577">
        <v>1</v>
      </c>
      <c r="BN112" s="335">
        <v>1</v>
      </c>
      <c r="BO112" s="579" t="s">
        <v>2815</v>
      </c>
      <c r="BP112" s="336">
        <v>1</v>
      </c>
      <c r="BQ112" s="336">
        <v>1</v>
      </c>
      <c r="BR112" s="339" t="s">
        <v>2818</v>
      </c>
      <c r="BS112" s="336">
        <v>1</v>
      </c>
      <c r="BT112" s="336">
        <v>1</v>
      </c>
      <c r="BU112" s="339" t="s">
        <v>2818</v>
      </c>
      <c r="BV112" s="1362">
        <v>1</v>
      </c>
      <c r="BW112" s="1362">
        <v>1</v>
      </c>
      <c r="BX112" s="1378" t="s">
        <v>6550</v>
      </c>
      <c r="BY112" s="1362">
        <v>1</v>
      </c>
      <c r="BZ112" s="1362">
        <v>1</v>
      </c>
      <c r="CA112" s="1378" t="s">
        <v>7040</v>
      </c>
      <c r="CB112" s="336">
        <v>1</v>
      </c>
      <c r="CC112" s="336"/>
      <c r="CD112" s="337"/>
      <c r="CE112" s="336">
        <v>1</v>
      </c>
      <c r="CF112" s="336"/>
      <c r="CG112" s="337"/>
      <c r="CH112" s="336">
        <v>1</v>
      </c>
      <c r="CI112" s="336"/>
      <c r="CJ112" s="337"/>
      <c r="CK112" s="336">
        <v>1</v>
      </c>
      <c r="CL112" s="336"/>
      <c r="CM112" s="337"/>
      <c r="CN112" s="336">
        <v>1</v>
      </c>
      <c r="CO112" s="336"/>
      <c r="CP112" s="337"/>
      <c r="CQ112" s="336">
        <v>1</v>
      </c>
      <c r="CR112" s="336"/>
      <c r="CS112" s="337"/>
      <c r="CU112" s="336" t="s">
        <v>4907</v>
      </c>
    </row>
    <row r="113" spans="1:99" ht="156" x14ac:dyDescent="0.25">
      <c r="A113" s="234" t="s">
        <v>3556</v>
      </c>
      <c r="B113" s="108" t="s">
        <v>181</v>
      </c>
      <c r="C113" s="108">
        <v>1</v>
      </c>
      <c r="D113" s="108" t="s">
        <v>183</v>
      </c>
      <c r="E113" s="120">
        <v>1</v>
      </c>
      <c r="F113" s="108" t="s">
        <v>185</v>
      </c>
      <c r="G113" s="166" t="s">
        <v>201</v>
      </c>
      <c r="H113" s="166" t="s">
        <v>186</v>
      </c>
      <c r="I113" s="299" t="str">
        <f t="shared" si="6"/>
        <v>I-101-1-0200303</v>
      </c>
      <c r="J113" s="185" t="s">
        <v>224</v>
      </c>
      <c r="K113" s="109" t="s">
        <v>16</v>
      </c>
      <c r="L113" s="300" t="s">
        <v>18</v>
      </c>
      <c r="M113" s="301" t="s">
        <v>4754</v>
      </c>
      <c r="N113" s="322"/>
      <c r="O113" s="110" t="s">
        <v>480</v>
      </c>
      <c r="P113" s="330" t="s">
        <v>226</v>
      </c>
      <c r="Q113" s="330" t="s">
        <v>481</v>
      </c>
      <c r="R113" s="110" t="s">
        <v>222</v>
      </c>
      <c r="S113" s="301" t="s">
        <v>491</v>
      </c>
      <c r="T113" s="581" t="s">
        <v>2851</v>
      </c>
      <c r="U113" s="583">
        <v>0.44</v>
      </c>
      <c r="V113" s="326" t="s">
        <v>314</v>
      </c>
      <c r="W113" s="959">
        <v>0.22</v>
      </c>
      <c r="X113" s="323"/>
      <c r="Y113" s="323"/>
      <c r="Z113" s="330" t="s">
        <v>493</v>
      </c>
      <c r="AA113" s="303">
        <v>43125</v>
      </c>
      <c r="AB113" s="303">
        <v>43444</v>
      </c>
      <c r="AC113" s="341" t="str">
        <f t="shared" si="7"/>
        <v>enero</v>
      </c>
      <c r="AD113" s="343">
        <f t="shared" si="8"/>
        <v>319</v>
      </c>
      <c r="AE113" s="342">
        <f t="shared" si="5"/>
        <v>333</v>
      </c>
      <c r="AF113" s="332">
        <v>0</v>
      </c>
      <c r="AG113" s="308">
        <v>0</v>
      </c>
      <c r="AH113" s="110" t="s">
        <v>225</v>
      </c>
      <c r="AI113" s="333">
        <v>0</v>
      </c>
      <c r="AJ113" s="330"/>
      <c r="AK113" s="339" t="s">
        <v>612</v>
      </c>
      <c r="AL113" s="327">
        <v>0</v>
      </c>
      <c r="AM113" s="311" t="s">
        <v>609</v>
      </c>
      <c r="AN113" s="574">
        <v>0</v>
      </c>
      <c r="AO113" s="575" t="s">
        <v>2814</v>
      </c>
      <c r="AP113" s="574">
        <v>0</v>
      </c>
      <c r="AQ113" s="726" t="s">
        <v>4279</v>
      </c>
      <c r="AR113" s="574">
        <v>0</v>
      </c>
      <c r="AS113" s="726" t="s">
        <v>5189</v>
      </c>
      <c r="AT113" s="1626">
        <v>0</v>
      </c>
      <c r="AU113" s="1378" t="s">
        <v>6377</v>
      </c>
      <c r="AV113" s="812">
        <v>0</v>
      </c>
      <c r="AW113" s="323" t="s">
        <v>6974</v>
      </c>
      <c r="AX113" s="323"/>
      <c r="AY113" s="323"/>
      <c r="AZ113" s="323"/>
      <c r="BA113" s="323"/>
      <c r="BB113" s="323"/>
      <c r="BC113" s="323"/>
      <c r="BD113" s="323"/>
      <c r="BE113" s="323"/>
      <c r="BF113" s="323"/>
      <c r="BG113" s="323"/>
      <c r="BH113" s="323"/>
      <c r="BI113" s="323"/>
      <c r="BJ113" s="335">
        <v>1</v>
      </c>
      <c r="BK113" s="336">
        <v>1</v>
      </c>
      <c r="BL113" s="339" t="s">
        <v>605</v>
      </c>
      <c r="BM113" s="577">
        <v>1</v>
      </c>
      <c r="BN113" s="335">
        <v>1</v>
      </c>
      <c r="BO113" s="579" t="s">
        <v>605</v>
      </c>
      <c r="BP113" s="336">
        <v>1</v>
      </c>
      <c r="BQ113" s="336">
        <v>1</v>
      </c>
      <c r="BR113" s="339" t="s">
        <v>4389</v>
      </c>
      <c r="BS113" s="336">
        <v>1</v>
      </c>
      <c r="BT113" s="336">
        <v>1</v>
      </c>
      <c r="BU113" s="339" t="s">
        <v>5361</v>
      </c>
      <c r="BV113" s="1362">
        <v>1</v>
      </c>
      <c r="BW113" s="1362">
        <v>1</v>
      </c>
      <c r="BX113" s="1378" t="s">
        <v>6547</v>
      </c>
      <c r="BY113" s="1362">
        <v>1</v>
      </c>
      <c r="BZ113" s="1362">
        <v>1</v>
      </c>
      <c r="CA113" s="1378" t="s">
        <v>7038</v>
      </c>
      <c r="CB113" s="336">
        <v>1</v>
      </c>
      <c r="CC113" s="336"/>
      <c r="CD113" s="337"/>
      <c r="CE113" s="336">
        <v>1</v>
      </c>
      <c r="CF113" s="336"/>
      <c r="CG113" s="337"/>
      <c r="CH113" s="336">
        <v>1</v>
      </c>
      <c r="CI113" s="336"/>
      <c r="CJ113" s="337"/>
      <c r="CK113" s="336">
        <v>1</v>
      </c>
      <c r="CL113" s="336"/>
      <c r="CM113" s="337"/>
      <c r="CN113" s="336">
        <v>1</v>
      </c>
      <c r="CO113" s="336"/>
      <c r="CP113" s="337"/>
      <c r="CQ113" s="336">
        <v>1</v>
      </c>
      <c r="CR113" s="336"/>
      <c r="CS113" s="337"/>
      <c r="CU113" s="336" t="s">
        <v>4908</v>
      </c>
    </row>
    <row r="114" spans="1:99" ht="156" x14ac:dyDescent="0.25">
      <c r="A114" s="234" t="s">
        <v>3556</v>
      </c>
      <c r="B114" s="108" t="s">
        <v>181</v>
      </c>
      <c r="C114" s="108">
        <v>1</v>
      </c>
      <c r="D114" s="108" t="s">
        <v>183</v>
      </c>
      <c r="E114" s="120">
        <v>1</v>
      </c>
      <c r="F114" s="108" t="s">
        <v>185</v>
      </c>
      <c r="G114" s="166" t="s">
        <v>201</v>
      </c>
      <c r="H114" s="166" t="s">
        <v>187</v>
      </c>
      <c r="I114" s="299" t="str">
        <f t="shared" si="6"/>
        <v>I-101-1-0200304</v>
      </c>
      <c r="J114" s="185" t="s">
        <v>224</v>
      </c>
      <c r="K114" s="109" t="s">
        <v>16</v>
      </c>
      <c r="L114" s="300" t="s">
        <v>18</v>
      </c>
      <c r="M114" s="301" t="s">
        <v>4754</v>
      </c>
      <c r="N114" s="322"/>
      <c r="O114" s="110" t="s">
        <v>480</v>
      </c>
      <c r="P114" s="330" t="s">
        <v>226</v>
      </c>
      <c r="Q114" s="330" t="s">
        <v>481</v>
      </c>
      <c r="R114" s="110" t="s">
        <v>222</v>
      </c>
      <c r="S114" s="301" t="s">
        <v>491</v>
      </c>
      <c r="T114" s="581" t="s">
        <v>2851</v>
      </c>
      <c r="U114" s="583">
        <v>0.44</v>
      </c>
      <c r="V114" s="326" t="s">
        <v>314</v>
      </c>
      <c r="W114" s="959">
        <v>0.22</v>
      </c>
      <c r="X114" s="323"/>
      <c r="Y114" s="323"/>
      <c r="Z114" s="330" t="s">
        <v>494</v>
      </c>
      <c r="AA114" s="303">
        <v>43125</v>
      </c>
      <c r="AB114" s="303">
        <v>43444</v>
      </c>
      <c r="AC114" s="341" t="str">
        <f t="shared" si="7"/>
        <v>enero</v>
      </c>
      <c r="AD114" s="343">
        <f t="shared" si="8"/>
        <v>319</v>
      </c>
      <c r="AE114" s="342">
        <f t="shared" si="5"/>
        <v>333</v>
      </c>
      <c r="AF114" s="332">
        <v>0</v>
      </c>
      <c r="AG114" s="308">
        <v>0</v>
      </c>
      <c r="AH114" s="110" t="s">
        <v>225</v>
      </c>
      <c r="AI114" s="333">
        <v>0</v>
      </c>
      <c r="AJ114" s="330"/>
      <c r="AK114" s="339" t="s">
        <v>606</v>
      </c>
      <c r="AL114" s="327" t="s">
        <v>613</v>
      </c>
      <c r="AM114" s="311" t="s">
        <v>609</v>
      </c>
      <c r="AN114" s="574">
        <v>0</v>
      </c>
      <c r="AO114" s="575" t="s">
        <v>2814</v>
      </c>
      <c r="AP114" s="574">
        <v>0</v>
      </c>
      <c r="AQ114" s="726" t="s">
        <v>4279</v>
      </c>
      <c r="AR114" s="574">
        <v>0</v>
      </c>
      <c r="AS114" s="726" t="s">
        <v>5189</v>
      </c>
      <c r="AT114" s="1626">
        <v>0</v>
      </c>
      <c r="AU114" s="1378" t="s">
        <v>6377</v>
      </c>
      <c r="AV114" s="812">
        <v>0</v>
      </c>
      <c r="AW114" s="323" t="s">
        <v>6974</v>
      </c>
      <c r="AX114" s="323"/>
      <c r="AY114" s="323"/>
      <c r="AZ114" s="323"/>
      <c r="BA114" s="323"/>
      <c r="BB114" s="323"/>
      <c r="BC114" s="323"/>
      <c r="BD114" s="323"/>
      <c r="BE114" s="323"/>
      <c r="BF114" s="323"/>
      <c r="BG114" s="323"/>
      <c r="BH114" s="323"/>
      <c r="BI114" s="323"/>
      <c r="BJ114" s="335">
        <v>0.08</v>
      </c>
      <c r="BK114" s="336">
        <v>0.08</v>
      </c>
      <c r="BL114" s="339" t="s">
        <v>614</v>
      </c>
      <c r="BM114" s="577">
        <v>0.1</v>
      </c>
      <c r="BN114" s="335">
        <v>0.1</v>
      </c>
      <c r="BO114" s="579" t="s">
        <v>2816</v>
      </c>
      <c r="BP114" s="336">
        <v>0.12000000000000001</v>
      </c>
      <c r="BQ114" s="336">
        <v>0.12</v>
      </c>
      <c r="BR114" s="339" t="s">
        <v>4390</v>
      </c>
      <c r="BS114" s="336">
        <v>0.34</v>
      </c>
      <c r="BT114" s="336">
        <v>0.34</v>
      </c>
      <c r="BU114" s="339" t="s">
        <v>5362</v>
      </c>
      <c r="BV114" s="1362">
        <v>0.56000000000000005</v>
      </c>
      <c r="BW114" s="1362">
        <v>0.56000000000000005</v>
      </c>
      <c r="BX114" s="1378" t="s">
        <v>6551</v>
      </c>
      <c r="BY114" s="1362">
        <v>0.64</v>
      </c>
      <c r="BZ114" s="1362">
        <v>0.64</v>
      </c>
      <c r="CA114" s="1378" t="s">
        <v>7041</v>
      </c>
      <c r="CB114" s="336">
        <v>0.72</v>
      </c>
      <c r="CC114" s="336"/>
      <c r="CD114" s="337"/>
      <c r="CE114" s="336">
        <v>0.82</v>
      </c>
      <c r="CF114" s="336"/>
      <c r="CG114" s="337"/>
      <c r="CH114" s="336">
        <v>0.87999999999999989</v>
      </c>
      <c r="CI114" s="336"/>
      <c r="CJ114" s="337"/>
      <c r="CK114" s="336">
        <v>0.94</v>
      </c>
      <c r="CL114" s="336"/>
      <c r="CM114" s="337"/>
      <c r="CN114" s="336">
        <v>1</v>
      </c>
      <c r="CO114" s="336"/>
      <c r="CP114" s="337"/>
      <c r="CQ114" s="336">
        <v>1</v>
      </c>
      <c r="CR114" s="336"/>
      <c r="CS114" s="337"/>
      <c r="CU114" s="336" t="s">
        <v>4909</v>
      </c>
    </row>
    <row r="115" spans="1:99" ht="105.75" customHeight="1" x14ac:dyDescent="0.25">
      <c r="A115" s="234" t="s">
        <v>3556</v>
      </c>
      <c r="B115" s="108" t="s">
        <v>181</v>
      </c>
      <c r="C115" s="108">
        <v>1</v>
      </c>
      <c r="D115" s="108" t="s">
        <v>183</v>
      </c>
      <c r="E115" s="120">
        <v>1</v>
      </c>
      <c r="F115" s="108" t="s">
        <v>185</v>
      </c>
      <c r="G115" s="166" t="s">
        <v>202</v>
      </c>
      <c r="H115" s="166" t="s">
        <v>183</v>
      </c>
      <c r="I115" s="299" t="str">
        <f t="shared" si="6"/>
        <v>I-101-1-0200401</v>
      </c>
      <c r="J115" s="185" t="s">
        <v>224</v>
      </c>
      <c r="K115" s="109" t="s">
        <v>16</v>
      </c>
      <c r="L115" s="300" t="s">
        <v>18</v>
      </c>
      <c r="M115" s="301" t="s">
        <v>4754</v>
      </c>
      <c r="N115" s="322"/>
      <c r="O115" s="110" t="s">
        <v>480</v>
      </c>
      <c r="P115" s="330" t="s">
        <v>226</v>
      </c>
      <c r="Q115" s="330" t="s">
        <v>481</v>
      </c>
      <c r="R115" s="110" t="s">
        <v>222</v>
      </c>
      <c r="S115" s="301" t="s">
        <v>495</v>
      </c>
      <c r="T115" s="581" t="s">
        <v>2852</v>
      </c>
      <c r="U115" s="583">
        <v>0.44</v>
      </c>
      <c r="V115" s="326" t="s">
        <v>314</v>
      </c>
      <c r="W115" s="959">
        <v>0.08</v>
      </c>
      <c r="X115" s="323"/>
      <c r="Y115" s="323"/>
      <c r="Z115" s="330" t="s">
        <v>496</v>
      </c>
      <c r="AA115" s="303">
        <v>43125</v>
      </c>
      <c r="AB115" s="303">
        <v>43373</v>
      </c>
      <c r="AC115" s="341" t="str">
        <f t="shared" si="7"/>
        <v>enero</v>
      </c>
      <c r="AD115" s="343">
        <f t="shared" si="8"/>
        <v>248</v>
      </c>
      <c r="AE115" s="342">
        <f t="shared" si="5"/>
        <v>274</v>
      </c>
      <c r="AF115" s="332">
        <v>0</v>
      </c>
      <c r="AG115" s="346">
        <v>763747000</v>
      </c>
      <c r="AH115" s="330" t="s">
        <v>23</v>
      </c>
      <c r="AI115" s="347">
        <v>229124100</v>
      </c>
      <c r="AJ115" s="330" t="s">
        <v>615</v>
      </c>
      <c r="AK115" s="339" t="s">
        <v>616</v>
      </c>
      <c r="AL115" s="327">
        <v>0</v>
      </c>
      <c r="AM115" s="311" t="s">
        <v>617</v>
      </c>
      <c r="AN115" s="574">
        <v>0</v>
      </c>
      <c r="AO115" s="575" t="s">
        <v>2820</v>
      </c>
      <c r="AP115" s="574">
        <v>0</v>
      </c>
      <c r="AQ115" s="726" t="s">
        <v>4280</v>
      </c>
      <c r="AR115" s="574">
        <v>0</v>
      </c>
      <c r="AS115" s="726" t="s">
        <v>5190</v>
      </c>
      <c r="AT115" s="1626">
        <v>0</v>
      </c>
      <c r="AU115" s="1378" t="s">
        <v>6378</v>
      </c>
      <c r="AV115" s="812">
        <v>0</v>
      </c>
      <c r="AW115" s="323" t="s">
        <v>6975</v>
      </c>
      <c r="AX115" s="323"/>
      <c r="AY115" s="323"/>
      <c r="AZ115" s="323"/>
      <c r="BA115" s="323"/>
      <c r="BB115" s="323"/>
      <c r="BC115" s="323"/>
      <c r="BD115" s="323"/>
      <c r="BE115" s="323"/>
      <c r="BF115" s="323"/>
      <c r="BG115" s="323"/>
      <c r="BH115" s="323"/>
      <c r="BI115" s="323"/>
      <c r="BJ115" s="335">
        <v>1</v>
      </c>
      <c r="BK115" s="336">
        <v>1</v>
      </c>
      <c r="BL115" s="339" t="s">
        <v>598</v>
      </c>
      <c r="BM115" s="580">
        <v>1</v>
      </c>
      <c r="BN115" s="335">
        <v>1</v>
      </c>
      <c r="BO115" s="576" t="s">
        <v>598</v>
      </c>
      <c r="BP115" s="336">
        <v>1</v>
      </c>
      <c r="BQ115" s="336">
        <v>1</v>
      </c>
      <c r="BR115" s="339" t="s">
        <v>4381</v>
      </c>
      <c r="BS115" s="336">
        <v>1</v>
      </c>
      <c r="BT115" s="336">
        <v>1</v>
      </c>
      <c r="BU115" s="339" t="s">
        <v>5363</v>
      </c>
      <c r="BV115" s="1362">
        <v>1</v>
      </c>
      <c r="BW115" s="1362">
        <v>1</v>
      </c>
      <c r="BX115" s="1378" t="s">
        <v>6552</v>
      </c>
      <c r="BY115" s="1362">
        <v>1</v>
      </c>
      <c r="BZ115" s="1362">
        <v>1</v>
      </c>
      <c r="CA115" s="1378" t="s">
        <v>7042</v>
      </c>
      <c r="CB115" s="336">
        <v>1</v>
      </c>
      <c r="CC115" s="336"/>
      <c r="CD115" s="337"/>
      <c r="CE115" s="336">
        <v>1</v>
      </c>
      <c r="CF115" s="336"/>
      <c r="CG115" s="337"/>
      <c r="CH115" s="336">
        <v>1</v>
      </c>
      <c r="CI115" s="336"/>
      <c r="CJ115" s="337"/>
      <c r="CK115" s="336">
        <v>1</v>
      </c>
      <c r="CL115" s="336"/>
      <c r="CM115" s="337"/>
      <c r="CN115" s="336">
        <v>1</v>
      </c>
      <c r="CO115" s="336"/>
      <c r="CP115" s="337"/>
      <c r="CQ115" s="336">
        <v>1</v>
      </c>
      <c r="CR115" s="336"/>
      <c r="CS115" s="337"/>
      <c r="CU115" s="336" t="s">
        <v>4910</v>
      </c>
    </row>
    <row r="116" spans="1:99" ht="111.75" customHeight="1" x14ac:dyDescent="0.25">
      <c r="A116" s="234" t="s">
        <v>3556</v>
      </c>
      <c r="B116" s="108" t="s">
        <v>181</v>
      </c>
      <c r="C116" s="108">
        <v>1</v>
      </c>
      <c r="D116" s="108" t="s">
        <v>183</v>
      </c>
      <c r="E116" s="120">
        <v>1</v>
      </c>
      <c r="F116" s="108" t="s">
        <v>185</v>
      </c>
      <c r="G116" s="166" t="s">
        <v>202</v>
      </c>
      <c r="H116" s="166" t="s">
        <v>185</v>
      </c>
      <c r="I116" s="299" t="str">
        <f t="shared" si="6"/>
        <v>I-101-1-0200402</v>
      </c>
      <c r="J116" s="185" t="s">
        <v>224</v>
      </c>
      <c r="K116" s="109" t="s">
        <v>16</v>
      </c>
      <c r="L116" s="300" t="s">
        <v>18</v>
      </c>
      <c r="M116" s="301" t="s">
        <v>4754</v>
      </c>
      <c r="N116" s="322"/>
      <c r="O116" s="110" t="s">
        <v>480</v>
      </c>
      <c r="P116" s="330" t="s">
        <v>226</v>
      </c>
      <c r="Q116" s="330" t="s">
        <v>481</v>
      </c>
      <c r="R116" s="110" t="s">
        <v>222</v>
      </c>
      <c r="S116" s="301" t="s">
        <v>495</v>
      </c>
      <c r="T116" s="581" t="s">
        <v>2852</v>
      </c>
      <c r="U116" s="583">
        <v>0.44</v>
      </c>
      <c r="V116" s="326" t="s">
        <v>314</v>
      </c>
      <c r="W116" s="959">
        <v>0.08</v>
      </c>
      <c r="X116" s="323"/>
      <c r="Y116" s="323"/>
      <c r="Z116" s="330" t="s">
        <v>497</v>
      </c>
      <c r="AA116" s="303">
        <v>43125</v>
      </c>
      <c r="AB116" s="303">
        <v>43373</v>
      </c>
      <c r="AC116" s="341" t="str">
        <f t="shared" si="7"/>
        <v>enero</v>
      </c>
      <c r="AD116" s="343">
        <f t="shared" si="8"/>
        <v>248</v>
      </c>
      <c r="AE116" s="342">
        <f t="shared" si="5"/>
        <v>274</v>
      </c>
      <c r="AF116" s="332">
        <v>0</v>
      </c>
      <c r="AG116" s="308">
        <v>0</v>
      </c>
      <c r="AH116" s="110" t="s">
        <v>225</v>
      </c>
      <c r="AI116" s="333">
        <v>0</v>
      </c>
      <c r="AJ116" s="330"/>
      <c r="AK116" s="339" t="s">
        <v>618</v>
      </c>
      <c r="AL116" s="327">
        <v>0</v>
      </c>
      <c r="AM116" s="311" t="s">
        <v>619</v>
      </c>
      <c r="AN116" s="574">
        <v>0</v>
      </c>
      <c r="AO116" s="575" t="s">
        <v>2820</v>
      </c>
      <c r="AP116" s="574">
        <v>0</v>
      </c>
      <c r="AQ116" s="726" t="s">
        <v>4280</v>
      </c>
      <c r="AR116" s="574">
        <v>0</v>
      </c>
      <c r="AS116" s="726" t="s">
        <v>5190</v>
      </c>
      <c r="AT116" s="1626">
        <v>0</v>
      </c>
      <c r="AU116" s="1378" t="s">
        <v>6378</v>
      </c>
      <c r="AV116" s="812">
        <v>0</v>
      </c>
      <c r="AW116" s="323" t="s">
        <v>6975</v>
      </c>
      <c r="AX116" s="323"/>
      <c r="AY116" s="323"/>
      <c r="AZ116" s="323"/>
      <c r="BA116" s="323"/>
      <c r="BB116" s="323"/>
      <c r="BC116" s="323"/>
      <c r="BD116" s="323"/>
      <c r="BE116" s="323"/>
      <c r="BF116" s="323"/>
      <c r="BG116" s="323"/>
      <c r="BH116" s="323"/>
      <c r="BI116" s="323"/>
      <c r="BJ116" s="335">
        <v>1</v>
      </c>
      <c r="BK116" s="336">
        <v>1</v>
      </c>
      <c r="BL116" s="339" t="s">
        <v>594</v>
      </c>
      <c r="BM116" s="580">
        <v>1</v>
      </c>
      <c r="BN116" s="335">
        <v>1</v>
      </c>
      <c r="BO116" s="576" t="s">
        <v>594</v>
      </c>
      <c r="BP116" s="336">
        <v>1</v>
      </c>
      <c r="BQ116" s="336">
        <v>1</v>
      </c>
      <c r="BR116" s="339" t="s">
        <v>4381</v>
      </c>
      <c r="BS116" s="336">
        <v>1</v>
      </c>
      <c r="BT116" s="336">
        <v>1</v>
      </c>
      <c r="BU116" s="339" t="s">
        <v>5364</v>
      </c>
      <c r="BV116" s="1362">
        <v>1</v>
      </c>
      <c r="BW116" s="1362">
        <v>1</v>
      </c>
      <c r="BX116" s="1378" t="s">
        <v>6553</v>
      </c>
      <c r="BY116" s="1362">
        <v>1</v>
      </c>
      <c r="BZ116" s="1362">
        <v>1</v>
      </c>
      <c r="CA116" s="1378" t="s">
        <v>7043</v>
      </c>
      <c r="CB116" s="336">
        <v>1</v>
      </c>
      <c r="CC116" s="336"/>
      <c r="CD116" s="337"/>
      <c r="CE116" s="336">
        <v>1</v>
      </c>
      <c r="CF116" s="336"/>
      <c r="CG116" s="337"/>
      <c r="CH116" s="336">
        <v>1</v>
      </c>
      <c r="CI116" s="336"/>
      <c r="CJ116" s="337"/>
      <c r="CK116" s="336">
        <v>1</v>
      </c>
      <c r="CL116" s="336"/>
      <c r="CM116" s="337"/>
      <c r="CN116" s="336">
        <v>1</v>
      </c>
      <c r="CO116" s="336"/>
      <c r="CP116" s="337"/>
      <c r="CQ116" s="336">
        <v>1</v>
      </c>
      <c r="CR116" s="336"/>
      <c r="CS116" s="337"/>
      <c r="CU116" s="336" t="s">
        <v>4911</v>
      </c>
    </row>
    <row r="117" spans="1:99" ht="153" x14ac:dyDescent="0.25">
      <c r="A117" s="234" t="s">
        <v>3556</v>
      </c>
      <c r="B117" s="108" t="s">
        <v>181</v>
      </c>
      <c r="C117" s="108">
        <v>1</v>
      </c>
      <c r="D117" s="108" t="s">
        <v>183</v>
      </c>
      <c r="E117" s="120">
        <v>1</v>
      </c>
      <c r="F117" s="108" t="s">
        <v>185</v>
      </c>
      <c r="G117" s="166" t="s">
        <v>202</v>
      </c>
      <c r="H117" s="166" t="s">
        <v>186</v>
      </c>
      <c r="I117" s="299" t="str">
        <f t="shared" si="6"/>
        <v>I-101-1-0200403</v>
      </c>
      <c r="J117" s="185" t="s">
        <v>224</v>
      </c>
      <c r="K117" s="109" t="s">
        <v>16</v>
      </c>
      <c r="L117" s="300" t="s">
        <v>18</v>
      </c>
      <c r="M117" s="301" t="s">
        <v>4754</v>
      </c>
      <c r="N117" s="322"/>
      <c r="O117" s="110" t="s">
        <v>480</v>
      </c>
      <c r="P117" s="330" t="s">
        <v>226</v>
      </c>
      <c r="Q117" s="330" t="s">
        <v>481</v>
      </c>
      <c r="R117" s="110" t="s">
        <v>222</v>
      </c>
      <c r="S117" s="301" t="s">
        <v>495</v>
      </c>
      <c r="T117" s="581" t="s">
        <v>2852</v>
      </c>
      <c r="U117" s="583">
        <v>0.44</v>
      </c>
      <c r="V117" s="326" t="s">
        <v>314</v>
      </c>
      <c r="W117" s="959">
        <v>0.08</v>
      </c>
      <c r="X117" s="323"/>
      <c r="Y117" s="323"/>
      <c r="Z117" s="330" t="s">
        <v>493</v>
      </c>
      <c r="AA117" s="303">
        <v>43125</v>
      </c>
      <c r="AB117" s="303">
        <v>43373</v>
      </c>
      <c r="AC117" s="341" t="str">
        <f t="shared" si="7"/>
        <v>enero</v>
      </c>
      <c r="AD117" s="343">
        <f t="shared" si="8"/>
        <v>248</v>
      </c>
      <c r="AE117" s="342">
        <f t="shared" si="5"/>
        <v>274</v>
      </c>
      <c r="AF117" s="332">
        <v>0</v>
      </c>
      <c r="AG117" s="308">
        <v>0</v>
      </c>
      <c r="AH117" s="110" t="s">
        <v>225</v>
      </c>
      <c r="AI117" s="333">
        <v>0</v>
      </c>
      <c r="AJ117" s="330"/>
      <c r="AK117" s="339" t="s">
        <v>599</v>
      </c>
      <c r="AL117" s="327">
        <v>0</v>
      </c>
      <c r="AM117" s="311" t="s">
        <v>619</v>
      </c>
      <c r="AN117" s="574">
        <v>0</v>
      </c>
      <c r="AO117" s="575" t="s">
        <v>2820</v>
      </c>
      <c r="AP117" s="574">
        <v>0</v>
      </c>
      <c r="AQ117" s="726" t="s">
        <v>4280</v>
      </c>
      <c r="AR117" s="574">
        <v>0</v>
      </c>
      <c r="AS117" s="726" t="s">
        <v>5190</v>
      </c>
      <c r="AT117" s="1626">
        <v>0</v>
      </c>
      <c r="AU117" s="1378" t="s">
        <v>6378</v>
      </c>
      <c r="AV117" s="812">
        <v>0</v>
      </c>
      <c r="AW117" s="323" t="s">
        <v>6975</v>
      </c>
      <c r="AX117" s="323"/>
      <c r="AY117" s="323"/>
      <c r="AZ117" s="323"/>
      <c r="BA117" s="323"/>
      <c r="BB117" s="323"/>
      <c r="BC117" s="323"/>
      <c r="BD117" s="323"/>
      <c r="BE117" s="323"/>
      <c r="BF117" s="323"/>
      <c r="BG117" s="323"/>
      <c r="BH117" s="323"/>
      <c r="BI117" s="323"/>
      <c r="BJ117" s="335">
        <v>1</v>
      </c>
      <c r="BK117" s="336">
        <v>1</v>
      </c>
      <c r="BL117" s="339" t="s">
        <v>620</v>
      </c>
      <c r="BM117" s="580">
        <v>1</v>
      </c>
      <c r="BN117" s="335">
        <v>1</v>
      </c>
      <c r="BO117" s="576" t="s">
        <v>2821</v>
      </c>
      <c r="BP117" s="336">
        <v>1</v>
      </c>
      <c r="BQ117" s="336">
        <v>1</v>
      </c>
      <c r="BR117" s="339" t="s">
        <v>4391</v>
      </c>
      <c r="BS117" s="336">
        <v>1</v>
      </c>
      <c r="BT117" s="336">
        <v>1</v>
      </c>
      <c r="BU117" s="339" t="s">
        <v>5365</v>
      </c>
      <c r="BV117" s="1362">
        <v>1</v>
      </c>
      <c r="BW117" s="1362">
        <v>1</v>
      </c>
      <c r="BX117" s="1378" t="s">
        <v>6554</v>
      </c>
      <c r="BY117" s="1362">
        <v>1</v>
      </c>
      <c r="BZ117" s="1362">
        <v>1</v>
      </c>
      <c r="CA117" s="1378" t="s">
        <v>7044</v>
      </c>
      <c r="CB117" s="336">
        <v>1</v>
      </c>
      <c r="CC117" s="336"/>
      <c r="CD117" s="337"/>
      <c r="CE117" s="336">
        <v>1</v>
      </c>
      <c r="CF117" s="336"/>
      <c r="CG117" s="337"/>
      <c r="CH117" s="336">
        <v>1</v>
      </c>
      <c r="CI117" s="336"/>
      <c r="CJ117" s="337"/>
      <c r="CK117" s="336">
        <v>1</v>
      </c>
      <c r="CL117" s="336"/>
      <c r="CM117" s="337"/>
      <c r="CN117" s="336">
        <v>1</v>
      </c>
      <c r="CO117" s="336"/>
      <c r="CP117" s="337"/>
      <c r="CQ117" s="336">
        <v>1</v>
      </c>
      <c r="CR117" s="336"/>
      <c r="CS117" s="337"/>
      <c r="CU117" s="336" t="s">
        <v>4912</v>
      </c>
    </row>
    <row r="118" spans="1:99" ht="153" x14ac:dyDescent="0.25">
      <c r="A118" s="234" t="s">
        <v>3556</v>
      </c>
      <c r="B118" s="108" t="s">
        <v>181</v>
      </c>
      <c r="C118" s="108">
        <v>1</v>
      </c>
      <c r="D118" s="108" t="s">
        <v>183</v>
      </c>
      <c r="E118" s="120">
        <v>1</v>
      </c>
      <c r="F118" s="108" t="s">
        <v>185</v>
      </c>
      <c r="G118" s="166" t="s">
        <v>202</v>
      </c>
      <c r="H118" s="166" t="s">
        <v>187</v>
      </c>
      <c r="I118" s="299" t="str">
        <f t="shared" si="6"/>
        <v>I-101-1-0200404</v>
      </c>
      <c r="J118" s="185" t="s">
        <v>224</v>
      </c>
      <c r="K118" s="109" t="s">
        <v>16</v>
      </c>
      <c r="L118" s="300" t="s">
        <v>18</v>
      </c>
      <c r="M118" s="301" t="s">
        <v>4754</v>
      </c>
      <c r="N118" s="322"/>
      <c r="O118" s="110" t="s">
        <v>480</v>
      </c>
      <c r="P118" s="330" t="s">
        <v>226</v>
      </c>
      <c r="Q118" s="330" t="s">
        <v>481</v>
      </c>
      <c r="R118" s="110" t="s">
        <v>222</v>
      </c>
      <c r="S118" s="301" t="s">
        <v>495</v>
      </c>
      <c r="T118" s="581" t="s">
        <v>2852</v>
      </c>
      <c r="U118" s="583">
        <v>0.44</v>
      </c>
      <c r="V118" s="326" t="s">
        <v>314</v>
      </c>
      <c r="W118" s="959">
        <v>0.08</v>
      </c>
      <c r="X118" s="323"/>
      <c r="Y118" s="323"/>
      <c r="Z118" s="330" t="s">
        <v>498</v>
      </c>
      <c r="AA118" s="303">
        <v>43125</v>
      </c>
      <c r="AB118" s="303">
        <v>43373</v>
      </c>
      <c r="AC118" s="341" t="str">
        <f t="shared" si="7"/>
        <v>enero</v>
      </c>
      <c r="AD118" s="343">
        <f t="shared" si="8"/>
        <v>248</v>
      </c>
      <c r="AE118" s="342">
        <f t="shared" si="5"/>
        <v>274</v>
      </c>
      <c r="AF118" s="332">
        <v>0</v>
      </c>
      <c r="AG118" s="308">
        <v>0</v>
      </c>
      <c r="AH118" s="110" t="s">
        <v>225</v>
      </c>
      <c r="AI118" s="333">
        <v>0</v>
      </c>
      <c r="AJ118" s="330"/>
      <c r="AK118" s="339" t="s">
        <v>404</v>
      </c>
      <c r="AL118" s="327">
        <v>0</v>
      </c>
      <c r="AM118" s="311" t="s">
        <v>619</v>
      </c>
      <c r="AN118" s="574">
        <v>0</v>
      </c>
      <c r="AO118" s="575" t="s">
        <v>2820</v>
      </c>
      <c r="AP118" s="574">
        <v>0</v>
      </c>
      <c r="AQ118" s="726" t="s">
        <v>4280</v>
      </c>
      <c r="AR118" s="574">
        <v>0</v>
      </c>
      <c r="AS118" s="726" t="s">
        <v>5190</v>
      </c>
      <c r="AT118" s="1626">
        <v>0</v>
      </c>
      <c r="AU118" s="1378" t="s">
        <v>6378</v>
      </c>
      <c r="AV118" s="812">
        <v>0</v>
      </c>
      <c r="AW118" s="323" t="s">
        <v>6975</v>
      </c>
      <c r="AX118" s="323"/>
      <c r="AY118" s="323"/>
      <c r="AZ118" s="323"/>
      <c r="BA118" s="323"/>
      <c r="BB118" s="323"/>
      <c r="BC118" s="323"/>
      <c r="BD118" s="323"/>
      <c r="BE118" s="323"/>
      <c r="BF118" s="323"/>
      <c r="BG118" s="323"/>
      <c r="BH118" s="323"/>
      <c r="BI118" s="323"/>
      <c r="BJ118" s="335">
        <v>0</v>
      </c>
      <c r="BK118" s="336">
        <v>0</v>
      </c>
      <c r="BL118" s="339" t="s">
        <v>621</v>
      </c>
      <c r="BM118" s="580">
        <v>0.06</v>
      </c>
      <c r="BN118" s="335">
        <v>0.06</v>
      </c>
      <c r="BO118" s="576" t="s">
        <v>2822</v>
      </c>
      <c r="BP118" s="336">
        <v>0.09</v>
      </c>
      <c r="BQ118" s="336">
        <v>0.09</v>
      </c>
      <c r="BR118" s="339" t="s">
        <v>4392</v>
      </c>
      <c r="BS118" s="336">
        <v>0.12</v>
      </c>
      <c r="BT118" s="336">
        <v>0.12</v>
      </c>
      <c r="BU118" s="339" t="s">
        <v>5366</v>
      </c>
      <c r="BV118" s="1362">
        <v>0.18</v>
      </c>
      <c r="BW118" s="1362">
        <v>0.18</v>
      </c>
      <c r="BX118" s="1378" t="s">
        <v>6555</v>
      </c>
      <c r="BY118" s="1362">
        <v>0.24</v>
      </c>
      <c r="BZ118" s="1362">
        <v>0.24</v>
      </c>
      <c r="CA118" s="1378" t="s">
        <v>7045</v>
      </c>
      <c r="CB118" s="336">
        <v>0.86</v>
      </c>
      <c r="CC118" s="336"/>
      <c r="CD118" s="337"/>
      <c r="CE118" s="336">
        <v>0.92999999999999994</v>
      </c>
      <c r="CF118" s="336"/>
      <c r="CG118" s="337"/>
      <c r="CH118" s="336">
        <v>1</v>
      </c>
      <c r="CI118" s="336"/>
      <c r="CJ118" s="337"/>
      <c r="CK118" s="336">
        <v>1</v>
      </c>
      <c r="CL118" s="336"/>
      <c r="CM118" s="337"/>
      <c r="CN118" s="336">
        <v>1</v>
      </c>
      <c r="CO118" s="336"/>
      <c r="CP118" s="337"/>
      <c r="CQ118" s="336">
        <v>1</v>
      </c>
      <c r="CR118" s="336"/>
      <c r="CS118" s="337"/>
      <c r="CU118" s="336" t="s">
        <v>4913</v>
      </c>
    </row>
    <row r="119" spans="1:99" ht="149.25" customHeight="1" x14ac:dyDescent="0.25">
      <c r="A119" s="234" t="s">
        <v>3556</v>
      </c>
      <c r="B119" s="108" t="s">
        <v>181</v>
      </c>
      <c r="C119" s="108">
        <v>1</v>
      </c>
      <c r="D119" s="108" t="s">
        <v>183</v>
      </c>
      <c r="E119" s="120">
        <v>0</v>
      </c>
      <c r="F119" s="108">
        <v>13</v>
      </c>
      <c r="G119" s="166" t="s">
        <v>3623</v>
      </c>
      <c r="H119" s="166" t="s">
        <v>183</v>
      </c>
      <c r="I119" s="299" t="str">
        <f t="shared" si="6"/>
        <v>I-101-0-1302501</v>
      </c>
      <c r="J119" s="185" t="s">
        <v>224</v>
      </c>
      <c r="K119" s="109" t="s">
        <v>16</v>
      </c>
      <c r="L119" s="300" t="s">
        <v>18</v>
      </c>
      <c r="M119" s="301" t="s">
        <v>4754</v>
      </c>
      <c r="N119" s="322"/>
      <c r="O119" s="110" t="s">
        <v>480</v>
      </c>
      <c r="P119" s="330" t="s">
        <v>226</v>
      </c>
      <c r="Q119" s="330" t="s">
        <v>481</v>
      </c>
      <c r="R119" s="110" t="s">
        <v>228</v>
      </c>
      <c r="S119" s="301" t="s">
        <v>499</v>
      </c>
      <c r="T119" s="581" t="s">
        <v>2879</v>
      </c>
      <c r="U119" s="583">
        <v>0.28999999999999998</v>
      </c>
      <c r="V119" s="110" t="s">
        <v>223</v>
      </c>
      <c r="W119" s="1632">
        <v>370</v>
      </c>
      <c r="X119" s="178" t="s">
        <v>222</v>
      </c>
      <c r="Y119" s="703">
        <v>43157</v>
      </c>
      <c r="Z119" s="330" t="s">
        <v>4402</v>
      </c>
      <c r="AA119" s="303">
        <v>43132</v>
      </c>
      <c r="AB119" s="303">
        <v>43250</v>
      </c>
      <c r="AC119" s="341" t="str">
        <f t="shared" si="7"/>
        <v>febrero</v>
      </c>
      <c r="AD119" s="343">
        <f t="shared" si="8"/>
        <v>118</v>
      </c>
      <c r="AE119" s="342">
        <f t="shared" si="5"/>
        <v>122</v>
      </c>
      <c r="AF119" s="332">
        <v>0</v>
      </c>
      <c r="AG119" s="346">
        <v>559125000</v>
      </c>
      <c r="AH119" s="330" t="s">
        <v>23</v>
      </c>
      <c r="AI119" s="333">
        <v>0</v>
      </c>
      <c r="AJ119" s="330" t="s">
        <v>608</v>
      </c>
      <c r="AK119" s="339" t="s">
        <v>622</v>
      </c>
      <c r="AL119" s="310">
        <v>333</v>
      </c>
      <c r="AM119" s="311" t="s">
        <v>623</v>
      </c>
      <c r="AN119" s="574">
        <v>370</v>
      </c>
      <c r="AO119" s="575" t="s">
        <v>2921</v>
      </c>
      <c r="AP119" s="574">
        <v>370</v>
      </c>
      <c r="AQ119" s="726" t="s">
        <v>4281</v>
      </c>
      <c r="AR119" s="574">
        <v>370</v>
      </c>
      <c r="AS119" s="726" t="s">
        <v>5191</v>
      </c>
      <c r="AT119" s="1626">
        <v>370</v>
      </c>
      <c r="AU119" s="1378" t="s">
        <v>6379</v>
      </c>
      <c r="AV119" s="812">
        <v>370</v>
      </c>
      <c r="AW119" s="1378" t="s">
        <v>6976</v>
      </c>
      <c r="AX119" s="323"/>
      <c r="AY119" s="323"/>
      <c r="AZ119" s="323"/>
      <c r="BA119" s="323"/>
      <c r="BB119" s="323"/>
      <c r="BC119" s="323"/>
      <c r="BD119" s="323"/>
      <c r="BE119" s="323"/>
      <c r="BF119" s="323"/>
      <c r="BG119" s="323"/>
      <c r="BH119" s="323"/>
      <c r="BI119" s="323"/>
      <c r="BJ119" s="335">
        <v>1</v>
      </c>
      <c r="BK119" s="336">
        <v>1</v>
      </c>
      <c r="BL119" s="339" t="s">
        <v>624</v>
      </c>
      <c r="BM119" s="577">
        <v>1</v>
      </c>
      <c r="BN119" s="335">
        <v>1</v>
      </c>
      <c r="BO119" s="576" t="s">
        <v>624</v>
      </c>
      <c r="BP119" s="336">
        <v>1</v>
      </c>
      <c r="BQ119" s="336">
        <v>1</v>
      </c>
      <c r="BR119" s="339" t="s">
        <v>4393</v>
      </c>
      <c r="BS119" s="336">
        <v>1</v>
      </c>
      <c r="BT119" s="336">
        <v>1</v>
      </c>
      <c r="BU119" s="339" t="s">
        <v>5367</v>
      </c>
      <c r="BV119" s="1362">
        <v>1</v>
      </c>
      <c r="BW119" s="1362">
        <v>1</v>
      </c>
      <c r="BX119" s="1378" t="s">
        <v>6556</v>
      </c>
      <c r="BY119" s="1362">
        <v>1</v>
      </c>
      <c r="BZ119" s="1362">
        <v>1</v>
      </c>
      <c r="CA119" s="1378" t="s">
        <v>7046</v>
      </c>
      <c r="CB119" s="336">
        <v>1</v>
      </c>
      <c r="CC119" s="336"/>
      <c r="CD119" s="337"/>
      <c r="CE119" s="336">
        <v>1</v>
      </c>
      <c r="CF119" s="336"/>
      <c r="CG119" s="337"/>
      <c r="CH119" s="336">
        <v>1</v>
      </c>
      <c r="CI119" s="336"/>
      <c r="CJ119" s="337"/>
      <c r="CK119" s="336">
        <v>1</v>
      </c>
      <c r="CL119" s="336"/>
      <c r="CM119" s="337"/>
      <c r="CN119" s="336">
        <v>1</v>
      </c>
      <c r="CO119" s="336"/>
      <c r="CP119" s="337"/>
      <c r="CQ119" s="336">
        <v>1</v>
      </c>
      <c r="CR119" s="336"/>
      <c r="CS119" s="337"/>
      <c r="CU119" s="336" t="s">
        <v>4914</v>
      </c>
    </row>
    <row r="120" spans="1:99" ht="61.5" customHeight="1" x14ac:dyDescent="0.25">
      <c r="A120" s="234" t="s">
        <v>3556</v>
      </c>
      <c r="B120" s="108" t="s">
        <v>181</v>
      </c>
      <c r="C120" s="108">
        <v>1</v>
      </c>
      <c r="D120" s="108" t="s">
        <v>183</v>
      </c>
      <c r="E120" s="120">
        <v>0</v>
      </c>
      <c r="F120" s="108">
        <v>13</v>
      </c>
      <c r="G120" s="166" t="s">
        <v>3623</v>
      </c>
      <c r="H120" s="166" t="s">
        <v>185</v>
      </c>
      <c r="I120" s="299" t="str">
        <f t="shared" si="6"/>
        <v>I-101-0-1302502</v>
      </c>
      <c r="J120" s="185" t="s">
        <v>224</v>
      </c>
      <c r="K120" s="109" t="s">
        <v>16</v>
      </c>
      <c r="L120" s="300" t="s">
        <v>18</v>
      </c>
      <c r="M120" s="301" t="s">
        <v>4754</v>
      </c>
      <c r="N120" s="322"/>
      <c r="O120" s="110" t="s">
        <v>480</v>
      </c>
      <c r="P120" s="330" t="s">
        <v>226</v>
      </c>
      <c r="Q120" s="330" t="s">
        <v>481</v>
      </c>
      <c r="R120" s="110" t="s">
        <v>228</v>
      </c>
      <c r="S120" s="301" t="s">
        <v>499</v>
      </c>
      <c r="T120" s="581" t="s">
        <v>2879</v>
      </c>
      <c r="U120" s="583">
        <v>0.28999999999999998</v>
      </c>
      <c r="V120" s="110" t="s">
        <v>223</v>
      </c>
      <c r="W120" s="1632">
        <v>370</v>
      </c>
      <c r="X120" s="178" t="s">
        <v>222</v>
      </c>
      <c r="Y120" s="703">
        <v>43157</v>
      </c>
      <c r="Z120" s="330" t="s">
        <v>484</v>
      </c>
      <c r="AA120" s="303">
        <v>43221</v>
      </c>
      <c r="AB120" s="303">
        <v>43251</v>
      </c>
      <c r="AC120" s="341" t="str">
        <f t="shared" si="7"/>
        <v>mayo</v>
      </c>
      <c r="AD120" s="343">
        <f t="shared" si="8"/>
        <v>30</v>
      </c>
      <c r="AE120" s="342">
        <f t="shared" si="5"/>
        <v>30</v>
      </c>
      <c r="AF120" s="332">
        <v>0</v>
      </c>
      <c r="AG120" s="308">
        <v>0</v>
      </c>
      <c r="AH120" s="110" t="s">
        <v>225</v>
      </c>
      <c r="AI120" s="333">
        <v>0</v>
      </c>
      <c r="AJ120" s="330"/>
      <c r="AK120" s="339" t="s">
        <v>625</v>
      </c>
      <c r="AL120" s="310">
        <v>333</v>
      </c>
      <c r="AM120" s="311" t="s">
        <v>623</v>
      </c>
      <c r="AN120" s="574">
        <v>370</v>
      </c>
      <c r="AO120" s="575" t="s">
        <v>2921</v>
      </c>
      <c r="AP120" s="574">
        <v>370</v>
      </c>
      <c r="AQ120" s="725" t="s">
        <v>4281</v>
      </c>
      <c r="AR120" s="574">
        <v>370</v>
      </c>
      <c r="AS120" s="726" t="s">
        <v>5191</v>
      </c>
      <c r="AT120" s="1626">
        <v>370</v>
      </c>
      <c r="AU120" s="1378" t="s">
        <v>6379</v>
      </c>
      <c r="AV120" s="812">
        <v>370</v>
      </c>
      <c r="AW120" s="1378" t="s">
        <v>6976</v>
      </c>
      <c r="AX120" s="323"/>
      <c r="AY120" s="323"/>
      <c r="AZ120" s="323"/>
      <c r="BA120" s="323"/>
      <c r="BB120" s="323"/>
      <c r="BC120" s="323"/>
      <c r="BD120" s="323"/>
      <c r="BE120" s="323"/>
      <c r="BF120" s="323"/>
      <c r="BG120" s="323"/>
      <c r="BH120" s="323"/>
      <c r="BI120" s="323"/>
      <c r="BJ120" s="335">
        <v>1</v>
      </c>
      <c r="BK120" s="336">
        <v>1</v>
      </c>
      <c r="BL120" s="339" t="s">
        <v>626</v>
      </c>
      <c r="BM120" s="577">
        <v>1</v>
      </c>
      <c r="BN120" s="335">
        <v>1</v>
      </c>
      <c r="BO120" s="576" t="s">
        <v>2979</v>
      </c>
      <c r="BP120" s="336">
        <v>1</v>
      </c>
      <c r="BQ120" s="336">
        <v>1</v>
      </c>
      <c r="BR120" s="337" t="s">
        <v>4394</v>
      </c>
      <c r="BS120" s="336">
        <v>1</v>
      </c>
      <c r="BT120" s="336">
        <v>1</v>
      </c>
      <c r="BU120" s="339" t="s">
        <v>5368</v>
      </c>
      <c r="BV120" s="1362">
        <v>1</v>
      </c>
      <c r="BW120" s="1362">
        <v>1</v>
      </c>
      <c r="BX120" s="1378" t="s">
        <v>6557</v>
      </c>
      <c r="BY120" s="1362">
        <v>1</v>
      </c>
      <c r="BZ120" s="1362">
        <v>1</v>
      </c>
      <c r="CA120" s="1378" t="s">
        <v>7047</v>
      </c>
      <c r="CB120" s="336">
        <v>1</v>
      </c>
      <c r="CC120" s="336"/>
      <c r="CD120" s="337"/>
      <c r="CE120" s="336">
        <v>1</v>
      </c>
      <c r="CF120" s="336"/>
      <c r="CG120" s="337"/>
      <c r="CH120" s="336">
        <v>1</v>
      </c>
      <c r="CI120" s="336"/>
      <c r="CJ120" s="337"/>
      <c r="CK120" s="336">
        <v>1</v>
      </c>
      <c r="CL120" s="336"/>
      <c r="CM120" s="337"/>
      <c r="CN120" s="336">
        <v>1</v>
      </c>
      <c r="CO120" s="336"/>
      <c r="CP120" s="337"/>
      <c r="CQ120" s="336">
        <v>1</v>
      </c>
      <c r="CR120" s="336"/>
      <c r="CS120" s="337"/>
      <c r="CU120" s="336" t="s">
        <v>4915</v>
      </c>
    </row>
    <row r="121" spans="1:99" ht="61.5" customHeight="1" x14ac:dyDescent="0.25">
      <c r="A121" s="234" t="s">
        <v>3556</v>
      </c>
      <c r="B121" s="108" t="s">
        <v>181</v>
      </c>
      <c r="C121" s="108">
        <v>1</v>
      </c>
      <c r="D121" s="108" t="s">
        <v>183</v>
      </c>
      <c r="E121" s="120">
        <v>0</v>
      </c>
      <c r="F121" s="108">
        <v>13</v>
      </c>
      <c r="G121" s="166" t="s">
        <v>3623</v>
      </c>
      <c r="H121" s="166" t="s">
        <v>186</v>
      </c>
      <c r="I121" s="299" t="str">
        <f t="shared" si="6"/>
        <v>I-101-0-1302503</v>
      </c>
      <c r="J121" s="185" t="s">
        <v>224</v>
      </c>
      <c r="K121" s="109" t="s">
        <v>16</v>
      </c>
      <c r="L121" s="300" t="s">
        <v>18</v>
      </c>
      <c r="M121" s="301" t="s">
        <v>4754</v>
      </c>
      <c r="N121" s="322"/>
      <c r="O121" s="110" t="s">
        <v>480</v>
      </c>
      <c r="P121" s="330" t="s">
        <v>226</v>
      </c>
      <c r="Q121" s="330" t="s">
        <v>481</v>
      </c>
      <c r="R121" s="110" t="s">
        <v>228</v>
      </c>
      <c r="S121" s="301" t="s">
        <v>499</v>
      </c>
      <c r="T121" s="581" t="s">
        <v>2879</v>
      </c>
      <c r="U121" s="583">
        <v>0.28999999999999998</v>
      </c>
      <c r="V121" s="110" t="s">
        <v>223</v>
      </c>
      <c r="W121" s="310">
        <v>370</v>
      </c>
      <c r="X121" s="178" t="s">
        <v>222</v>
      </c>
      <c r="Y121" s="703">
        <v>43157</v>
      </c>
      <c r="Z121" s="330" t="s">
        <v>500</v>
      </c>
      <c r="AA121" s="303">
        <v>43221</v>
      </c>
      <c r="AB121" s="303">
        <v>43343</v>
      </c>
      <c r="AC121" s="341" t="str">
        <f t="shared" si="7"/>
        <v>mayo</v>
      </c>
      <c r="AD121" s="343">
        <f t="shared" si="8"/>
        <v>122</v>
      </c>
      <c r="AE121" s="342">
        <f t="shared" si="5"/>
        <v>122</v>
      </c>
      <c r="AF121" s="332">
        <v>0</v>
      </c>
      <c r="AG121" s="308">
        <v>0</v>
      </c>
      <c r="AH121" s="110" t="s">
        <v>225</v>
      </c>
      <c r="AI121" s="333">
        <v>0</v>
      </c>
      <c r="AJ121" s="330"/>
      <c r="AK121" s="339" t="s">
        <v>627</v>
      </c>
      <c r="AL121" s="310">
        <v>333</v>
      </c>
      <c r="AM121" s="311" t="s">
        <v>623</v>
      </c>
      <c r="AN121" s="574">
        <v>370</v>
      </c>
      <c r="AO121" s="575" t="s">
        <v>2921</v>
      </c>
      <c r="AP121" s="574">
        <v>370</v>
      </c>
      <c r="AQ121" s="725" t="s">
        <v>4281</v>
      </c>
      <c r="AR121" s="574">
        <v>370</v>
      </c>
      <c r="AS121" s="726" t="s">
        <v>5191</v>
      </c>
      <c r="AT121" s="1626">
        <v>370</v>
      </c>
      <c r="AU121" s="1378" t="s">
        <v>6379</v>
      </c>
      <c r="AV121" s="812">
        <v>370</v>
      </c>
      <c r="AW121" s="1378" t="s">
        <v>6976</v>
      </c>
      <c r="AX121" s="323"/>
      <c r="AY121" s="323"/>
      <c r="AZ121" s="323"/>
      <c r="BA121" s="323"/>
      <c r="BB121" s="323"/>
      <c r="BC121" s="323"/>
      <c r="BD121" s="323"/>
      <c r="BE121" s="323"/>
      <c r="BF121" s="323"/>
      <c r="BG121" s="323"/>
      <c r="BH121" s="323"/>
      <c r="BI121" s="323"/>
      <c r="BJ121" s="335">
        <v>0.3</v>
      </c>
      <c r="BK121" s="336">
        <v>0.3</v>
      </c>
      <c r="BL121" s="339" t="s">
        <v>628</v>
      </c>
      <c r="BM121" s="577">
        <v>0.89999999999999991</v>
      </c>
      <c r="BN121" s="335">
        <v>1</v>
      </c>
      <c r="BO121" s="576" t="s">
        <v>2980</v>
      </c>
      <c r="BP121" s="336">
        <v>0.99999999999999989</v>
      </c>
      <c r="BQ121" s="336">
        <v>1</v>
      </c>
      <c r="BR121" s="337" t="s">
        <v>4395</v>
      </c>
      <c r="BS121" s="336">
        <v>0.99999999999999989</v>
      </c>
      <c r="BT121" s="336">
        <v>1</v>
      </c>
      <c r="BU121" s="339" t="s">
        <v>5369</v>
      </c>
      <c r="BV121" s="1362">
        <v>0.99999999999999989</v>
      </c>
      <c r="BW121" s="1362">
        <v>1</v>
      </c>
      <c r="BX121" s="1378" t="s">
        <v>6558</v>
      </c>
      <c r="BY121" s="1362">
        <v>0.99999999999999989</v>
      </c>
      <c r="BZ121" s="1362">
        <v>1</v>
      </c>
      <c r="CA121" s="1378" t="s">
        <v>6558</v>
      </c>
      <c r="CB121" s="336">
        <v>0.99999999999999989</v>
      </c>
      <c r="CC121" s="336"/>
      <c r="CD121" s="337"/>
      <c r="CE121" s="336">
        <v>0.99999999999999989</v>
      </c>
      <c r="CF121" s="336"/>
      <c r="CG121" s="337"/>
      <c r="CH121" s="336">
        <v>0.99999999999999989</v>
      </c>
      <c r="CI121" s="336"/>
      <c r="CJ121" s="337"/>
      <c r="CK121" s="336">
        <v>0.99999999999999989</v>
      </c>
      <c r="CL121" s="336"/>
      <c r="CM121" s="337"/>
      <c r="CN121" s="336">
        <v>0.99999999999999989</v>
      </c>
      <c r="CO121" s="336"/>
      <c r="CP121" s="337"/>
      <c r="CQ121" s="336">
        <v>0.99999999999999989</v>
      </c>
      <c r="CR121" s="336"/>
      <c r="CS121" s="337"/>
      <c r="CU121" s="336" t="s">
        <v>4916</v>
      </c>
    </row>
    <row r="122" spans="1:99" ht="61.5" customHeight="1" x14ac:dyDescent="0.25">
      <c r="A122" s="234" t="s">
        <v>3556</v>
      </c>
      <c r="B122" s="108" t="s">
        <v>181</v>
      </c>
      <c r="C122" s="108">
        <v>1</v>
      </c>
      <c r="D122" s="108" t="s">
        <v>183</v>
      </c>
      <c r="E122" s="120">
        <v>0</v>
      </c>
      <c r="F122" s="108" t="s">
        <v>192</v>
      </c>
      <c r="G122" s="166" t="s">
        <v>3625</v>
      </c>
      <c r="H122" s="166" t="s">
        <v>183</v>
      </c>
      <c r="I122" s="299" t="str">
        <f t="shared" si="6"/>
        <v>I-101-0-1302601</v>
      </c>
      <c r="J122" s="185" t="s">
        <v>224</v>
      </c>
      <c r="K122" s="109" t="s">
        <v>16</v>
      </c>
      <c r="L122" s="300" t="s">
        <v>18</v>
      </c>
      <c r="M122" s="301" t="s">
        <v>4754</v>
      </c>
      <c r="N122" s="322"/>
      <c r="O122" s="110" t="s">
        <v>225</v>
      </c>
      <c r="P122" s="330" t="s">
        <v>226</v>
      </c>
      <c r="Q122" s="330" t="s">
        <v>227</v>
      </c>
      <c r="R122" s="110" t="s">
        <v>228</v>
      </c>
      <c r="S122" s="301" t="s">
        <v>501</v>
      </c>
      <c r="T122" s="581" t="s">
        <v>2880</v>
      </c>
      <c r="U122" s="583">
        <v>0.44</v>
      </c>
      <c r="V122" s="110" t="s">
        <v>223</v>
      </c>
      <c r="W122" s="1632">
        <v>20</v>
      </c>
      <c r="X122" s="178" t="s">
        <v>222</v>
      </c>
      <c r="Y122" s="703">
        <v>43157</v>
      </c>
      <c r="Z122" s="330" t="s">
        <v>502</v>
      </c>
      <c r="AA122" s="303">
        <v>43101</v>
      </c>
      <c r="AB122" s="303">
        <v>43131</v>
      </c>
      <c r="AC122" s="341" t="str">
        <f t="shared" si="7"/>
        <v>enero</v>
      </c>
      <c r="AD122" s="343">
        <f t="shared" si="8"/>
        <v>30</v>
      </c>
      <c r="AE122" s="342">
        <f t="shared" si="5"/>
        <v>30</v>
      </c>
      <c r="AF122" s="332">
        <v>0</v>
      </c>
      <c r="AG122" s="346">
        <v>1000000000</v>
      </c>
      <c r="AH122" s="330" t="s">
        <v>23</v>
      </c>
      <c r="AI122" s="347">
        <v>300000000</v>
      </c>
      <c r="AJ122" s="330" t="s">
        <v>629</v>
      </c>
      <c r="AK122" s="339" t="s">
        <v>603</v>
      </c>
      <c r="AL122" s="310"/>
      <c r="AM122" s="307"/>
      <c r="AN122" s="574">
        <v>0</v>
      </c>
      <c r="AO122" s="575" t="s">
        <v>2922</v>
      </c>
      <c r="AP122" s="574">
        <v>0</v>
      </c>
      <c r="AQ122" s="726" t="s">
        <v>4282</v>
      </c>
      <c r="AR122" s="574">
        <v>20</v>
      </c>
      <c r="AS122" s="726" t="s">
        <v>5192</v>
      </c>
      <c r="AT122" s="1626">
        <v>20</v>
      </c>
      <c r="AU122" s="1378" t="s">
        <v>6380</v>
      </c>
      <c r="AV122" s="812">
        <v>20</v>
      </c>
      <c r="AW122" s="1378" t="s">
        <v>6977</v>
      </c>
      <c r="AX122" s="323"/>
      <c r="AY122" s="323"/>
      <c r="AZ122" s="323"/>
      <c r="BA122" s="323"/>
      <c r="BB122" s="323"/>
      <c r="BC122" s="323"/>
      <c r="BD122" s="323"/>
      <c r="BE122" s="323"/>
      <c r="BF122" s="323"/>
      <c r="BG122" s="323"/>
      <c r="BH122" s="323"/>
      <c r="BI122" s="323"/>
      <c r="BJ122" s="335">
        <v>1</v>
      </c>
      <c r="BK122" s="336">
        <v>1</v>
      </c>
      <c r="BL122" s="337" t="s">
        <v>630</v>
      </c>
      <c r="BM122" s="577">
        <v>1</v>
      </c>
      <c r="BN122" s="335">
        <v>1</v>
      </c>
      <c r="BO122" s="576" t="s">
        <v>630</v>
      </c>
      <c r="BP122" s="336">
        <v>1</v>
      </c>
      <c r="BQ122" s="336">
        <v>1</v>
      </c>
      <c r="BR122" s="339" t="s">
        <v>4396</v>
      </c>
      <c r="BS122" s="336">
        <v>1</v>
      </c>
      <c r="BT122" s="336">
        <v>1</v>
      </c>
      <c r="BU122" s="339" t="s">
        <v>4396</v>
      </c>
      <c r="BV122" s="1362">
        <v>1</v>
      </c>
      <c r="BW122" s="1362">
        <v>1</v>
      </c>
      <c r="BX122" s="1378" t="s">
        <v>6559</v>
      </c>
      <c r="BY122" s="1362">
        <v>1</v>
      </c>
      <c r="BZ122" s="1362">
        <v>1</v>
      </c>
      <c r="CA122" s="1378" t="s">
        <v>7048</v>
      </c>
      <c r="CB122" s="336">
        <v>1</v>
      </c>
      <c r="CC122" s="336"/>
      <c r="CD122" s="337"/>
      <c r="CE122" s="336">
        <v>1</v>
      </c>
      <c r="CF122" s="336"/>
      <c r="CG122" s="337"/>
      <c r="CH122" s="336">
        <v>1</v>
      </c>
      <c r="CI122" s="336"/>
      <c r="CJ122" s="337"/>
      <c r="CK122" s="336">
        <v>1</v>
      </c>
      <c r="CL122" s="336"/>
      <c r="CM122" s="337"/>
      <c r="CN122" s="336">
        <v>1</v>
      </c>
      <c r="CO122" s="336"/>
      <c r="CP122" s="337"/>
      <c r="CQ122" s="336">
        <v>1</v>
      </c>
      <c r="CR122" s="336"/>
      <c r="CS122" s="337"/>
      <c r="CU122" s="336" t="s">
        <v>4917</v>
      </c>
    </row>
    <row r="123" spans="1:99" ht="18" customHeight="1" x14ac:dyDescent="0.25">
      <c r="A123" s="234" t="s">
        <v>3556</v>
      </c>
      <c r="B123" s="108" t="s">
        <v>181</v>
      </c>
      <c r="C123" s="108">
        <v>1</v>
      </c>
      <c r="D123" s="108" t="s">
        <v>183</v>
      </c>
      <c r="E123" s="120">
        <v>0</v>
      </c>
      <c r="F123" s="108" t="s">
        <v>192</v>
      </c>
      <c r="G123" s="166" t="s">
        <v>3625</v>
      </c>
      <c r="H123" s="166" t="s">
        <v>185</v>
      </c>
      <c r="I123" s="299" t="str">
        <f t="shared" si="6"/>
        <v>I-101-0-1302602</v>
      </c>
      <c r="J123" s="185" t="s">
        <v>224</v>
      </c>
      <c r="K123" s="109" t="s">
        <v>16</v>
      </c>
      <c r="L123" s="300" t="s">
        <v>18</v>
      </c>
      <c r="M123" s="301" t="s">
        <v>4754</v>
      </c>
      <c r="N123" s="322"/>
      <c r="O123" s="110" t="s">
        <v>225</v>
      </c>
      <c r="P123" s="330" t="s">
        <v>226</v>
      </c>
      <c r="Q123" s="330" t="s">
        <v>227</v>
      </c>
      <c r="R123" s="110" t="s">
        <v>228</v>
      </c>
      <c r="S123" s="301" t="s">
        <v>501</v>
      </c>
      <c r="T123" s="581" t="s">
        <v>2880</v>
      </c>
      <c r="U123" s="583">
        <v>0.44</v>
      </c>
      <c r="V123" s="110" t="s">
        <v>223</v>
      </c>
      <c r="W123" s="1632">
        <v>20</v>
      </c>
      <c r="X123" s="178" t="s">
        <v>222</v>
      </c>
      <c r="Y123" s="703">
        <v>43157</v>
      </c>
      <c r="Z123" s="330" t="s">
        <v>503</v>
      </c>
      <c r="AA123" s="303">
        <v>43101</v>
      </c>
      <c r="AB123" s="303">
        <v>43131</v>
      </c>
      <c r="AC123" s="341" t="str">
        <f t="shared" si="7"/>
        <v>enero</v>
      </c>
      <c r="AD123" s="343">
        <f t="shared" si="8"/>
        <v>30</v>
      </c>
      <c r="AE123" s="342">
        <f t="shared" si="5"/>
        <v>30</v>
      </c>
      <c r="AF123" s="332">
        <v>0</v>
      </c>
      <c r="AG123" s="308">
        <v>0</v>
      </c>
      <c r="AH123" s="110" t="s">
        <v>225</v>
      </c>
      <c r="AI123" s="333">
        <v>0</v>
      </c>
      <c r="AJ123" s="330"/>
      <c r="AK123" s="339" t="s">
        <v>631</v>
      </c>
      <c r="AL123" s="310"/>
      <c r="AM123" s="307"/>
      <c r="AN123" s="574">
        <v>0</v>
      </c>
      <c r="AO123" s="575" t="s">
        <v>2922</v>
      </c>
      <c r="AP123" s="574">
        <v>0</v>
      </c>
      <c r="AQ123" s="726" t="s">
        <v>4282</v>
      </c>
      <c r="AR123" s="574">
        <v>20</v>
      </c>
      <c r="AS123" s="726" t="s">
        <v>5192</v>
      </c>
      <c r="AT123" s="1626">
        <v>20</v>
      </c>
      <c r="AU123" s="1378" t="s">
        <v>6380</v>
      </c>
      <c r="AV123" s="812">
        <v>20</v>
      </c>
      <c r="AW123" s="1378" t="s">
        <v>6977</v>
      </c>
      <c r="AX123" s="323"/>
      <c r="AY123" s="323"/>
      <c r="AZ123" s="323"/>
      <c r="BA123" s="323"/>
      <c r="BB123" s="323"/>
      <c r="BC123" s="323"/>
      <c r="BD123" s="323"/>
      <c r="BE123" s="323"/>
      <c r="BF123" s="323"/>
      <c r="BG123" s="323"/>
      <c r="BH123" s="323"/>
      <c r="BI123" s="323"/>
      <c r="BJ123" s="335">
        <v>1</v>
      </c>
      <c r="BK123" s="336">
        <v>1</v>
      </c>
      <c r="BL123" s="337" t="s">
        <v>604</v>
      </c>
      <c r="BM123" s="577">
        <v>1</v>
      </c>
      <c r="BN123" s="335">
        <v>1</v>
      </c>
      <c r="BO123" s="576" t="s">
        <v>604</v>
      </c>
      <c r="BP123" s="336">
        <v>1</v>
      </c>
      <c r="BQ123" s="336">
        <v>1</v>
      </c>
      <c r="BR123" s="339" t="s">
        <v>2818</v>
      </c>
      <c r="BS123" s="336">
        <v>1</v>
      </c>
      <c r="BT123" s="336">
        <v>1</v>
      </c>
      <c r="BU123" s="339" t="s">
        <v>2818</v>
      </c>
      <c r="BV123" s="1362">
        <v>1</v>
      </c>
      <c r="BW123" s="1362">
        <v>1</v>
      </c>
      <c r="BX123" s="1378" t="s">
        <v>2818</v>
      </c>
      <c r="BY123" s="1362">
        <v>1</v>
      </c>
      <c r="BZ123" s="1362">
        <v>1</v>
      </c>
      <c r="CA123" s="1378" t="s">
        <v>2818</v>
      </c>
      <c r="CB123" s="336">
        <v>1</v>
      </c>
      <c r="CC123" s="336"/>
      <c r="CD123" s="337"/>
      <c r="CE123" s="336">
        <v>1</v>
      </c>
      <c r="CF123" s="336"/>
      <c r="CG123" s="337"/>
      <c r="CH123" s="336">
        <v>1</v>
      </c>
      <c r="CI123" s="336"/>
      <c r="CJ123" s="337"/>
      <c r="CK123" s="336">
        <v>1</v>
      </c>
      <c r="CL123" s="336"/>
      <c r="CM123" s="337"/>
      <c r="CN123" s="336">
        <v>1</v>
      </c>
      <c r="CO123" s="336"/>
      <c r="CP123" s="337"/>
      <c r="CQ123" s="336">
        <v>1</v>
      </c>
      <c r="CR123" s="336"/>
      <c r="CS123" s="337"/>
      <c r="CU123" s="336" t="s">
        <v>4918</v>
      </c>
    </row>
    <row r="124" spans="1:99" ht="22.5" customHeight="1" x14ac:dyDescent="0.25">
      <c r="A124" s="234" t="s">
        <v>3556</v>
      </c>
      <c r="B124" s="108" t="s">
        <v>181</v>
      </c>
      <c r="C124" s="108">
        <v>1</v>
      </c>
      <c r="D124" s="108" t="s">
        <v>183</v>
      </c>
      <c r="E124" s="120">
        <v>0</v>
      </c>
      <c r="F124" s="108" t="s">
        <v>192</v>
      </c>
      <c r="G124" s="166" t="s">
        <v>3625</v>
      </c>
      <c r="H124" s="166" t="s">
        <v>186</v>
      </c>
      <c r="I124" s="299" t="str">
        <f t="shared" si="6"/>
        <v>I-101-0-1302603</v>
      </c>
      <c r="J124" s="185" t="s">
        <v>224</v>
      </c>
      <c r="K124" s="109" t="s">
        <v>16</v>
      </c>
      <c r="L124" s="300" t="s">
        <v>18</v>
      </c>
      <c r="M124" s="301" t="s">
        <v>4754</v>
      </c>
      <c r="N124" s="322"/>
      <c r="O124" s="110" t="s">
        <v>225</v>
      </c>
      <c r="P124" s="330" t="s">
        <v>226</v>
      </c>
      <c r="Q124" s="330" t="s">
        <v>227</v>
      </c>
      <c r="R124" s="110" t="s">
        <v>228</v>
      </c>
      <c r="S124" s="301" t="s">
        <v>501</v>
      </c>
      <c r="T124" s="581" t="s">
        <v>2880</v>
      </c>
      <c r="U124" s="583">
        <v>0.44</v>
      </c>
      <c r="V124" s="110" t="s">
        <v>223</v>
      </c>
      <c r="W124" s="1632">
        <v>20</v>
      </c>
      <c r="X124" s="178" t="s">
        <v>222</v>
      </c>
      <c r="Y124" s="703">
        <v>43157</v>
      </c>
      <c r="Z124" s="330" t="s">
        <v>493</v>
      </c>
      <c r="AA124" s="303">
        <v>43125</v>
      </c>
      <c r="AB124" s="303">
        <v>43131</v>
      </c>
      <c r="AC124" s="341" t="str">
        <f t="shared" si="7"/>
        <v>enero</v>
      </c>
      <c r="AD124" s="343">
        <f t="shared" si="8"/>
        <v>6</v>
      </c>
      <c r="AE124" s="342">
        <f t="shared" si="5"/>
        <v>30</v>
      </c>
      <c r="AF124" s="332">
        <v>0</v>
      </c>
      <c r="AG124" s="308">
        <v>0</v>
      </c>
      <c r="AH124" s="110" t="s">
        <v>225</v>
      </c>
      <c r="AI124" s="333">
        <v>0</v>
      </c>
      <c r="AJ124" s="330"/>
      <c r="AK124" s="339" t="s">
        <v>632</v>
      </c>
      <c r="AL124" s="310"/>
      <c r="AM124" s="307"/>
      <c r="AN124" s="574">
        <v>0</v>
      </c>
      <c r="AO124" s="575" t="s">
        <v>2922</v>
      </c>
      <c r="AP124" s="574">
        <v>0</v>
      </c>
      <c r="AQ124" s="726" t="s">
        <v>4282</v>
      </c>
      <c r="AR124" s="574">
        <v>20</v>
      </c>
      <c r="AS124" s="726" t="s">
        <v>5192</v>
      </c>
      <c r="AT124" s="1626">
        <v>20</v>
      </c>
      <c r="AU124" s="1378" t="s">
        <v>6380</v>
      </c>
      <c r="AV124" s="812">
        <v>20</v>
      </c>
      <c r="AW124" s="1378" t="s">
        <v>6977</v>
      </c>
      <c r="AX124" s="323"/>
      <c r="AY124" s="323"/>
      <c r="AZ124" s="323"/>
      <c r="BA124" s="323"/>
      <c r="BB124" s="323"/>
      <c r="BC124" s="323"/>
      <c r="BD124" s="323"/>
      <c r="BE124" s="323"/>
      <c r="BF124" s="323"/>
      <c r="BG124" s="323"/>
      <c r="BH124" s="323"/>
      <c r="BI124" s="323"/>
      <c r="BJ124" s="335">
        <v>1</v>
      </c>
      <c r="BK124" s="336">
        <v>1</v>
      </c>
      <c r="BL124" s="337" t="s">
        <v>605</v>
      </c>
      <c r="BM124" s="577">
        <v>1</v>
      </c>
      <c r="BN124" s="335">
        <v>1</v>
      </c>
      <c r="BO124" s="576" t="s">
        <v>605</v>
      </c>
      <c r="BP124" s="336">
        <v>1</v>
      </c>
      <c r="BQ124" s="336">
        <v>1</v>
      </c>
      <c r="BR124" s="339" t="s">
        <v>4389</v>
      </c>
      <c r="BS124" s="336">
        <v>1</v>
      </c>
      <c r="BT124" s="336">
        <v>1</v>
      </c>
      <c r="BU124" s="339" t="s">
        <v>5370</v>
      </c>
      <c r="BV124" s="1362">
        <v>1</v>
      </c>
      <c r="BW124" s="1362">
        <v>1</v>
      </c>
      <c r="BX124" s="1378" t="s">
        <v>6560</v>
      </c>
      <c r="BY124" s="1362">
        <v>1</v>
      </c>
      <c r="BZ124" s="1362">
        <v>1</v>
      </c>
      <c r="CA124" s="1378" t="s">
        <v>7049</v>
      </c>
      <c r="CB124" s="336">
        <v>1</v>
      </c>
      <c r="CC124" s="336"/>
      <c r="CD124" s="337"/>
      <c r="CE124" s="336">
        <v>1</v>
      </c>
      <c r="CF124" s="336"/>
      <c r="CG124" s="337"/>
      <c r="CH124" s="336">
        <v>1</v>
      </c>
      <c r="CI124" s="336"/>
      <c r="CJ124" s="337"/>
      <c r="CK124" s="336">
        <v>1</v>
      </c>
      <c r="CL124" s="336"/>
      <c r="CM124" s="337"/>
      <c r="CN124" s="336">
        <v>1</v>
      </c>
      <c r="CO124" s="336"/>
      <c r="CP124" s="337"/>
      <c r="CQ124" s="336">
        <v>1</v>
      </c>
      <c r="CR124" s="336"/>
      <c r="CS124" s="337"/>
      <c r="CU124" s="336" t="s">
        <v>4919</v>
      </c>
    </row>
    <row r="125" spans="1:99" ht="21" customHeight="1" x14ac:dyDescent="0.25">
      <c r="A125" s="234" t="s">
        <v>3556</v>
      </c>
      <c r="B125" s="108" t="s">
        <v>181</v>
      </c>
      <c r="C125" s="108">
        <v>1</v>
      </c>
      <c r="D125" s="108" t="s">
        <v>183</v>
      </c>
      <c r="E125" s="120">
        <v>0</v>
      </c>
      <c r="F125" s="108" t="s">
        <v>192</v>
      </c>
      <c r="G125" s="166" t="s">
        <v>3625</v>
      </c>
      <c r="H125" s="166" t="s">
        <v>187</v>
      </c>
      <c r="I125" s="299" t="str">
        <f t="shared" si="6"/>
        <v>I-101-0-1302604</v>
      </c>
      <c r="J125" s="185" t="s">
        <v>224</v>
      </c>
      <c r="K125" s="109" t="s">
        <v>16</v>
      </c>
      <c r="L125" s="300" t="s">
        <v>18</v>
      </c>
      <c r="M125" s="301" t="s">
        <v>4754</v>
      </c>
      <c r="N125" s="322"/>
      <c r="O125" s="110" t="s">
        <v>225</v>
      </c>
      <c r="P125" s="330" t="s">
        <v>226</v>
      </c>
      <c r="Q125" s="330" t="s">
        <v>227</v>
      </c>
      <c r="R125" s="110" t="s">
        <v>228</v>
      </c>
      <c r="S125" s="301" t="s">
        <v>501</v>
      </c>
      <c r="T125" s="581" t="s">
        <v>2880</v>
      </c>
      <c r="U125" s="583">
        <v>0.44</v>
      </c>
      <c r="V125" s="110" t="s">
        <v>223</v>
      </c>
      <c r="W125" s="310">
        <v>20</v>
      </c>
      <c r="X125" s="178" t="s">
        <v>222</v>
      </c>
      <c r="Y125" s="703">
        <v>43157</v>
      </c>
      <c r="Z125" s="330" t="s">
        <v>504</v>
      </c>
      <c r="AA125" s="303">
        <v>43125</v>
      </c>
      <c r="AB125" s="303">
        <v>43444</v>
      </c>
      <c r="AC125" s="341" t="str">
        <f t="shared" si="7"/>
        <v>enero</v>
      </c>
      <c r="AD125" s="343">
        <f t="shared" si="8"/>
        <v>319</v>
      </c>
      <c r="AE125" s="342">
        <f t="shared" si="5"/>
        <v>333</v>
      </c>
      <c r="AF125" s="332">
        <v>0</v>
      </c>
      <c r="AG125" s="308">
        <v>0</v>
      </c>
      <c r="AH125" s="110" t="s">
        <v>225</v>
      </c>
      <c r="AI125" s="333">
        <v>0</v>
      </c>
      <c r="AJ125" s="330"/>
      <c r="AK125" s="334" t="s">
        <v>404</v>
      </c>
      <c r="AL125" s="307"/>
      <c r="AM125" s="307"/>
      <c r="AN125" s="574">
        <v>0</v>
      </c>
      <c r="AO125" s="575" t="s">
        <v>2922</v>
      </c>
      <c r="AP125" s="574">
        <v>0</v>
      </c>
      <c r="AQ125" s="726" t="s">
        <v>4282</v>
      </c>
      <c r="AR125" s="574">
        <v>20</v>
      </c>
      <c r="AS125" s="726" t="s">
        <v>5192</v>
      </c>
      <c r="AT125" s="1626">
        <v>20</v>
      </c>
      <c r="AU125" s="1378" t="s">
        <v>6380</v>
      </c>
      <c r="AV125" s="812">
        <v>20</v>
      </c>
      <c r="AW125" s="1378" t="s">
        <v>6977</v>
      </c>
      <c r="AX125" s="323"/>
      <c r="AY125" s="323"/>
      <c r="AZ125" s="323"/>
      <c r="BA125" s="323"/>
      <c r="BB125" s="323"/>
      <c r="BC125" s="323"/>
      <c r="BD125" s="323"/>
      <c r="BE125" s="323"/>
      <c r="BF125" s="323"/>
      <c r="BG125" s="323"/>
      <c r="BH125" s="323"/>
      <c r="BI125" s="323"/>
      <c r="BJ125" s="335">
        <v>0.05</v>
      </c>
      <c r="BK125" s="336">
        <v>0.05</v>
      </c>
      <c r="BL125" s="337" t="s">
        <v>633</v>
      </c>
      <c r="BM125" s="577">
        <v>0.14000000000000001</v>
      </c>
      <c r="BN125" s="335">
        <v>0.14000000000000001</v>
      </c>
      <c r="BO125" s="576" t="s">
        <v>2981</v>
      </c>
      <c r="BP125" s="336">
        <v>0.23</v>
      </c>
      <c r="BQ125" s="336">
        <v>0.23</v>
      </c>
      <c r="BR125" s="339" t="s">
        <v>4397</v>
      </c>
      <c r="BS125" s="336">
        <v>0.32</v>
      </c>
      <c r="BT125" s="336">
        <v>0.32</v>
      </c>
      <c r="BU125" s="339" t="s">
        <v>5371</v>
      </c>
      <c r="BV125" s="1362">
        <v>0.41000000000000003</v>
      </c>
      <c r="BW125" s="1362">
        <v>0.41</v>
      </c>
      <c r="BX125" s="1378" t="s">
        <v>6561</v>
      </c>
      <c r="BY125" s="1362">
        <v>0.5</v>
      </c>
      <c r="BZ125" s="1362">
        <v>0.5</v>
      </c>
      <c r="CA125" s="1378" t="s">
        <v>7050</v>
      </c>
      <c r="CB125" s="336">
        <v>0.59</v>
      </c>
      <c r="CC125" s="336"/>
      <c r="CD125" s="337"/>
      <c r="CE125" s="336">
        <v>0.67999999999999994</v>
      </c>
      <c r="CF125" s="336"/>
      <c r="CG125" s="337"/>
      <c r="CH125" s="336">
        <v>0.76999999999999991</v>
      </c>
      <c r="CI125" s="336"/>
      <c r="CJ125" s="337"/>
      <c r="CK125" s="336">
        <v>0.85999999999999988</v>
      </c>
      <c r="CL125" s="336"/>
      <c r="CM125" s="337"/>
      <c r="CN125" s="336">
        <v>0.94999999999999984</v>
      </c>
      <c r="CO125" s="336"/>
      <c r="CP125" s="337"/>
      <c r="CQ125" s="336">
        <v>0.99999999999999989</v>
      </c>
      <c r="CR125" s="336"/>
      <c r="CS125" s="337"/>
      <c r="CU125" s="336" t="s">
        <v>4920</v>
      </c>
    </row>
    <row r="126" spans="1:99" ht="139.5" customHeight="1" x14ac:dyDescent="0.25">
      <c r="A126" s="234" t="s">
        <v>3556</v>
      </c>
      <c r="B126" s="108" t="s">
        <v>181</v>
      </c>
      <c r="C126" s="108">
        <v>1</v>
      </c>
      <c r="D126" s="108" t="s">
        <v>183</v>
      </c>
      <c r="E126" s="120">
        <v>0</v>
      </c>
      <c r="F126" s="108">
        <v>13</v>
      </c>
      <c r="G126" s="166" t="s">
        <v>3623</v>
      </c>
      <c r="H126" s="166" t="s">
        <v>187</v>
      </c>
      <c r="I126" s="299" t="str">
        <f t="shared" si="6"/>
        <v>I-101-0-1302504</v>
      </c>
      <c r="J126" s="185" t="s">
        <v>224</v>
      </c>
      <c r="K126" s="109" t="s">
        <v>16</v>
      </c>
      <c r="L126" s="300" t="s">
        <v>18</v>
      </c>
      <c r="M126" s="301" t="s">
        <v>4754</v>
      </c>
      <c r="N126" s="322"/>
      <c r="O126" s="110" t="s">
        <v>480</v>
      </c>
      <c r="P126" s="330" t="s">
        <v>226</v>
      </c>
      <c r="Q126" s="330" t="s">
        <v>481</v>
      </c>
      <c r="R126" s="110" t="s">
        <v>228</v>
      </c>
      <c r="S126" s="301" t="s">
        <v>499</v>
      </c>
      <c r="T126" s="581" t="s">
        <v>2879</v>
      </c>
      <c r="U126" s="583">
        <v>0.28999999999999998</v>
      </c>
      <c r="V126" s="110" t="s">
        <v>223</v>
      </c>
      <c r="W126" s="1632">
        <v>370</v>
      </c>
      <c r="X126" s="185" t="s">
        <v>222</v>
      </c>
      <c r="Y126" s="820">
        <v>43157</v>
      </c>
      <c r="Z126" s="709" t="s">
        <v>4403</v>
      </c>
      <c r="AA126" s="303">
        <v>43133</v>
      </c>
      <c r="AB126" s="303">
        <v>43220</v>
      </c>
      <c r="AC126" s="341" t="str">
        <f t="shared" si="7"/>
        <v>febrero</v>
      </c>
      <c r="AD126" s="343">
        <f t="shared" si="8"/>
        <v>87</v>
      </c>
      <c r="AE126" s="342">
        <f t="shared" si="5"/>
        <v>91</v>
      </c>
      <c r="AF126" s="332">
        <v>0</v>
      </c>
      <c r="AG126" s="346">
        <v>700000000</v>
      </c>
      <c r="AH126" s="330" t="s">
        <v>23</v>
      </c>
      <c r="AI126" s="333">
        <v>0</v>
      </c>
      <c r="AJ126" s="330" t="s">
        <v>634</v>
      </c>
      <c r="AK126" s="339" t="s">
        <v>603</v>
      </c>
      <c r="AL126" s="310">
        <v>333</v>
      </c>
      <c r="AM126" s="311" t="s">
        <v>623</v>
      </c>
      <c r="AN126" s="574">
        <v>370</v>
      </c>
      <c r="AO126" s="575" t="s">
        <v>2921</v>
      </c>
      <c r="AP126" s="574">
        <v>370</v>
      </c>
      <c r="AQ126" s="726" t="s">
        <v>4281</v>
      </c>
      <c r="AR126" s="574">
        <v>370</v>
      </c>
      <c r="AS126" s="726" t="s">
        <v>5191</v>
      </c>
      <c r="AT126" s="1626">
        <v>370</v>
      </c>
      <c r="AU126" s="1378" t="s">
        <v>6379</v>
      </c>
      <c r="AV126" s="812">
        <v>370</v>
      </c>
      <c r="AW126" s="1378" t="s">
        <v>6976</v>
      </c>
      <c r="AX126" s="323"/>
      <c r="AY126" s="323"/>
      <c r="AZ126" s="323"/>
      <c r="BA126" s="323"/>
      <c r="BB126" s="323"/>
      <c r="BC126" s="323"/>
      <c r="BD126" s="323"/>
      <c r="BE126" s="323"/>
      <c r="BF126" s="323"/>
      <c r="BG126" s="323"/>
      <c r="BH126" s="323"/>
      <c r="BI126" s="323"/>
      <c r="BJ126" s="335">
        <v>0</v>
      </c>
      <c r="BK126" s="336">
        <v>0</v>
      </c>
      <c r="BL126" s="337">
        <v>0</v>
      </c>
      <c r="BM126" s="577">
        <v>0.2</v>
      </c>
      <c r="BN126" s="335">
        <v>0.2</v>
      </c>
      <c r="BO126" s="579" t="s">
        <v>2982</v>
      </c>
      <c r="BP126" s="336">
        <v>0.5</v>
      </c>
      <c r="BQ126" s="336">
        <v>0.2</v>
      </c>
      <c r="BR126" s="339" t="s">
        <v>4404</v>
      </c>
      <c r="BS126" s="336">
        <v>1</v>
      </c>
      <c r="BT126" s="336">
        <v>0.3</v>
      </c>
      <c r="BU126" s="339" t="s">
        <v>5372</v>
      </c>
      <c r="BV126" s="1362">
        <v>1</v>
      </c>
      <c r="BW126" s="1362">
        <v>5.0000000000000001E-3</v>
      </c>
      <c r="BX126" s="1378" t="s">
        <v>6562</v>
      </c>
      <c r="BY126" s="1362">
        <v>1</v>
      </c>
      <c r="BZ126" s="1362">
        <v>5.0000000000000001E-3</v>
      </c>
      <c r="CA126" s="1378" t="s">
        <v>7051</v>
      </c>
      <c r="CB126" s="336">
        <v>1</v>
      </c>
      <c r="CC126" s="336"/>
      <c r="CD126" s="337"/>
      <c r="CE126" s="336">
        <v>1</v>
      </c>
      <c r="CF126" s="336"/>
      <c r="CG126" s="337"/>
      <c r="CH126" s="336">
        <v>1</v>
      </c>
      <c r="CI126" s="336"/>
      <c r="CJ126" s="337"/>
      <c r="CK126" s="336">
        <v>1</v>
      </c>
      <c r="CL126" s="336"/>
      <c r="CM126" s="337"/>
      <c r="CN126" s="336">
        <v>1</v>
      </c>
      <c r="CO126" s="336"/>
      <c r="CP126" s="337"/>
      <c r="CQ126" s="336">
        <v>1</v>
      </c>
      <c r="CR126" s="336"/>
      <c r="CS126" s="337"/>
      <c r="CU126" s="336" t="s">
        <v>4921</v>
      </c>
    </row>
    <row r="127" spans="1:99" ht="61.5" customHeight="1" x14ac:dyDescent="0.25">
      <c r="A127" s="234" t="s">
        <v>3556</v>
      </c>
      <c r="B127" s="108" t="s">
        <v>181</v>
      </c>
      <c r="C127" s="108">
        <v>1</v>
      </c>
      <c r="D127" s="108" t="s">
        <v>183</v>
      </c>
      <c r="E127" s="120">
        <v>0</v>
      </c>
      <c r="F127" s="108">
        <v>13</v>
      </c>
      <c r="G127" s="166" t="s">
        <v>3623</v>
      </c>
      <c r="H127" s="166" t="s">
        <v>188</v>
      </c>
      <c r="I127" s="299" t="str">
        <f t="shared" si="6"/>
        <v>I-101-0-1302505</v>
      </c>
      <c r="J127" s="185" t="s">
        <v>224</v>
      </c>
      <c r="K127" s="109" t="s">
        <v>16</v>
      </c>
      <c r="L127" s="300" t="s">
        <v>18</v>
      </c>
      <c r="M127" s="301" t="s">
        <v>4754</v>
      </c>
      <c r="N127" s="322"/>
      <c r="O127" s="110" t="s">
        <v>480</v>
      </c>
      <c r="P127" s="330" t="s">
        <v>226</v>
      </c>
      <c r="Q127" s="330" t="s">
        <v>481</v>
      </c>
      <c r="R127" s="110" t="s">
        <v>228</v>
      </c>
      <c r="S127" s="301" t="s">
        <v>499</v>
      </c>
      <c r="T127" s="581" t="s">
        <v>2879</v>
      </c>
      <c r="U127" s="583">
        <v>0.28999999999999998</v>
      </c>
      <c r="V127" s="110" t="s">
        <v>223</v>
      </c>
      <c r="W127" s="1632">
        <v>370</v>
      </c>
      <c r="X127" s="178" t="s">
        <v>222</v>
      </c>
      <c r="Y127" s="703">
        <v>43157</v>
      </c>
      <c r="Z127" s="330" t="s">
        <v>484</v>
      </c>
      <c r="AA127" s="303">
        <v>43221</v>
      </c>
      <c r="AB127" s="303">
        <v>43251</v>
      </c>
      <c r="AC127" s="341" t="str">
        <f t="shared" si="7"/>
        <v>mayo</v>
      </c>
      <c r="AD127" s="343">
        <f t="shared" si="8"/>
        <v>30</v>
      </c>
      <c r="AE127" s="342">
        <f t="shared" si="5"/>
        <v>30</v>
      </c>
      <c r="AF127" s="332">
        <v>0</v>
      </c>
      <c r="AG127" s="308">
        <v>0</v>
      </c>
      <c r="AH127" s="110" t="s">
        <v>225</v>
      </c>
      <c r="AI127" s="333">
        <v>0</v>
      </c>
      <c r="AJ127" s="330"/>
      <c r="AK127" s="339" t="s">
        <v>631</v>
      </c>
      <c r="AL127" s="310">
        <v>333</v>
      </c>
      <c r="AM127" s="311" t="s">
        <v>623</v>
      </c>
      <c r="AN127" s="574">
        <v>370</v>
      </c>
      <c r="AO127" s="575" t="s">
        <v>2921</v>
      </c>
      <c r="AP127" s="574">
        <v>370</v>
      </c>
      <c r="AQ127" s="725" t="s">
        <v>4281</v>
      </c>
      <c r="AR127" s="574">
        <v>370</v>
      </c>
      <c r="AS127" s="726" t="s">
        <v>5191</v>
      </c>
      <c r="AT127" s="1626">
        <v>370</v>
      </c>
      <c r="AU127" s="1378" t="s">
        <v>6379</v>
      </c>
      <c r="AV127" s="812">
        <v>370</v>
      </c>
      <c r="AW127" s="1378" t="s">
        <v>6976</v>
      </c>
      <c r="AX127" s="323"/>
      <c r="AY127" s="323"/>
      <c r="AZ127" s="323"/>
      <c r="BA127" s="323"/>
      <c r="BB127" s="323"/>
      <c r="BC127" s="323"/>
      <c r="BD127" s="323"/>
      <c r="BE127" s="323"/>
      <c r="BF127" s="323"/>
      <c r="BG127" s="323"/>
      <c r="BH127" s="323"/>
      <c r="BI127" s="323"/>
      <c r="BJ127" s="335">
        <v>0.15</v>
      </c>
      <c r="BK127" s="336">
        <v>0.15</v>
      </c>
      <c r="BL127" s="337" t="s">
        <v>635</v>
      </c>
      <c r="BM127" s="577">
        <v>0</v>
      </c>
      <c r="BN127" s="335">
        <v>0</v>
      </c>
      <c r="BO127" s="576">
        <v>0</v>
      </c>
      <c r="BP127" s="336">
        <v>0</v>
      </c>
      <c r="BQ127" s="336"/>
      <c r="BR127" s="337"/>
      <c r="BS127" s="336">
        <v>0</v>
      </c>
      <c r="BT127" s="336"/>
      <c r="BU127" s="339"/>
      <c r="BV127" s="1362">
        <v>1</v>
      </c>
      <c r="BW127" s="1362">
        <v>1E-3</v>
      </c>
      <c r="BX127" s="1378" t="s">
        <v>6562</v>
      </c>
      <c r="BY127" s="1362">
        <v>1</v>
      </c>
      <c r="BZ127" s="1362">
        <v>1E-3</v>
      </c>
      <c r="CA127" s="1378" t="s">
        <v>7052</v>
      </c>
      <c r="CB127" s="336">
        <v>1</v>
      </c>
      <c r="CC127" s="336"/>
      <c r="CD127" s="337"/>
      <c r="CE127" s="336">
        <v>1</v>
      </c>
      <c r="CF127" s="336"/>
      <c r="CG127" s="337"/>
      <c r="CH127" s="336">
        <v>1</v>
      </c>
      <c r="CI127" s="336"/>
      <c r="CJ127" s="337"/>
      <c r="CK127" s="336">
        <v>1</v>
      </c>
      <c r="CL127" s="336"/>
      <c r="CM127" s="337"/>
      <c r="CN127" s="336">
        <v>1</v>
      </c>
      <c r="CO127" s="336"/>
      <c r="CP127" s="337"/>
      <c r="CQ127" s="336">
        <v>1</v>
      </c>
      <c r="CR127" s="336"/>
      <c r="CS127" s="337"/>
      <c r="CU127" s="336" t="s">
        <v>4922</v>
      </c>
    </row>
    <row r="128" spans="1:99" ht="61.5" customHeight="1" x14ac:dyDescent="0.25">
      <c r="A128" s="234" t="s">
        <v>3556</v>
      </c>
      <c r="B128" s="108" t="s">
        <v>181</v>
      </c>
      <c r="C128" s="108">
        <v>1</v>
      </c>
      <c r="D128" s="108" t="s">
        <v>183</v>
      </c>
      <c r="E128" s="120">
        <v>0</v>
      </c>
      <c r="F128" s="108">
        <v>13</v>
      </c>
      <c r="G128" s="166" t="s">
        <v>3623</v>
      </c>
      <c r="H128" s="166" t="s">
        <v>189</v>
      </c>
      <c r="I128" s="299" t="str">
        <f t="shared" si="6"/>
        <v>I-101-0-1302506</v>
      </c>
      <c r="J128" s="185" t="s">
        <v>224</v>
      </c>
      <c r="K128" s="109" t="s">
        <v>16</v>
      </c>
      <c r="L128" s="300" t="s">
        <v>18</v>
      </c>
      <c r="M128" s="301" t="s">
        <v>4754</v>
      </c>
      <c r="N128" s="322"/>
      <c r="O128" s="110" t="s">
        <v>480</v>
      </c>
      <c r="P128" s="330" t="s">
        <v>226</v>
      </c>
      <c r="Q128" s="330" t="s">
        <v>481</v>
      </c>
      <c r="R128" s="110" t="s">
        <v>228</v>
      </c>
      <c r="S128" s="301" t="s">
        <v>499</v>
      </c>
      <c r="T128" s="581" t="s">
        <v>2879</v>
      </c>
      <c r="U128" s="583">
        <v>0.28999999999999998</v>
      </c>
      <c r="V128" s="110" t="s">
        <v>223</v>
      </c>
      <c r="W128" s="310">
        <v>370</v>
      </c>
      <c r="X128" s="178" t="s">
        <v>222</v>
      </c>
      <c r="Y128" s="703">
        <v>43157</v>
      </c>
      <c r="Z128" s="330" t="s">
        <v>500</v>
      </c>
      <c r="AA128" s="303">
        <v>43221</v>
      </c>
      <c r="AB128" s="303">
        <v>43343</v>
      </c>
      <c r="AC128" s="341" t="str">
        <f t="shared" si="7"/>
        <v>mayo</v>
      </c>
      <c r="AD128" s="343">
        <f t="shared" si="8"/>
        <v>122</v>
      </c>
      <c r="AE128" s="342">
        <f t="shared" si="5"/>
        <v>122</v>
      </c>
      <c r="AF128" s="332">
        <v>0</v>
      </c>
      <c r="AG128" s="308">
        <v>0</v>
      </c>
      <c r="AH128" s="110" t="s">
        <v>225</v>
      </c>
      <c r="AI128" s="333">
        <v>0</v>
      </c>
      <c r="AJ128" s="330"/>
      <c r="AK128" s="339" t="s">
        <v>632</v>
      </c>
      <c r="AL128" s="310">
        <v>333</v>
      </c>
      <c r="AM128" s="311" t="s">
        <v>623</v>
      </c>
      <c r="AN128" s="574">
        <v>370</v>
      </c>
      <c r="AO128" s="575" t="s">
        <v>2921</v>
      </c>
      <c r="AP128" s="574">
        <v>370</v>
      </c>
      <c r="AQ128" s="725" t="s">
        <v>4281</v>
      </c>
      <c r="AR128" s="574">
        <v>370</v>
      </c>
      <c r="AS128" s="726" t="s">
        <v>5191</v>
      </c>
      <c r="AT128" s="1626">
        <v>370</v>
      </c>
      <c r="AU128" s="1378" t="s">
        <v>6379</v>
      </c>
      <c r="AV128" s="812">
        <v>370</v>
      </c>
      <c r="AW128" s="1378" t="s">
        <v>6976</v>
      </c>
      <c r="AX128" s="323"/>
      <c r="AY128" s="323"/>
      <c r="AZ128" s="323"/>
      <c r="BA128" s="323"/>
      <c r="BB128" s="323"/>
      <c r="BC128" s="323"/>
      <c r="BD128" s="323"/>
      <c r="BE128" s="323"/>
      <c r="BF128" s="323"/>
      <c r="BG128" s="323"/>
      <c r="BH128" s="323"/>
      <c r="BI128" s="323"/>
      <c r="BJ128" s="335">
        <v>0</v>
      </c>
      <c r="BK128" s="336">
        <v>0</v>
      </c>
      <c r="BL128" s="337">
        <v>0</v>
      </c>
      <c r="BM128" s="577">
        <v>0</v>
      </c>
      <c r="BN128" s="335">
        <v>0</v>
      </c>
      <c r="BO128" s="576">
        <v>0</v>
      </c>
      <c r="BP128" s="336">
        <v>0</v>
      </c>
      <c r="BQ128" s="336"/>
      <c r="BR128" s="337"/>
      <c r="BS128" s="336">
        <v>0</v>
      </c>
      <c r="BT128" s="336"/>
      <c r="BU128" s="339"/>
      <c r="BV128" s="1362">
        <v>0.15</v>
      </c>
      <c r="BW128" s="1362">
        <v>1E-3</v>
      </c>
      <c r="BX128" s="1378" t="s">
        <v>6562</v>
      </c>
      <c r="BY128" s="1362">
        <v>0.44999999999999996</v>
      </c>
      <c r="BZ128" s="1362">
        <v>1E-3</v>
      </c>
      <c r="CA128" s="1378" t="s">
        <v>7052</v>
      </c>
      <c r="CB128" s="336">
        <v>0.85</v>
      </c>
      <c r="CC128" s="336"/>
      <c r="CD128" s="337"/>
      <c r="CE128" s="336">
        <v>1</v>
      </c>
      <c r="CF128" s="336"/>
      <c r="CG128" s="337"/>
      <c r="CH128" s="336">
        <v>1</v>
      </c>
      <c r="CI128" s="336"/>
      <c r="CJ128" s="337"/>
      <c r="CK128" s="336">
        <v>1</v>
      </c>
      <c r="CL128" s="336"/>
      <c r="CM128" s="337"/>
      <c r="CN128" s="336">
        <v>1</v>
      </c>
      <c r="CO128" s="336"/>
      <c r="CP128" s="337"/>
      <c r="CQ128" s="336">
        <v>1</v>
      </c>
      <c r="CR128" s="336"/>
      <c r="CS128" s="337"/>
      <c r="CU128" s="336" t="s">
        <v>4923</v>
      </c>
    </row>
    <row r="129" spans="1:99" ht="81" customHeight="1" x14ac:dyDescent="0.25">
      <c r="A129" s="234" t="s">
        <v>3556</v>
      </c>
      <c r="B129" s="108" t="s">
        <v>181</v>
      </c>
      <c r="C129" s="108">
        <v>1</v>
      </c>
      <c r="D129" s="108" t="s">
        <v>183</v>
      </c>
      <c r="E129" s="120">
        <v>1</v>
      </c>
      <c r="F129" s="108" t="s">
        <v>194</v>
      </c>
      <c r="G129" s="166" t="s">
        <v>199</v>
      </c>
      <c r="H129" s="166" t="s">
        <v>183</v>
      </c>
      <c r="I129" s="299" t="str">
        <f t="shared" si="6"/>
        <v>I-101-1-0700101</v>
      </c>
      <c r="J129" s="185" t="s">
        <v>224</v>
      </c>
      <c r="K129" s="109" t="s">
        <v>16</v>
      </c>
      <c r="L129" s="300" t="s">
        <v>18</v>
      </c>
      <c r="M129" s="301" t="s">
        <v>4754</v>
      </c>
      <c r="N129" s="322"/>
      <c r="O129" s="110" t="s">
        <v>505</v>
      </c>
      <c r="P129" s="330" t="s">
        <v>226</v>
      </c>
      <c r="Q129" s="330" t="s">
        <v>506</v>
      </c>
      <c r="R129" s="110" t="s">
        <v>222</v>
      </c>
      <c r="S129" s="301" t="s">
        <v>507</v>
      </c>
      <c r="T129" s="581" t="s">
        <v>2837</v>
      </c>
      <c r="U129" s="583">
        <v>0.43</v>
      </c>
      <c r="V129" s="110" t="s">
        <v>223</v>
      </c>
      <c r="W129" s="1632">
        <v>1500000</v>
      </c>
      <c r="X129" s="323"/>
      <c r="Y129" s="323"/>
      <c r="Z129" s="330" t="s">
        <v>508</v>
      </c>
      <c r="AA129" s="303">
        <v>43101</v>
      </c>
      <c r="AB129" s="303">
        <v>43159</v>
      </c>
      <c r="AC129" s="341" t="str">
        <f t="shared" si="7"/>
        <v>enero</v>
      </c>
      <c r="AD129" s="343">
        <f t="shared" si="8"/>
        <v>58</v>
      </c>
      <c r="AE129" s="342">
        <f t="shared" si="5"/>
        <v>61</v>
      </c>
      <c r="AF129" s="332">
        <v>0</v>
      </c>
      <c r="AG129" s="332">
        <v>11000000000</v>
      </c>
      <c r="AH129" s="330" t="s">
        <v>23</v>
      </c>
      <c r="AI129" s="333">
        <v>0</v>
      </c>
      <c r="AJ129" s="330" t="s">
        <v>636</v>
      </c>
      <c r="AK129" s="339" t="s">
        <v>637</v>
      </c>
      <c r="AL129" s="310">
        <v>623233</v>
      </c>
      <c r="AM129" s="311" t="s">
        <v>638</v>
      </c>
      <c r="AN129" s="574">
        <v>760605</v>
      </c>
      <c r="AO129" s="575" t="s">
        <v>2838</v>
      </c>
      <c r="AP129" s="574">
        <v>793670</v>
      </c>
      <c r="AQ129" s="726" t="s">
        <v>4283</v>
      </c>
      <c r="AR129" s="574">
        <v>863582</v>
      </c>
      <c r="AS129" s="726" t="s">
        <v>5193</v>
      </c>
      <c r="AT129" s="1626">
        <v>934203</v>
      </c>
      <c r="AU129" s="1378" t="s">
        <v>6381</v>
      </c>
      <c r="AV129" s="812">
        <v>945124</v>
      </c>
      <c r="AW129" s="1378" t="s">
        <v>6978</v>
      </c>
      <c r="AX129" s="323"/>
      <c r="AY129" s="323"/>
      <c r="AZ129" s="323"/>
      <c r="BA129" s="323"/>
      <c r="BB129" s="323"/>
      <c r="BC129" s="323"/>
      <c r="BD129" s="323"/>
      <c r="BE129" s="323"/>
      <c r="BF129" s="323"/>
      <c r="BG129" s="323"/>
      <c r="BH129" s="323"/>
      <c r="BI129" s="323"/>
      <c r="BJ129" s="335">
        <v>0.7</v>
      </c>
      <c r="BK129" s="336">
        <v>0.8</v>
      </c>
      <c r="BL129" s="337" t="s">
        <v>639</v>
      </c>
      <c r="BM129" s="580">
        <v>1</v>
      </c>
      <c r="BN129" s="335">
        <v>1</v>
      </c>
      <c r="BO129" s="579" t="s">
        <v>2839</v>
      </c>
      <c r="BP129" s="336">
        <v>1</v>
      </c>
      <c r="BQ129" s="336">
        <v>1</v>
      </c>
      <c r="BR129" s="339" t="s">
        <v>4299</v>
      </c>
      <c r="BS129" s="336">
        <v>1</v>
      </c>
      <c r="BT129" s="336">
        <v>1</v>
      </c>
      <c r="BU129" s="339" t="s">
        <v>2839</v>
      </c>
      <c r="BV129" s="1362">
        <v>1</v>
      </c>
      <c r="BW129" s="1362">
        <v>1</v>
      </c>
      <c r="BX129" s="1378" t="s">
        <v>2839</v>
      </c>
      <c r="BY129" s="1362">
        <v>1</v>
      </c>
      <c r="BZ129" s="1362">
        <v>1</v>
      </c>
      <c r="CA129" s="1378" t="s">
        <v>2839</v>
      </c>
      <c r="CB129" s="336">
        <v>1</v>
      </c>
      <c r="CC129" s="336"/>
      <c r="CD129" s="337"/>
      <c r="CE129" s="336">
        <v>1</v>
      </c>
      <c r="CF129" s="336"/>
      <c r="CG129" s="337"/>
      <c r="CH129" s="336">
        <v>1</v>
      </c>
      <c r="CI129" s="336"/>
      <c r="CJ129" s="337"/>
      <c r="CK129" s="336">
        <v>1</v>
      </c>
      <c r="CL129" s="336"/>
      <c r="CM129" s="337"/>
      <c r="CN129" s="336">
        <v>1</v>
      </c>
      <c r="CO129" s="336"/>
      <c r="CP129" s="337"/>
      <c r="CQ129" s="336">
        <v>1</v>
      </c>
      <c r="CR129" s="336"/>
      <c r="CS129" s="337"/>
      <c r="CU129" s="336" t="s">
        <v>4924</v>
      </c>
    </row>
    <row r="130" spans="1:99" ht="87.75" customHeight="1" x14ac:dyDescent="0.25">
      <c r="A130" s="234" t="s">
        <v>3556</v>
      </c>
      <c r="B130" s="108" t="s">
        <v>181</v>
      </c>
      <c r="C130" s="108">
        <v>1</v>
      </c>
      <c r="D130" s="108" t="s">
        <v>183</v>
      </c>
      <c r="E130" s="120">
        <v>1</v>
      </c>
      <c r="F130" s="108" t="s">
        <v>194</v>
      </c>
      <c r="G130" s="166" t="s">
        <v>199</v>
      </c>
      <c r="H130" s="166" t="s">
        <v>185</v>
      </c>
      <c r="I130" s="299" t="str">
        <f t="shared" si="6"/>
        <v>I-101-1-0700102</v>
      </c>
      <c r="J130" s="185" t="s">
        <v>224</v>
      </c>
      <c r="K130" s="109" t="s">
        <v>16</v>
      </c>
      <c r="L130" s="300" t="s">
        <v>18</v>
      </c>
      <c r="M130" s="301" t="s">
        <v>4754</v>
      </c>
      <c r="N130" s="322"/>
      <c r="O130" s="110" t="s">
        <v>505</v>
      </c>
      <c r="P130" s="330" t="s">
        <v>226</v>
      </c>
      <c r="Q130" s="330" t="s">
        <v>506</v>
      </c>
      <c r="R130" s="110" t="s">
        <v>222</v>
      </c>
      <c r="S130" s="301" t="s">
        <v>507</v>
      </c>
      <c r="T130" s="581" t="s">
        <v>2837</v>
      </c>
      <c r="U130" s="583">
        <v>0.43</v>
      </c>
      <c r="V130" s="110" t="s">
        <v>223</v>
      </c>
      <c r="W130" s="1632">
        <v>1500000</v>
      </c>
      <c r="X130" s="323"/>
      <c r="Y130" s="323"/>
      <c r="Z130" s="330" t="s">
        <v>509</v>
      </c>
      <c r="AA130" s="303">
        <v>43101</v>
      </c>
      <c r="AB130" s="303">
        <v>43190</v>
      </c>
      <c r="AC130" s="341" t="str">
        <f t="shared" si="7"/>
        <v>enero</v>
      </c>
      <c r="AD130" s="343">
        <f t="shared" si="8"/>
        <v>89</v>
      </c>
      <c r="AE130" s="342">
        <f t="shared" si="5"/>
        <v>91</v>
      </c>
      <c r="AF130" s="332">
        <v>0</v>
      </c>
      <c r="AG130" s="332">
        <v>1595483600</v>
      </c>
      <c r="AH130" s="330" t="s">
        <v>23</v>
      </c>
      <c r="AI130" s="333">
        <v>0</v>
      </c>
      <c r="AJ130" s="330" t="s">
        <v>640</v>
      </c>
      <c r="AK130" s="339" t="s">
        <v>641</v>
      </c>
      <c r="AL130" s="310">
        <v>623233</v>
      </c>
      <c r="AM130" s="311" t="s">
        <v>638</v>
      </c>
      <c r="AN130" s="574">
        <v>760605</v>
      </c>
      <c r="AO130" s="575" t="s">
        <v>2838</v>
      </c>
      <c r="AP130" s="574">
        <v>793670</v>
      </c>
      <c r="AQ130" s="726" t="s">
        <v>4283</v>
      </c>
      <c r="AR130" s="574">
        <v>863582</v>
      </c>
      <c r="AS130" s="726" t="s">
        <v>5193</v>
      </c>
      <c r="AT130" s="1626">
        <v>934203</v>
      </c>
      <c r="AU130" s="1378" t="s">
        <v>6381</v>
      </c>
      <c r="AV130" s="812">
        <v>945124</v>
      </c>
      <c r="AW130" s="1378" t="s">
        <v>6978</v>
      </c>
      <c r="AX130" s="323"/>
      <c r="AY130" s="323"/>
      <c r="AZ130" s="323"/>
      <c r="BA130" s="323"/>
      <c r="BB130" s="323"/>
      <c r="BC130" s="323"/>
      <c r="BD130" s="323"/>
      <c r="BE130" s="323"/>
      <c r="BF130" s="323"/>
      <c r="BG130" s="323"/>
      <c r="BH130" s="323"/>
      <c r="BI130" s="323"/>
      <c r="BJ130" s="335">
        <v>0.1</v>
      </c>
      <c r="BK130" s="336">
        <v>0.1</v>
      </c>
      <c r="BL130" s="337" t="s">
        <v>642</v>
      </c>
      <c r="BM130" s="580">
        <v>0.5</v>
      </c>
      <c r="BN130" s="335">
        <v>0.76</v>
      </c>
      <c r="BO130" s="579" t="s">
        <v>2840</v>
      </c>
      <c r="BP130" s="336">
        <v>1</v>
      </c>
      <c r="BQ130" s="336">
        <v>0.79</v>
      </c>
      <c r="BR130" s="339" t="s">
        <v>4300</v>
      </c>
      <c r="BS130" s="336">
        <v>1</v>
      </c>
      <c r="BT130" s="336">
        <v>0.86</v>
      </c>
      <c r="BU130" s="339" t="s">
        <v>5193</v>
      </c>
      <c r="BV130" s="1362">
        <v>1</v>
      </c>
      <c r="BW130" s="1362">
        <v>0.93</v>
      </c>
      <c r="BX130" s="1378" t="s">
        <v>6381</v>
      </c>
      <c r="BY130" s="1362">
        <v>1</v>
      </c>
      <c r="BZ130" s="1362">
        <v>0.94510000000000005</v>
      </c>
      <c r="CA130" s="1378" t="s">
        <v>7053</v>
      </c>
      <c r="CB130" s="336">
        <v>1</v>
      </c>
      <c r="CC130" s="336"/>
      <c r="CD130" s="337"/>
      <c r="CE130" s="336">
        <v>1</v>
      </c>
      <c r="CF130" s="336"/>
      <c r="CG130" s="337"/>
      <c r="CH130" s="336">
        <v>1</v>
      </c>
      <c r="CI130" s="336"/>
      <c r="CJ130" s="337"/>
      <c r="CK130" s="336">
        <v>1</v>
      </c>
      <c r="CL130" s="336"/>
      <c r="CM130" s="337"/>
      <c r="CN130" s="336">
        <v>1</v>
      </c>
      <c r="CO130" s="336"/>
      <c r="CP130" s="337"/>
      <c r="CQ130" s="336">
        <v>1</v>
      </c>
      <c r="CR130" s="336"/>
      <c r="CS130" s="337"/>
      <c r="CU130" s="336" t="s">
        <v>4925</v>
      </c>
    </row>
    <row r="131" spans="1:99" ht="81.75" customHeight="1" x14ac:dyDescent="0.25">
      <c r="A131" s="234" t="s">
        <v>3556</v>
      </c>
      <c r="B131" s="108" t="s">
        <v>181</v>
      </c>
      <c r="C131" s="108">
        <v>1</v>
      </c>
      <c r="D131" s="108" t="s">
        <v>183</v>
      </c>
      <c r="E131" s="120">
        <v>1</v>
      </c>
      <c r="F131" s="108" t="s">
        <v>194</v>
      </c>
      <c r="G131" s="166" t="s">
        <v>199</v>
      </c>
      <c r="H131" s="166" t="s">
        <v>186</v>
      </c>
      <c r="I131" s="299" t="str">
        <f t="shared" si="6"/>
        <v>I-101-1-0700103</v>
      </c>
      <c r="J131" s="185" t="s">
        <v>224</v>
      </c>
      <c r="K131" s="109" t="s">
        <v>16</v>
      </c>
      <c r="L131" s="300" t="s">
        <v>18</v>
      </c>
      <c r="M131" s="301" t="s">
        <v>4754</v>
      </c>
      <c r="N131" s="322"/>
      <c r="O131" s="110" t="s">
        <v>505</v>
      </c>
      <c r="P131" s="330" t="s">
        <v>226</v>
      </c>
      <c r="Q131" s="330" t="s">
        <v>506</v>
      </c>
      <c r="R131" s="110" t="s">
        <v>222</v>
      </c>
      <c r="S131" s="301" t="s">
        <v>507</v>
      </c>
      <c r="T131" s="581" t="s">
        <v>2837</v>
      </c>
      <c r="U131" s="583">
        <v>0.43</v>
      </c>
      <c r="V131" s="110" t="s">
        <v>223</v>
      </c>
      <c r="W131" s="310">
        <v>1500000</v>
      </c>
      <c r="X131" s="323"/>
      <c r="Y131" s="323"/>
      <c r="Z131" s="330" t="s">
        <v>510</v>
      </c>
      <c r="AA131" s="303">
        <v>43282</v>
      </c>
      <c r="AB131" s="303">
        <v>43312</v>
      </c>
      <c r="AC131" s="341" t="str">
        <f t="shared" si="7"/>
        <v>julio</v>
      </c>
      <c r="AD131" s="343">
        <f t="shared" si="8"/>
        <v>30</v>
      </c>
      <c r="AE131" s="342">
        <f t="shared" si="5"/>
        <v>30</v>
      </c>
      <c r="AF131" s="332">
        <v>0</v>
      </c>
      <c r="AG131" s="308">
        <v>0</v>
      </c>
      <c r="AH131" s="330" t="s">
        <v>23</v>
      </c>
      <c r="AI131" s="333">
        <v>0</v>
      </c>
      <c r="AJ131" s="330" t="s">
        <v>640</v>
      </c>
      <c r="AK131" s="339" t="s">
        <v>641</v>
      </c>
      <c r="AL131" s="310">
        <v>623233</v>
      </c>
      <c r="AM131" s="311" t="s">
        <v>638</v>
      </c>
      <c r="AN131" s="574">
        <v>760605</v>
      </c>
      <c r="AO131" s="575" t="s">
        <v>2838</v>
      </c>
      <c r="AP131" s="574">
        <v>793670</v>
      </c>
      <c r="AQ131" s="725" t="s">
        <v>4283</v>
      </c>
      <c r="AR131" s="574">
        <v>863582</v>
      </c>
      <c r="AS131" s="726" t="s">
        <v>5193</v>
      </c>
      <c r="AT131" s="1626">
        <v>934203</v>
      </c>
      <c r="AU131" s="1378" t="s">
        <v>6381</v>
      </c>
      <c r="AV131" s="812">
        <v>945124</v>
      </c>
      <c r="AW131" s="1378" t="s">
        <v>6978</v>
      </c>
      <c r="AX131" s="323"/>
      <c r="AY131" s="323"/>
      <c r="AZ131" s="323"/>
      <c r="BA131" s="323"/>
      <c r="BB131" s="323"/>
      <c r="BC131" s="323"/>
      <c r="BD131" s="323"/>
      <c r="BE131" s="323"/>
      <c r="BF131" s="323"/>
      <c r="BG131" s="323"/>
      <c r="BH131" s="323"/>
      <c r="BI131" s="323"/>
      <c r="BJ131" s="335">
        <v>0.1</v>
      </c>
      <c r="BK131" s="336">
        <v>0.1</v>
      </c>
      <c r="BL131" s="337" t="s">
        <v>643</v>
      </c>
      <c r="BM131" s="580">
        <v>0</v>
      </c>
      <c r="BN131" s="335">
        <v>0</v>
      </c>
      <c r="BO131" s="579">
        <v>0</v>
      </c>
      <c r="BP131" s="336">
        <v>0</v>
      </c>
      <c r="BQ131" s="336"/>
      <c r="BR131" s="337"/>
      <c r="BS131" s="336">
        <v>0</v>
      </c>
      <c r="BT131" s="336"/>
      <c r="BU131" s="339"/>
      <c r="BV131" s="1362">
        <v>0</v>
      </c>
      <c r="BW131" s="1362">
        <v>0</v>
      </c>
      <c r="BX131" s="1363">
        <v>0</v>
      </c>
      <c r="BY131" s="1362">
        <v>0</v>
      </c>
      <c r="BZ131" s="1362">
        <v>0</v>
      </c>
      <c r="CA131" s="1378">
        <v>0</v>
      </c>
      <c r="CB131" s="336">
        <v>1</v>
      </c>
      <c r="CC131" s="336"/>
      <c r="CD131" s="337"/>
      <c r="CE131" s="336">
        <v>1</v>
      </c>
      <c r="CF131" s="336"/>
      <c r="CG131" s="337"/>
      <c r="CH131" s="336">
        <v>1</v>
      </c>
      <c r="CI131" s="336"/>
      <c r="CJ131" s="337"/>
      <c r="CK131" s="336">
        <v>1</v>
      </c>
      <c r="CL131" s="336"/>
      <c r="CM131" s="337"/>
      <c r="CN131" s="336">
        <v>1</v>
      </c>
      <c r="CO131" s="336"/>
      <c r="CP131" s="337"/>
      <c r="CQ131" s="336">
        <v>1</v>
      </c>
      <c r="CR131" s="336"/>
      <c r="CS131" s="337"/>
      <c r="CU131" s="336" t="s">
        <v>4926</v>
      </c>
    </row>
    <row r="132" spans="1:99" ht="66" customHeight="1" x14ac:dyDescent="0.25">
      <c r="A132" s="234" t="s">
        <v>3556</v>
      </c>
      <c r="B132" s="108" t="s">
        <v>181</v>
      </c>
      <c r="C132" s="108">
        <v>1</v>
      </c>
      <c r="D132" s="108" t="s">
        <v>183</v>
      </c>
      <c r="E132" s="120">
        <v>1</v>
      </c>
      <c r="F132" s="108" t="s">
        <v>194</v>
      </c>
      <c r="G132" s="166" t="s">
        <v>199</v>
      </c>
      <c r="H132" s="166" t="s">
        <v>187</v>
      </c>
      <c r="I132" s="299" t="str">
        <f t="shared" si="6"/>
        <v>I-101-1-0700104</v>
      </c>
      <c r="J132" s="185" t="s">
        <v>224</v>
      </c>
      <c r="K132" s="109" t="s">
        <v>16</v>
      </c>
      <c r="L132" s="300" t="s">
        <v>18</v>
      </c>
      <c r="M132" s="301" t="s">
        <v>4754</v>
      </c>
      <c r="N132" s="322"/>
      <c r="O132" s="110" t="s">
        <v>505</v>
      </c>
      <c r="P132" s="330" t="s">
        <v>226</v>
      </c>
      <c r="Q132" s="330" t="s">
        <v>506</v>
      </c>
      <c r="R132" s="110" t="s">
        <v>222</v>
      </c>
      <c r="S132" s="301" t="s">
        <v>507</v>
      </c>
      <c r="T132" s="581" t="s">
        <v>2837</v>
      </c>
      <c r="U132" s="583">
        <v>0.43</v>
      </c>
      <c r="V132" s="110" t="s">
        <v>223</v>
      </c>
      <c r="W132" s="310">
        <v>1500000</v>
      </c>
      <c r="X132" s="323"/>
      <c r="Y132" s="323"/>
      <c r="Z132" s="330" t="s">
        <v>511</v>
      </c>
      <c r="AA132" s="303">
        <v>43101</v>
      </c>
      <c r="AB132" s="303">
        <v>43312</v>
      </c>
      <c r="AC132" s="341" t="str">
        <f t="shared" si="7"/>
        <v>enero</v>
      </c>
      <c r="AD132" s="343">
        <f t="shared" si="8"/>
        <v>211</v>
      </c>
      <c r="AE132" s="342">
        <f t="shared" si="5"/>
        <v>213</v>
      </c>
      <c r="AF132" s="332">
        <v>0</v>
      </c>
      <c r="AG132" s="332">
        <v>2355639936</v>
      </c>
      <c r="AH132" s="330" t="s">
        <v>23</v>
      </c>
      <c r="AI132" s="333">
        <v>0</v>
      </c>
      <c r="AJ132" s="330" t="s">
        <v>644</v>
      </c>
      <c r="AK132" s="339" t="s">
        <v>645</v>
      </c>
      <c r="AL132" s="310">
        <v>623233</v>
      </c>
      <c r="AM132" s="311" t="s">
        <v>638</v>
      </c>
      <c r="AN132" s="574">
        <v>760605</v>
      </c>
      <c r="AO132" s="575" t="s">
        <v>2838</v>
      </c>
      <c r="AP132" s="574">
        <v>793670</v>
      </c>
      <c r="AQ132" s="726" t="s">
        <v>4283</v>
      </c>
      <c r="AR132" s="574">
        <v>863582</v>
      </c>
      <c r="AS132" s="726" t="s">
        <v>5193</v>
      </c>
      <c r="AT132" s="1626">
        <v>934203</v>
      </c>
      <c r="AU132" s="1378" t="s">
        <v>6381</v>
      </c>
      <c r="AV132" s="812">
        <v>945124</v>
      </c>
      <c r="AW132" s="1378" t="s">
        <v>6978</v>
      </c>
      <c r="AX132" s="323"/>
      <c r="AY132" s="323"/>
      <c r="AZ132" s="323"/>
      <c r="BA132" s="323"/>
      <c r="BB132" s="323"/>
      <c r="BC132" s="323"/>
      <c r="BD132" s="323"/>
      <c r="BE132" s="323"/>
      <c r="BF132" s="323"/>
      <c r="BG132" s="323"/>
      <c r="BH132" s="323"/>
      <c r="BI132" s="323"/>
      <c r="BJ132" s="335">
        <v>0.1</v>
      </c>
      <c r="BK132" s="336">
        <v>0.1</v>
      </c>
      <c r="BL132" s="337" t="s">
        <v>643</v>
      </c>
      <c r="BM132" s="580">
        <v>0.2</v>
      </c>
      <c r="BN132" s="335">
        <v>0.89</v>
      </c>
      <c r="BO132" s="579" t="s">
        <v>2841</v>
      </c>
      <c r="BP132" s="336">
        <v>0.30000000000000004</v>
      </c>
      <c r="BQ132" s="336">
        <v>1.27</v>
      </c>
      <c r="BR132" s="339" t="s">
        <v>4301</v>
      </c>
      <c r="BS132" s="336">
        <v>0.5</v>
      </c>
      <c r="BT132" s="1293">
        <v>1.4219999999999999</v>
      </c>
      <c r="BU132" s="339" t="s">
        <v>5373</v>
      </c>
      <c r="BV132" s="1362">
        <v>0.7</v>
      </c>
      <c r="BW132" s="1362">
        <v>1.516</v>
      </c>
      <c r="BX132" s="1378" t="s">
        <v>6563</v>
      </c>
      <c r="BY132" s="1362">
        <v>0.85</v>
      </c>
      <c r="BZ132" s="1362">
        <v>1.716</v>
      </c>
      <c r="CA132" s="1378" t="s">
        <v>7054</v>
      </c>
      <c r="CB132" s="336">
        <v>1</v>
      </c>
      <c r="CC132" s="336"/>
      <c r="CD132" s="337"/>
      <c r="CE132" s="336">
        <v>1</v>
      </c>
      <c r="CF132" s="336"/>
      <c r="CG132" s="337"/>
      <c r="CH132" s="336">
        <v>1</v>
      </c>
      <c r="CI132" s="336"/>
      <c r="CJ132" s="337"/>
      <c r="CK132" s="336">
        <v>1</v>
      </c>
      <c r="CL132" s="336"/>
      <c r="CM132" s="337"/>
      <c r="CN132" s="336">
        <v>1</v>
      </c>
      <c r="CO132" s="336"/>
      <c r="CP132" s="337"/>
      <c r="CQ132" s="336">
        <v>1</v>
      </c>
      <c r="CR132" s="336"/>
      <c r="CS132" s="337"/>
      <c r="CU132" s="336" t="s">
        <v>4927</v>
      </c>
    </row>
    <row r="133" spans="1:99" ht="61.5" customHeight="1" x14ac:dyDescent="0.25">
      <c r="A133" s="234" t="s">
        <v>3556</v>
      </c>
      <c r="B133" s="108" t="s">
        <v>181</v>
      </c>
      <c r="C133" s="108">
        <v>1</v>
      </c>
      <c r="D133" s="108" t="s">
        <v>183</v>
      </c>
      <c r="E133" s="120">
        <v>0</v>
      </c>
      <c r="F133" s="108" t="s">
        <v>192</v>
      </c>
      <c r="G133" s="166" t="s">
        <v>3626</v>
      </c>
      <c r="H133" s="166" t="s">
        <v>183</v>
      </c>
      <c r="I133" s="299" t="str">
        <f t="shared" si="6"/>
        <v>I-101-0-1302701</v>
      </c>
      <c r="J133" s="185" t="s">
        <v>224</v>
      </c>
      <c r="K133" s="109" t="s">
        <v>16</v>
      </c>
      <c r="L133" s="300" t="s">
        <v>18</v>
      </c>
      <c r="M133" s="301" t="s">
        <v>4754</v>
      </c>
      <c r="N133" s="322"/>
      <c r="O133" s="110" t="s">
        <v>225</v>
      </c>
      <c r="P133" s="330" t="s">
        <v>226</v>
      </c>
      <c r="Q133" s="330" t="s">
        <v>227</v>
      </c>
      <c r="R133" s="110" t="s">
        <v>228</v>
      </c>
      <c r="S133" s="301" t="s">
        <v>512</v>
      </c>
      <c r="T133" s="581" t="s">
        <v>2881</v>
      </c>
      <c r="U133" s="583">
        <v>1.75</v>
      </c>
      <c r="V133" s="110" t="s">
        <v>223</v>
      </c>
      <c r="W133" s="310">
        <v>1200000</v>
      </c>
      <c r="X133" s="323"/>
      <c r="Y133" s="323"/>
      <c r="Z133" s="330" t="s">
        <v>513</v>
      </c>
      <c r="AA133" s="303">
        <v>43132</v>
      </c>
      <c r="AB133" s="303">
        <v>43435</v>
      </c>
      <c r="AC133" s="341" t="str">
        <f t="shared" si="7"/>
        <v>febrero</v>
      </c>
      <c r="AD133" s="343">
        <f t="shared" si="8"/>
        <v>303</v>
      </c>
      <c r="AE133" s="342">
        <f t="shared" si="5"/>
        <v>305</v>
      </c>
      <c r="AF133" s="332">
        <v>0</v>
      </c>
      <c r="AG133" s="332">
        <v>3800000000</v>
      </c>
      <c r="AH133" s="330" t="s">
        <v>23</v>
      </c>
      <c r="AI133" s="333">
        <v>0</v>
      </c>
      <c r="AJ133" s="330" t="s">
        <v>646</v>
      </c>
      <c r="AK133" s="334" t="s">
        <v>647</v>
      </c>
      <c r="AL133" s="307"/>
      <c r="AM133" s="307"/>
      <c r="AN133" s="574">
        <v>0</v>
      </c>
      <c r="AO133" s="575" t="s">
        <v>2923</v>
      </c>
      <c r="AP133" s="574">
        <v>0</v>
      </c>
      <c r="AQ133" s="726" t="s">
        <v>4284</v>
      </c>
      <c r="AR133" s="574">
        <v>1025560</v>
      </c>
      <c r="AS133" s="726" t="s">
        <v>5194</v>
      </c>
      <c r="AT133" s="1626">
        <v>2121858</v>
      </c>
      <c r="AU133" s="1378" t="s">
        <v>6382</v>
      </c>
      <c r="AV133" s="812">
        <v>2121858</v>
      </c>
      <c r="AW133" s="1378" t="s">
        <v>6979</v>
      </c>
      <c r="AX133" s="323"/>
      <c r="AY133" s="323"/>
      <c r="AZ133" s="323"/>
      <c r="BA133" s="323"/>
      <c r="BB133" s="323"/>
      <c r="BC133" s="323"/>
      <c r="BD133" s="323"/>
      <c r="BE133" s="323"/>
      <c r="BF133" s="323"/>
      <c r="BG133" s="323"/>
      <c r="BH133" s="323"/>
      <c r="BI133" s="323"/>
      <c r="BJ133" s="335">
        <v>0</v>
      </c>
      <c r="BK133" s="336">
        <v>0</v>
      </c>
      <c r="BL133" s="337">
        <v>0</v>
      </c>
      <c r="BM133" s="577">
        <v>0.05</v>
      </c>
      <c r="BN133" s="335">
        <v>0.05</v>
      </c>
      <c r="BO133" s="579" t="s">
        <v>2983</v>
      </c>
      <c r="BP133" s="336">
        <v>0.1</v>
      </c>
      <c r="BQ133" s="336">
        <v>0.1</v>
      </c>
      <c r="BR133" s="339" t="s">
        <v>4284</v>
      </c>
      <c r="BS133" s="336">
        <v>0.25</v>
      </c>
      <c r="BT133" s="336">
        <v>0.25</v>
      </c>
      <c r="BU133" s="339" t="s">
        <v>5374</v>
      </c>
      <c r="BV133" s="1362">
        <v>0.3</v>
      </c>
      <c r="BW133" s="1362">
        <v>0.3</v>
      </c>
      <c r="BX133" s="1378" t="s">
        <v>6564</v>
      </c>
      <c r="BY133" s="1362">
        <v>0.35</v>
      </c>
      <c r="BZ133" s="1362">
        <v>0.35</v>
      </c>
      <c r="CA133" s="1378" t="s">
        <v>7055</v>
      </c>
      <c r="CB133" s="336">
        <v>0.39999999999999997</v>
      </c>
      <c r="CC133" s="336"/>
      <c r="CD133" s="337"/>
      <c r="CE133" s="336">
        <v>0.44999999999999996</v>
      </c>
      <c r="CF133" s="336"/>
      <c r="CG133" s="337"/>
      <c r="CH133" s="336">
        <v>0.6</v>
      </c>
      <c r="CI133" s="336"/>
      <c r="CJ133" s="337"/>
      <c r="CK133" s="336">
        <v>0.75</v>
      </c>
      <c r="CL133" s="336"/>
      <c r="CM133" s="337"/>
      <c r="CN133" s="336">
        <v>0.95</v>
      </c>
      <c r="CO133" s="336"/>
      <c r="CP133" s="337"/>
      <c r="CQ133" s="336">
        <v>1</v>
      </c>
      <c r="CR133" s="336"/>
      <c r="CS133" s="337"/>
      <c r="CU133" s="336" t="s">
        <v>4928</v>
      </c>
    </row>
    <row r="134" spans="1:99" ht="61.5" customHeight="1" x14ac:dyDescent="0.25">
      <c r="A134" s="234" t="s">
        <v>3556</v>
      </c>
      <c r="B134" s="108" t="s">
        <v>181</v>
      </c>
      <c r="C134" s="108">
        <v>1</v>
      </c>
      <c r="D134" s="108" t="s">
        <v>183</v>
      </c>
      <c r="E134" s="120">
        <v>0</v>
      </c>
      <c r="F134" s="108" t="s">
        <v>192</v>
      </c>
      <c r="G134" s="166" t="s">
        <v>3627</v>
      </c>
      <c r="H134" s="166" t="s">
        <v>183</v>
      </c>
      <c r="I134" s="299" t="str">
        <f t="shared" si="6"/>
        <v>I-101-0-1302801</v>
      </c>
      <c r="J134" s="185" t="s">
        <v>224</v>
      </c>
      <c r="K134" s="109" t="s">
        <v>16</v>
      </c>
      <c r="L134" s="300" t="s">
        <v>18</v>
      </c>
      <c r="M134" s="301" t="s">
        <v>4754</v>
      </c>
      <c r="N134" s="322"/>
      <c r="O134" s="110" t="s">
        <v>225</v>
      </c>
      <c r="P134" s="330" t="s">
        <v>226</v>
      </c>
      <c r="Q134" s="330" t="s">
        <v>227</v>
      </c>
      <c r="R134" s="110" t="s">
        <v>228</v>
      </c>
      <c r="S134" s="301" t="s">
        <v>514</v>
      </c>
      <c r="T134" s="581" t="s">
        <v>2882</v>
      </c>
      <c r="U134" s="583">
        <v>1.75</v>
      </c>
      <c r="V134" s="110" t="s">
        <v>223</v>
      </c>
      <c r="W134" s="1632">
        <v>370</v>
      </c>
      <c r="X134" s="323"/>
      <c r="Y134" s="323"/>
      <c r="Z134" s="330" t="s">
        <v>515</v>
      </c>
      <c r="AA134" s="303">
        <v>43118</v>
      </c>
      <c r="AB134" s="303">
        <v>43221</v>
      </c>
      <c r="AC134" s="341" t="str">
        <f t="shared" si="7"/>
        <v>enero</v>
      </c>
      <c r="AD134" s="343">
        <f t="shared" si="8"/>
        <v>103</v>
      </c>
      <c r="AE134" s="342">
        <f t="shared" si="5"/>
        <v>122</v>
      </c>
      <c r="AF134" s="332">
        <v>0</v>
      </c>
      <c r="AG134" s="332">
        <v>700000000</v>
      </c>
      <c r="AH134" s="330" t="s">
        <v>23</v>
      </c>
      <c r="AI134" s="333">
        <v>0</v>
      </c>
      <c r="AJ134" s="330" t="s">
        <v>648</v>
      </c>
      <c r="AK134" s="334" t="s">
        <v>649</v>
      </c>
      <c r="AL134" s="307"/>
      <c r="AM134" s="307"/>
      <c r="AN134" s="574">
        <v>0</v>
      </c>
      <c r="AO134" s="575" t="s">
        <v>2923</v>
      </c>
      <c r="AP134" s="574">
        <v>250</v>
      </c>
      <c r="AQ134" s="726" t="s">
        <v>4285</v>
      </c>
      <c r="AR134" s="574">
        <v>250</v>
      </c>
      <c r="AS134" s="726" t="s">
        <v>5195</v>
      </c>
      <c r="AT134" s="1626">
        <v>250</v>
      </c>
      <c r="AU134" s="1378" t="s">
        <v>6383</v>
      </c>
      <c r="AV134" s="812">
        <v>250</v>
      </c>
      <c r="AW134" s="1378" t="s">
        <v>6980</v>
      </c>
      <c r="AX134" s="323"/>
      <c r="AY134" s="323"/>
      <c r="AZ134" s="323"/>
      <c r="BA134" s="323"/>
      <c r="BB134" s="323"/>
      <c r="BC134" s="323"/>
      <c r="BD134" s="323"/>
      <c r="BE134" s="323"/>
      <c r="BF134" s="323"/>
      <c r="BG134" s="323"/>
      <c r="BH134" s="323"/>
      <c r="BI134" s="323"/>
      <c r="BJ134" s="335">
        <v>0.15</v>
      </c>
      <c r="BK134" s="336">
        <v>0.15</v>
      </c>
      <c r="BL134" s="337" t="s">
        <v>635</v>
      </c>
      <c r="BM134" s="577">
        <v>0.35</v>
      </c>
      <c r="BN134" s="335">
        <v>0.35</v>
      </c>
      <c r="BO134" s="576" t="s">
        <v>2984</v>
      </c>
      <c r="BP134" s="336">
        <v>0.6</v>
      </c>
      <c r="BQ134" s="336">
        <v>0.6</v>
      </c>
      <c r="BR134" s="339" t="s">
        <v>4302</v>
      </c>
      <c r="BS134" s="336">
        <v>0.85</v>
      </c>
      <c r="BT134" s="336">
        <v>0.85</v>
      </c>
      <c r="BU134" s="339" t="s">
        <v>5375</v>
      </c>
      <c r="BV134" s="1362">
        <v>1</v>
      </c>
      <c r="BW134" s="1362">
        <v>1</v>
      </c>
      <c r="BX134" s="1378" t="s">
        <v>6565</v>
      </c>
      <c r="BY134" s="1362">
        <v>1</v>
      </c>
      <c r="BZ134" s="1362">
        <v>1</v>
      </c>
      <c r="CA134" s="1378" t="s">
        <v>7056</v>
      </c>
      <c r="CB134" s="336">
        <v>1</v>
      </c>
      <c r="CC134" s="336"/>
      <c r="CD134" s="337"/>
      <c r="CE134" s="336">
        <v>1</v>
      </c>
      <c r="CF134" s="336"/>
      <c r="CG134" s="337"/>
      <c r="CH134" s="336">
        <v>1</v>
      </c>
      <c r="CI134" s="336"/>
      <c r="CJ134" s="337"/>
      <c r="CK134" s="336">
        <v>1</v>
      </c>
      <c r="CL134" s="336"/>
      <c r="CM134" s="337"/>
      <c r="CN134" s="336">
        <v>1</v>
      </c>
      <c r="CO134" s="336"/>
      <c r="CP134" s="337"/>
      <c r="CQ134" s="336">
        <v>1</v>
      </c>
      <c r="CR134" s="336"/>
      <c r="CS134" s="337"/>
      <c r="CU134" s="336" t="s">
        <v>4929</v>
      </c>
    </row>
    <row r="135" spans="1:99" ht="61.5" customHeight="1" x14ac:dyDescent="0.25">
      <c r="A135" s="234" t="s">
        <v>3556</v>
      </c>
      <c r="B135" s="108" t="s">
        <v>181</v>
      </c>
      <c r="C135" s="108">
        <v>1</v>
      </c>
      <c r="D135" s="108" t="s">
        <v>183</v>
      </c>
      <c r="E135" s="120">
        <v>0</v>
      </c>
      <c r="F135" s="108" t="s">
        <v>192</v>
      </c>
      <c r="G135" s="166" t="s">
        <v>3628</v>
      </c>
      <c r="H135" s="166" t="s">
        <v>183</v>
      </c>
      <c r="I135" s="299" t="str">
        <f t="shared" si="6"/>
        <v>I-101-0-1302901</v>
      </c>
      <c r="J135" s="185" t="s">
        <v>224</v>
      </c>
      <c r="K135" s="109" t="s">
        <v>16</v>
      </c>
      <c r="L135" s="300" t="s">
        <v>18</v>
      </c>
      <c r="M135" s="301" t="s">
        <v>4754</v>
      </c>
      <c r="N135" s="322"/>
      <c r="O135" s="110" t="s">
        <v>225</v>
      </c>
      <c r="P135" s="330" t="s">
        <v>226</v>
      </c>
      <c r="Q135" s="330" t="s">
        <v>227</v>
      </c>
      <c r="R135" s="110" t="s">
        <v>228</v>
      </c>
      <c r="S135" s="301" t="s">
        <v>516</v>
      </c>
      <c r="T135" s="581" t="s">
        <v>2883</v>
      </c>
      <c r="U135" s="583">
        <v>1.75</v>
      </c>
      <c r="V135" s="110" t="s">
        <v>223</v>
      </c>
      <c r="W135" s="310">
        <v>3</v>
      </c>
      <c r="X135" s="323"/>
      <c r="Y135" s="323"/>
      <c r="Z135" s="330" t="s">
        <v>517</v>
      </c>
      <c r="AA135" s="303">
        <v>43132</v>
      </c>
      <c r="AB135" s="303">
        <v>43313</v>
      </c>
      <c r="AC135" s="341" t="str">
        <f t="shared" si="7"/>
        <v>febrero</v>
      </c>
      <c r="AD135" s="343">
        <f t="shared" si="8"/>
        <v>181</v>
      </c>
      <c r="AE135" s="342">
        <f t="shared" si="5"/>
        <v>183</v>
      </c>
      <c r="AF135" s="332">
        <v>0</v>
      </c>
      <c r="AG135" s="332">
        <v>1196740889</v>
      </c>
      <c r="AH135" s="330" t="s">
        <v>23</v>
      </c>
      <c r="AI135" s="333">
        <v>0</v>
      </c>
      <c r="AJ135" s="330" t="s">
        <v>650</v>
      </c>
      <c r="AK135" s="334" t="s">
        <v>651</v>
      </c>
      <c r="AL135" s="307"/>
      <c r="AM135" s="307"/>
      <c r="AN135" s="574">
        <v>0</v>
      </c>
      <c r="AO135" s="575" t="s">
        <v>2924</v>
      </c>
      <c r="AP135" s="574">
        <v>0</v>
      </c>
      <c r="AQ135" s="726" t="s">
        <v>4286</v>
      </c>
      <c r="AR135" s="574">
        <v>3</v>
      </c>
      <c r="AS135" s="726" t="s">
        <v>5196</v>
      </c>
      <c r="AT135" s="1626">
        <v>5</v>
      </c>
      <c r="AU135" s="1378" t="s">
        <v>6384</v>
      </c>
      <c r="AV135" s="812">
        <v>5</v>
      </c>
      <c r="AW135" s="1378" t="s">
        <v>6981</v>
      </c>
      <c r="AX135" s="323"/>
      <c r="AY135" s="323"/>
      <c r="AZ135" s="323"/>
      <c r="BA135" s="323"/>
      <c r="BB135" s="323"/>
      <c r="BC135" s="323"/>
      <c r="BD135" s="323"/>
      <c r="BE135" s="323"/>
      <c r="BF135" s="323"/>
      <c r="BG135" s="323"/>
      <c r="BH135" s="323"/>
      <c r="BI135" s="323"/>
      <c r="BJ135" s="335">
        <v>0.3</v>
      </c>
      <c r="BK135" s="336">
        <v>0.3</v>
      </c>
      <c r="BL135" s="337" t="s">
        <v>652</v>
      </c>
      <c r="BM135" s="577">
        <v>0.1</v>
      </c>
      <c r="BN135" s="335">
        <v>0.1</v>
      </c>
      <c r="BO135" s="576" t="s">
        <v>2985</v>
      </c>
      <c r="BP135" s="336">
        <v>0.30000000000000004</v>
      </c>
      <c r="BQ135" s="336">
        <v>0.3</v>
      </c>
      <c r="BR135" s="339" t="s">
        <v>4303</v>
      </c>
      <c r="BS135" s="336">
        <v>0.5</v>
      </c>
      <c r="BT135" s="336">
        <v>1</v>
      </c>
      <c r="BU135" s="339" t="s">
        <v>5376</v>
      </c>
      <c r="BV135" s="1362">
        <v>0.7</v>
      </c>
      <c r="BW135" s="1362">
        <v>1</v>
      </c>
      <c r="BX135" s="1378" t="s">
        <v>6566</v>
      </c>
      <c r="BY135" s="1362">
        <v>0.79999999999999993</v>
      </c>
      <c r="BZ135" s="1362">
        <v>1.6</v>
      </c>
      <c r="CA135" s="1378" t="s">
        <v>7057</v>
      </c>
      <c r="CB135" s="336">
        <v>0.89999999999999991</v>
      </c>
      <c r="CC135" s="336"/>
      <c r="CD135" s="337"/>
      <c r="CE135" s="336">
        <v>0.99999999999999989</v>
      </c>
      <c r="CF135" s="336"/>
      <c r="CG135" s="337"/>
      <c r="CH135" s="336">
        <v>0.99999999999999989</v>
      </c>
      <c r="CI135" s="336"/>
      <c r="CJ135" s="337"/>
      <c r="CK135" s="336">
        <v>0.99999999999999989</v>
      </c>
      <c r="CL135" s="336"/>
      <c r="CM135" s="337"/>
      <c r="CN135" s="336">
        <v>0.99999999999999989</v>
      </c>
      <c r="CO135" s="336"/>
      <c r="CP135" s="337"/>
      <c r="CQ135" s="336">
        <v>0.99999999999999989</v>
      </c>
      <c r="CR135" s="336"/>
      <c r="CS135" s="337"/>
      <c r="CU135" s="336" t="s">
        <v>4930</v>
      </c>
    </row>
    <row r="136" spans="1:99" ht="61.5" customHeight="1" x14ac:dyDescent="0.25">
      <c r="A136" s="234" t="s">
        <v>3556</v>
      </c>
      <c r="B136" s="108" t="s">
        <v>181</v>
      </c>
      <c r="C136" s="108">
        <v>1</v>
      </c>
      <c r="D136" s="108" t="s">
        <v>183</v>
      </c>
      <c r="E136" s="120">
        <v>0</v>
      </c>
      <c r="F136" s="108" t="s">
        <v>192</v>
      </c>
      <c r="G136" s="166" t="s">
        <v>3629</v>
      </c>
      <c r="H136" s="166" t="s">
        <v>183</v>
      </c>
      <c r="I136" s="299" t="str">
        <f t="shared" si="6"/>
        <v>I-101-0-1303001</v>
      </c>
      <c r="J136" s="185" t="s">
        <v>224</v>
      </c>
      <c r="K136" s="109" t="s">
        <v>16</v>
      </c>
      <c r="L136" s="300" t="s">
        <v>18</v>
      </c>
      <c r="M136" s="301" t="s">
        <v>4754</v>
      </c>
      <c r="N136" s="322"/>
      <c r="O136" s="110" t="s">
        <v>225</v>
      </c>
      <c r="P136" s="330" t="s">
        <v>226</v>
      </c>
      <c r="Q136" s="330" t="s">
        <v>227</v>
      </c>
      <c r="R136" s="110" t="s">
        <v>228</v>
      </c>
      <c r="S136" s="301" t="s">
        <v>518</v>
      </c>
      <c r="T136" s="581" t="s">
        <v>2884</v>
      </c>
      <c r="U136" s="583">
        <v>1.75</v>
      </c>
      <c r="V136" s="110" t="s">
        <v>223</v>
      </c>
      <c r="W136" s="310">
        <v>190</v>
      </c>
      <c r="X136" s="178" t="s">
        <v>222</v>
      </c>
      <c r="Y136" s="703">
        <v>43157</v>
      </c>
      <c r="Z136" s="695" t="s">
        <v>2414</v>
      </c>
      <c r="AA136" s="303">
        <v>43118</v>
      </c>
      <c r="AB136" s="303">
        <v>43373</v>
      </c>
      <c r="AC136" s="341" t="str">
        <f t="shared" si="7"/>
        <v>enero</v>
      </c>
      <c r="AD136" s="343">
        <f t="shared" si="8"/>
        <v>255</v>
      </c>
      <c r="AE136" s="342">
        <f t="shared" ref="AE136:AE199" si="9">IF($AD136&lt;=30,30,IF(AND($AD136&gt;30,$AD136&lt;=61),61,IF(AND($AD136&gt;61,$AD136&lt;=91),91,IF(AND($AD136&gt;91,$AD136&lt;=122),122,IF(AND($AD136&gt;122,$AD136&lt;=152),152,IF(AND($AD136&gt;152,$AD136&lt;=183),183,IF(AND($AD136&gt;183,$AD136&lt;=213),213,IF(AND($AD136&gt;213,$AD136&lt;=244),244,IF(AND($AD136&gt;244,$AD136&lt;=274),274,IF(AND($AD136&gt;274,$AD136&lt;=305),305,IF(AND($AD136&gt;305,$AD136&lt;=333),333,IF(AND($AD136&gt;333,$AD136&lt;=365),365,"Verificar Fechas"))))))))))))</f>
        <v>274</v>
      </c>
      <c r="AF136" s="332">
        <v>0</v>
      </c>
      <c r="AG136" s="308">
        <v>0</v>
      </c>
      <c r="AH136" s="110" t="s">
        <v>225</v>
      </c>
      <c r="AI136" s="330" t="s">
        <v>653</v>
      </c>
      <c r="AJ136" s="330" t="s">
        <v>654</v>
      </c>
      <c r="AK136" s="334" t="s">
        <v>655</v>
      </c>
      <c r="AL136" s="307"/>
      <c r="AM136" s="307"/>
      <c r="AN136" s="574">
        <v>0</v>
      </c>
      <c r="AO136" s="575" t="s">
        <v>2925</v>
      </c>
      <c r="AP136" s="574">
        <v>0</v>
      </c>
      <c r="AQ136" s="726" t="s">
        <v>4287</v>
      </c>
      <c r="AR136" s="574">
        <v>69</v>
      </c>
      <c r="AS136" s="726" t="s">
        <v>5197</v>
      </c>
      <c r="AT136" s="1626">
        <v>95</v>
      </c>
      <c r="AU136" s="1378" t="s">
        <v>6385</v>
      </c>
      <c r="AV136" s="812">
        <v>95</v>
      </c>
      <c r="AW136" s="1378" t="s">
        <v>6982</v>
      </c>
      <c r="AX136" s="323"/>
      <c r="AY136" s="323"/>
      <c r="AZ136" s="323"/>
      <c r="BA136" s="323"/>
      <c r="BB136" s="323"/>
      <c r="BC136" s="323"/>
      <c r="BD136" s="323"/>
      <c r="BE136" s="323"/>
      <c r="BF136" s="323"/>
      <c r="BG136" s="323"/>
      <c r="BH136" s="323"/>
      <c r="BI136" s="323"/>
      <c r="BJ136" s="335">
        <v>0.02</v>
      </c>
      <c r="BK136" s="336">
        <v>0.02</v>
      </c>
      <c r="BL136" s="337" t="s">
        <v>656</v>
      </c>
      <c r="BM136" s="577">
        <v>0.03</v>
      </c>
      <c r="BN136" s="335">
        <v>0.03</v>
      </c>
      <c r="BO136" s="576" t="s">
        <v>2986</v>
      </c>
      <c r="BP136" s="336">
        <v>0.1</v>
      </c>
      <c r="BQ136" s="336">
        <v>0.1</v>
      </c>
      <c r="BR136" s="339" t="s">
        <v>4304</v>
      </c>
      <c r="BS136" s="336">
        <v>0.44999999999999996</v>
      </c>
      <c r="BT136" s="336">
        <v>0.45</v>
      </c>
      <c r="BU136" s="339" t="s">
        <v>5377</v>
      </c>
      <c r="BV136" s="1362">
        <v>0.49999999999999994</v>
      </c>
      <c r="BW136" s="1362">
        <v>0.5</v>
      </c>
      <c r="BX136" s="1378" t="s">
        <v>6567</v>
      </c>
      <c r="BY136" s="1362">
        <v>0.5099999999999999</v>
      </c>
      <c r="BZ136" s="1362">
        <v>0.51</v>
      </c>
      <c r="CA136" s="1378" t="s">
        <v>7058</v>
      </c>
      <c r="CB136" s="336">
        <v>0.58999999999999986</v>
      </c>
      <c r="CC136" s="336"/>
      <c r="CD136" s="337"/>
      <c r="CE136" s="336">
        <v>0.79999999999999982</v>
      </c>
      <c r="CF136" s="336"/>
      <c r="CG136" s="337"/>
      <c r="CH136" s="336">
        <v>0.99999999999999978</v>
      </c>
      <c r="CI136" s="336"/>
      <c r="CJ136" s="337"/>
      <c r="CK136" s="336">
        <v>0.99999999999999978</v>
      </c>
      <c r="CL136" s="336"/>
      <c r="CM136" s="337"/>
      <c r="CN136" s="336">
        <v>0.99999999999999978</v>
      </c>
      <c r="CO136" s="336"/>
      <c r="CP136" s="337"/>
      <c r="CQ136" s="336">
        <v>0.99999999999999978</v>
      </c>
      <c r="CR136" s="336"/>
      <c r="CS136" s="337"/>
      <c r="CU136" s="336" t="s">
        <v>4931</v>
      </c>
    </row>
    <row r="137" spans="1:99" ht="61.5" customHeight="1" x14ac:dyDescent="0.25">
      <c r="A137" s="234" t="s">
        <v>3556</v>
      </c>
      <c r="B137" s="108" t="s">
        <v>181</v>
      </c>
      <c r="C137" s="108">
        <v>1</v>
      </c>
      <c r="D137" s="108" t="s">
        <v>183</v>
      </c>
      <c r="E137" s="120">
        <v>0</v>
      </c>
      <c r="F137" s="108" t="s">
        <v>192</v>
      </c>
      <c r="G137" s="166" t="s">
        <v>3630</v>
      </c>
      <c r="H137" s="166" t="s">
        <v>183</v>
      </c>
      <c r="I137" s="299" t="str">
        <f t="shared" ref="I137:I200" si="10">+B137&amp;"-"&amp;C137&amp;D137&amp;"-"&amp;E137&amp;"-"&amp;F137&amp;G137&amp;H137</f>
        <v>I-101-0-1303101</v>
      </c>
      <c r="J137" s="185" t="s">
        <v>224</v>
      </c>
      <c r="K137" s="109" t="s">
        <v>16</v>
      </c>
      <c r="L137" s="300" t="s">
        <v>18</v>
      </c>
      <c r="M137" s="301" t="s">
        <v>4754</v>
      </c>
      <c r="N137" s="322"/>
      <c r="O137" s="110" t="s">
        <v>225</v>
      </c>
      <c r="P137" s="330" t="s">
        <v>226</v>
      </c>
      <c r="Q137" s="330" t="s">
        <v>227</v>
      </c>
      <c r="R137" s="110" t="s">
        <v>228</v>
      </c>
      <c r="S137" s="301" t="s">
        <v>519</v>
      </c>
      <c r="T137" s="581" t="s">
        <v>2885</v>
      </c>
      <c r="U137" s="583">
        <v>1.75</v>
      </c>
      <c r="V137" s="110" t="s">
        <v>314</v>
      </c>
      <c r="W137" s="958">
        <v>1</v>
      </c>
      <c r="X137" s="178" t="s">
        <v>222</v>
      </c>
      <c r="Y137" s="703">
        <v>43157</v>
      </c>
      <c r="Z137" s="695" t="s">
        <v>520</v>
      </c>
      <c r="AA137" s="303">
        <v>43313</v>
      </c>
      <c r="AB137" s="303">
        <v>43373</v>
      </c>
      <c r="AC137" s="341" t="str">
        <f t="shared" ref="AC137:AC200" si="11">TEXT(AA137,"mmmm")</f>
        <v>agosto</v>
      </c>
      <c r="AD137" s="343">
        <f t="shared" ref="AD137:AD200" si="12">+AB137-AA137</f>
        <v>60</v>
      </c>
      <c r="AE137" s="342">
        <f t="shared" si="9"/>
        <v>61</v>
      </c>
      <c r="AF137" s="332">
        <v>0</v>
      </c>
      <c r="AG137" s="308">
        <v>0</v>
      </c>
      <c r="AH137" s="110" t="s">
        <v>225</v>
      </c>
      <c r="AI137" s="330" t="s">
        <v>653</v>
      </c>
      <c r="AJ137" s="330" t="s">
        <v>657</v>
      </c>
      <c r="AK137" s="334" t="s">
        <v>658</v>
      </c>
      <c r="AL137" s="307"/>
      <c r="AM137" s="307"/>
      <c r="AN137" s="588">
        <v>0</v>
      </c>
      <c r="AO137" s="575" t="s">
        <v>2926</v>
      </c>
      <c r="AP137" s="574">
        <v>0</v>
      </c>
      <c r="AQ137" s="725" t="s">
        <v>4288</v>
      </c>
      <c r="AR137" s="574">
        <v>0.69</v>
      </c>
      <c r="AS137" s="726" t="s">
        <v>5198</v>
      </c>
      <c r="AT137" s="1626">
        <v>0.5</v>
      </c>
      <c r="AU137" s="1378" t="s">
        <v>6386</v>
      </c>
      <c r="AV137" s="812">
        <v>0.5</v>
      </c>
      <c r="AW137" s="1378" t="s">
        <v>6983</v>
      </c>
      <c r="AX137" s="323"/>
      <c r="AY137" s="323"/>
      <c r="AZ137" s="323"/>
      <c r="BA137" s="323"/>
      <c r="BB137" s="323"/>
      <c r="BC137" s="323"/>
      <c r="BD137" s="323"/>
      <c r="BE137" s="323"/>
      <c r="BF137" s="323"/>
      <c r="BG137" s="323"/>
      <c r="BH137" s="323"/>
      <c r="BI137" s="323"/>
      <c r="BJ137" s="335">
        <v>0</v>
      </c>
      <c r="BK137" s="336">
        <v>0</v>
      </c>
      <c r="BL137" s="337">
        <v>0</v>
      </c>
      <c r="BM137" s="577">
        <v>0.01</v>
      </c>
      <c r="BN137" s="335">
        <v>0.01</v>
      </c>
      <c r="BO137" s="576" t="s">
        <v>2987</v>
      </c>
      <c r="BP137" s="336">
        <v>0.02</v>
      </c>
      <c r="BQ137" s="336">
        <v>0.02</v>
      </c>
      <c r="BR137" s="337" t="s">
        <v>4305</v>
      </c>
      <c r="BS137" s="336">
        <v>0.4</v>
      </c>
      <c r="BT137" s="336">
        <v>0.4</v>
      </c>
      <c r="BU137" s="339" t="s">
        <v>5378</v>
      </c>
      <c r="BV137" s="1362">
        <v>0.5</v>
      </c>
      <c r="BW137" s="1362">
        <v>0.5</v>
      </c>
      <c r="BX137" s="1363" t="s">
        <v>6568</v>
      </c>
      <c r="BY137" s="1362">
        <v>0.51</v>
      </c>
      <c r="BZ137" s="1362">
        <v>0.51</v>
      </c>
      <c r="CA137" s="1378" t="s">
        <v>6983</v>
      </c>
      <c r="CB137" s="336">
        <v>0.59</v>
      </c>
      <c r="CC137" s="336"/>
      <c r="CD137" s="337"/>
      <c r="CE137" s="336">
        <v>0.79999999999999993</v>
      </c>
      <c r="CF137" s="336"/>
      <c r="CG137" s="337"/>
      <c r="CH137" s="336">
        <v>1</v>
      </c>
      <c r="CI137" s="336"/>
      <c r="CJ137" s="337"/>
      <c r="CK137" s="336">
        <v>1</v>
      </c>
      <c r="CL137" s="336"/>
      <c r="CM137" s="337"/>
      <c r="CN137" s="336">
        <v>1</v>
      </c>
      <c r="CO137" s="336"/>
      <c r="CP137" s="337"/>
      <c r="CQ137" s="336">
        <v>1</v>
      </c>
      <c r="CR137" s="336"/>
      <c r="CS137" s="337"/>
      <c r="CU137" s="336" t="s">
        <v>4932</v>
      </c>
    </row>
    <row r="138" spans="1:99" ht="61.5" customHeight="1" x14ac:dyDescent="0.25">
      <c r="A138" s="234" t="s">
        <v>3556</v>
      </c>
      <c r="B138" s="108" t="s">
        <v>181</v>
      </c>
      <c r="C138" s="108">
        <v>1</v>
      </c>
      <c r="D138" s="108" t="s">
        <v>183</v>
      </c>
      <c r="E138" s="120">
        <v>0</v>
      </c>
      <c r="F138" s="108" t="s">
        <v>192</v>
      </c>
      <c r="G138" s="166" t="s">
        <v>3631</v>
      </c>
      <c r="H138" s="166" t="s">
        <v>183</v>
      </c>
      <c r="I138" s="299" t="str">
        <f t="shared" si="10"/>
        <v>I-101-0-1303201</v>
      </c>
      <c r="J138" s="185" t="s">
        <v>224</v>
      </c>
      <c r="K138" s="109" t="s">
        <v>16</v>
      </c>
      <c r="L138" s="300" t="s">
        <v>18</v>
      </c>
      <c r="M138" s="301" t="s">
        <v>4754</v>
      </c>
      <c r="N138" s="322"/>
      <c r="O138" s="110" t="s">
        <v>225</v>
      </c>
      <c r="P138" s="330" t="s">
        <v>226</v>
      </c>
      <c r="Q138" s="330" t="s">
        <v>227</v>
      </c>
      <c r="R138" s="110" t="s">
        <v>228</v>
      </c>
      <c r="S138" s="301" t="s">
        <v>6027</v>
      </c>
      <c r="T138" s="581" t="s">
        <v>2886</v>
      </c>
      <c r="U138" s="583">
        <v>0.57999999999999996</v>
      </c>
      <c r="V138" s="110" t="s">
        <v>223</v>
      </c>
      <c r="W138" s="956">
        <v>1</v>
      </c>
      <c r="X138" s="178" t="s">
        <v>222</v>
      </c>
      <c r="Y138" s="703">
        <v>43157</v>
      </c>
      <c r="Z138" s="695" t="s">
        <v>521</v>
      </c>
      <c r="AA138" s="303">
        <v>43160</v>
      </c>
      <c r="AB138" s="303">
        <v>43465</v>
      </c>
      <c r="AC138" s="341" t="str">
        <f t="shared" si="11"/>
        <v>marzo</v>
      </c>
      <c r="AD138" s="343">
        <f t="shared" si="12"/>
        <v>305</v>
      </c>
      <c r="AE138" s="342">
        <f t="shared" si="9"/>
        <v>305</v>
      </c>
      <c r="AF138" s="332">
        <v>0</v>
      </c>
      <c r="AG138" s="308">
        <v>0</v>
      </c>
      <c r="AH138" s="110" t="s">
        <v>225</v>
      </c>
      <c r="AI138" s="333">
        <v>0</v>
      </c>
      <c r="AJ138" s="330" t="s">
        <v>654</v>
      </c>
      <c r="AK138" s="334" t="s">
        <v>659</v>
      </c>
      <c r="AL138" s="307"/>
      <c r="AM138" s="307"/>
      <c r="AN138" s="574">
        <v>0</v>
      </c>
      <c r="AO138" s="575" t="s">
        <v>2927</v>
      </c>
      <c r="AP138" s="574">
        <v>0</v>
      </c>
      <c r="AQ138" s="726" t="s">
        <v>4289</v>
      </c>
      <c r="AR138" s="574">
        <v>0</v>
      </c>
      <c r="AS138" s="726" t="s">
        <v>5199</v>
      </c>
      <c r="AT138" s="1626">
        <v>0</v>
      </c>
      <c r="AU138" s="1378" t="s">
        <v>6387</v>
      </c>
      <c r="AV138" s="812">
        <v>0</v>
      </c>
      <c r="AW138" s="1378" t="s">
        <v>6984</v>
      </c>
      <c r="AX138" s="323"/>
      <c r="AY138" s="323"/>
      <c r="AZ138" s="323"/>
      <c r="BA138" s="323"/>
      <c r="BB138" s="323"/>
      <c r="BC138" s="323"/>
      <c r="BD138" s="323"/>
      <c r="BE138" s="323"/>
      <c r="BF138" s="323"/>
      <c r="BG138" s="323"/>
      <c r="BH138" s="323"/>
      <c r="BI138" s="323"/>
      <c r="BJ138" s="335">
        <v>0.3</v>
      </c>
      <c r="BK138" s="336">
        <v>0.3</v>
      </c>
      <c r="BL138" s="337" t="s">
        <v>660</v>
      </c>
      <c r="BM138" s="577">
        <v>0</v>
      </c>
      <c r="BN138" s="335">
        <v>0</v>
      </c>
      <c r="BO138" s="576">
        <v>0</v>
      </c>
      <c r="BP138" s="336">
        <v>0.1</v>
      </c>
      <c r="BQ138" s="336">
        <v>0.1</v>
      </c>
      <c r="BR138" s="339" t="s">
        <v>4306</v>
      </c>
      <c r="BS138" s="336">
        <v>0.2</v>
      </c>
      <c r="BT138" s="336">
        <v>0.2</v>
      </c>
      <c r="BU138" s="339" t="s">
        <v>5379</v>
      </c>
      <c r="BV138" s="1362">
        <v>0.30000000000000004</v>
      </c>
      <c r="BW138" s="1362">
        <v>0.3</v>
      </c>
      <c r="BX138" s="1378" t="s">
        <v>6569</v>
      </c>
      <c r="BY138" s="1362">
        <v>0.4</v>
      </c>
      <c r="BZ138" s="1362">
        <v>0.4</v>
      </c>
      <c r="CA138" s="1378" t="s">
        <v>7059</v>
      </c>
      <c r="CB138" s="336">
        <v>0.5</v>
      </c>
      <c r="CC138" s="336"/>
      <c r="CD138" s="337"/>
      <c r="CE138" s="336">
        <v>0.6</v>
      </c>
      <c r="CF138" s="336"/>
      <c r="CG138" s="337"/>
      <c r="CH138" s="336">
        <v>0.7</v>
      </c>
      <c r="CI138" s="336"/>
      <c r="CJ138" s="337"/>
      <c r="CK138" s="336">
        <v>0.79999999999999993</v>
      </c>
      <c r="CL138" s="336"/>
      <c r="CM138" s="337"/>
      <c r="CN138" s="336">
        <v>0.89999999999999991</v>
      </c>
      <c r="CO138" s="336"/>
      <c r="CP138" s="337"/>
      <c r="CQ138" s="336">
        <v>0.99999999999999989</v>
      </c>
      <c r="CR138" s="336"/>
      <c r="CS138" s="337"/>
      <c r="CU138" s="336" t="s">
        <v>4933</v>
      </c>
    </row>
    <row r="139" spans="1:99" ht="61.5" customHeight="1" x14ac:dyDescent="0.25">
      <c r="A139" s="234" t="s">
        <v>3556</v>
      </c>
      <c r="B139" s="108" t="s">
        <v>181</v>
      </c>
      <c r="C139" s="108">
        <v>1</v>
      </c>
      <c r="D139" s="108" t="s">
        <v>183</v>
      </c>
      <c r="E139" s="120">
        <v>0</v>
      </c>
      <c r="F139" s="108" t="s">
        <v>192</v>
      </c>
      <c r="G139" s="166" t="s">
        <v>3631</v>
      </c>
      <c r="H139" s="166" t="s">
        <v>185</v>
      </c>
      <c r="I139" s="299" t="str">
        <f t="shared" si="10"/>
        <v>I-101-0-1303202</v>
      </c>
      <c r="J139" s="185" t="s">
        <v>224</v>
      </c>
      <c r="K139" s="109" t="s">
        <v>16</v>
      </c>
      <c r="L139" s="300" t="s">
        <v>18</v>
      </c>
      <c r="M139" s="301" t="s">
        <v>4754</v>
      </c>
      <c r="N139" s="322"/>
      <c r="O139" s="110" t="s">
        <v>225</v>
      </c>
      <c r="P139" s="330" t="s">
        <v>226</v>
      </c>
      <c r="Q139" s="330" t="s">
        <v>227</v>
      </c>
      <c r="R139" s="110" t="s">
        <v>228</v>
      </c>
      <c r="S139" s="301" t="s">
        <v>6027</v>
      </c>
      <c r="T139" s="581" t="s">
        <v>2886</v>
      </c>
      <c r="U139" s="583">
        <v>0.57999999999999996</v>
      </c>
      <c r="V139" s="110" t="s">
        <v>223</v>
      </c>
      <c r="W139" s="956">
        <v>1</v>
      </c>
      <c r="X139" s="178" t="s">
        <v>222</v>
      </c>
      <c r="Y139" s="703">
        <v>43157</v>
      </c>
      <c r="Z139" s="695" t="s">
        <v>522</v>
      </c>
      <c r="AA139" s="303">
        <v>43132</v>
      </c>
      <c r="AB139" s="303">
        <v>43465</v>
      </c>
      <c r="AC139" s="341" t="str">
        <f t="shared" si="11"/>
        <v>febrero</v>
      </c>
      <c r="AD139" s="343">
        <f t="shared" si="12"/>
        <v>333</v>
      </c>
      <c r="AE139" s="342">
        <f t="shared" si="9"/>
        <v>333</v>
      </c>
      <c r="AF139" s="332">
        <v>0</v>
      </c>
      <c r="AG139" s="308">
        <v>0</v>
      </c>
      <c r="AH139" s="110" t="s">
        <v>225</v>
      </c>
      <c r="AI139" s="333">
        <v>0</v>
      </c>
      <c r="AJ139" s="330"/>
      <c r="AK139" s="334" t="s">
        <v>661</v>
      </c>
      <c r="AL139" s="307"/>
      <c r="AM139" s="307"/>
      <c r="AN139" s="574">
        <v>0</v>
      </c>
      <c r="AO139" s="575" t="s">
        <v>2927</v>
      </c>
      <c r="AP139" s="574">
        <v>0</v>
      </c>
      <c r="AQ139" s="726" t="s">
        <v>4289</v>
      </c>
      <c r="AR139" s="574">
        <v>0</v>
      </c>
      <c r="AS139" s="726" t="s">
        <v>5199</v>
      </c>
      <c r="AT139" s="1626">
        <v>0</v>
      </c>
      <c r="AU139" s="1378" t="s">
        <v>6387</v>
      </c>
      <c r="AV139" s="812">
        <v>0</v>
      </c>
      <c r="AW139" s="1378" t="s">
        <v>6984</v>
      </c>
      <c r="AX139" s="323"/>
      <c r="AY139" s="323"/>
      <c r="AZ139" s="323"/>
      <c r="BA139" s="323"/>
      <c r="BB139" s="323"/>
      <c r="BC139" s="323"/>
      <c r="BD139" s="323"/>
      <c r="BE139" s="323"/>
      <c r="BF139" s="323"/>
      <c r="BG139" s="323"/>
      <c r="BH139" s="323"/>
      <c r="BI139" s="323"/>
      <c r="BJ139" s="335">
        <v>0</v>
      </c>
      <c r="BK139" s="336">
        <v>0</v>
      </c>
      <c r="BL139" s="337">
        <v>0</v>
      </c>
      <c r="BM139" s="577">
        <v>0.1</v>
      </c>
      <c r="BN139" s="335">
        <v>0.1</v>
      </c>
      <c r="BO139" s="579" t="s">
        <v>2988</v>
      </c>
      <c r="BP139" s="336">
        <v>0.2</v>
      </c>
      <c r="BQ139" s="336">
        <v>0.2</v>
      </c>
      <c r="BR139" s="339" t="s">
        <v>4307</v>
      </c>
      <c r="BS139" s="336">
        <v>0.30000000000000004</v>
      </c>
      <c r="BT139" s="336">
        <v>0.3</v>
      </c>
      <c r="BU139" s="339" t="s">
        <v>5380</v>
      </c>
      <c r="BV139" s="1362">
        <v>0.4</v>
      </c>
      <c r="BW139" s="1362">
        <v>0.4</v>
      </c>
      <c r="BX139" s="1378" t="s">
        <v>6387</v>
      </c>
      <c r="BY139" s="1362">
        <v>0.5</v>
      </c>
      <c r="BZ139" s="1362">
        <v>0.5</v>
      </c>
      <c r="CA139" s="1378" t="s">
        <v>6984</v>
      </c>
      <c r="CB139" s="336">
        <v>0.6</v>
      </c>
      <c r="CC139" s="336"/>
      <c r="CD139" s="337"/>
      <c r="CE139" s="336">
        <v>0.7</v>
      </c>
      <c r="CF139" s="336"/>
      <c r="CG139" s="337"/>
      <c r="CH139" s="336">
        <v>0.79999999999999993</v>
      </c>
      <c r="CI139" s="336"/>
      <c r="CJ139" s="337"/>
      <c r="CK139" s="336">
        <v>0.89999999999999991</v>
      </c>
      <c r="CL139" s="336"/>
      <c r="CM139" s="337"/>
      <c r="CN139" s="336">
        <v>0.95</v>
      </c>
      <c r="CO139" s="336"/>
      <c r="CP139" s="337"/>
      <c r="CQ139" s="336">
        <v>1</v>
      </c>
      <c r="CR139" s="336"/>
      <c r="CS139" s="337"/>
      <c r="CU139" s="336" t="s">
        <v>4934</v>
      </c>
    </row>
    <row r="140" spans="1:99" ht="61.5" customHeight="1" x14ac:dyDescent="0.25">
      <c r="A140" s="234" t="s">
        <v>3556</v>
      </c>
      <c r="B140" s="108" t="s">
        <v>181</v>
      </c>
      <c r="C140" s="108">
        <v>1</v>
      </c>
      <c r="D140" s="108" t="s">
        <v>183</v>
      </c>
      <c r="E140" s="120">
        <v>0</v>
      </c>
      <c r="F140" s="108" t="s">
        <v>192</v>
      </c>
      <c r="G140" s="166" t="s">
        <v>3631</v>
      </c>
      <c r="H140" s="166" t="s">
        <v>186</v>
      </c>
      <c r="I140" s="299" t="str">
        <f t="shared" si="10"/>
        <v>I-101-0-1303203</v>
      </c>
      <c r="J140" s="185" t="s">
        <v>224</v>
      </c>
      <c r="K140" s="109" t="s">
        <v>16</v>
      </c>
      <c r="L140" s="300" t="s">
        <v>18</v>
      </c>
      <c r="M140" s="301" t="s">
        <v>4754</v>
      </c>
      <c r="N140" s="322"/>
      <c r="O140" s="110" t="s">
        <v>225</v>
      </c>
      <c r="P140" s="330" t="s">
        <v>226</v>
      </c>
      <c r="Q140" s="330" t="s">
        <v>227</v>
      </c>
      <c r="R140" s="110" t="s">
        <v>228</v>
      </c>
      <c r="S140" s="301" t="s">
        <v>6027</v>
      </c>
      <c r="T140" s="581" t="s">
        <v>2886</v>
      </c>
      <c r="U140" s="583">
        <v>0.57999999999999996</v>
      </c>
      <c r="V140" s="110" t="s">
        <v>223</v>
      </c>
      <c r="W140" s="956">
        <v>1</v>
      </c>
      <c r="X140" s="178" t="s">
        <v>222</v>
      </c>
      <c r="Y140" s="703">
        <v>43157</v>
      </c>
      <c r="Z140" s="695" t="s">
        <v>523</v>
      </c>
      <c r="AA140" s="303">
        <v>43132</v>
      </c>
      <c r="AB140" s="303">
        <v>43465</v>
      </c>
      <c r="AC140" s="341" t="str">
        <f t="shared" si="11"/>
        <v>febrero</v>
      </c>
      <c r="AD140" s="343">
        <f t="shared" si="12"/>
        <v>333</v>
      </c>
      <c r="AE140" s="342">
        <f t="shared" si="9"/>
        <v>333</v>
      </c>
      <c r="AF140" s="332">
        <v>0</v>
      </c>
      <c r="AG140" s="308">
        <v>0</v>
      </c>
      <c r="AH140" s="110" t="s">
        <v>225</v>
      </c>
      <c r="AI140" s="333">
        <v>0</v>
      </c>
      <c r="AJ140" s="330"/>
      <c r="AK140" s="334" t="s">
        <v>662</v>
      </c>
      <c r="AL140" s="307"/>
      <c r="AM140" s="307"/>
      <c r="AN140" s="574">
        <v>0</v>
      </c>
      <c r="AO140" s="575" t="s">
        <v>2927</v>
      </c>
      <c r="AP140" s="574">
        <v>0</v>
      </c>
      <c r="AQ140" s="726" t="s">
        <v>4289</v>
      </c>
      <c r="AR140" s="574">
        <v>0</v>
      </c>
      <c r="AS140" s="726" t="s">
        <v>5199</v>
      </c>
      <c r="AT140" s="1626">
        <v>0</v>
      </c>
      <c r="AU140" s="1378" t="s">
        <v>6387</v>
      </c>
      <c r="AV140" s="812">
        <v>0</v>
      </c>
      <c r="AW140" s="1378" t="s">
        <v>6984</v>
      </c>
      <c r="AX140" s="323"/>
      <c r="AY140" s="323"/>
      <c r="AZ140" s="323"/>
      <c r="BA140" s="323"/>
      <c r="BB140" s="323"/>
      <c r="BC140" s="323"/>
      <c r="BD140" s="323"/>
      <c r="BE140" s="323"/>
      <c r="BF140" s="323"/>
      <c r="BG140" s="323"/>
      <c r="BH140" s="323"/>
      <c r="BI140" s="323"/>
      <c r="BJ140" s="335">
        <v>0</v>
      </c>
      <c r="BK140" s="336">
        <v>0</v>
      </c>
      <c r="BL140" s="337">
        <v>0</v>
      </c>
      <c r="BM140" s="577">
        <v>0.1</v>
      </c>
      <c r="BN140" s="335">
        <v>0.15</v>
      </c>
      <c r="BO140" s="579" t="s">
        <v>2989</v>
      </c>
      <c r="BP140" s="336">
        <v>0.2</v>
      </c>
      <c r="BQ140" s="336">
        <v>0.2</v>
      </c>
      <c r="BR140" s="339" t="s">
        <v>4308</v>
      </c>
      <c r="BS140" s="336">
        <v>0.30000000000000004</v>
      </c>
      <c r="BT140" s="336">
        <v>0.3</v>
      </c>
      <c r="BU140" s="339" t="s">
        <v>5381</v>
      </c>
      <c r="BV140" s="1362">
        <v>0.4</v>
      </c>
      <c r="BW140" s="1362">
        <v>0.4</v>
      </c>
      <c r="BX140" s="1378" t="s">
        <v>6570</v>
      </c>
      <c r="BY140" s="1362">
        <v>0.5</v>
      </c>
      <c r="BZ140" s="1362">
        <v>0.4</v>
      </c>
      <c r="CA140" s="1378" t="s">
        <v>7060</v>
      </c>
      <c r="CB140" s="336">
        <v>0.6</v>
      </c>
      <c r="CC140" s="336"/>
      <c r="CD140" s="337"/>
      <c r="CE140" s="336">
        <v>0.7</v>
      </c>
      <c r="CF140" s="336"/>
      <c r="CG140" s="337"/>
      <c r="CH140" s="336">
        <v>0.79999999999999993</v>
      </c>
      <c r="CI140" s="336"/>
      <c r="CJ140" s="337"/>
      <c r="CK140" s="336">
        <v>0.89999999999999991</v>
      </c>
      <c r="CL140" s="336"/>
      <c r="CM140" s="337"/>
      <c r="CN140" s="336">
        <v>0.95</v>
      </c>
      <c r="CO140" s="336"/>
      <c r="CP140" s="337"/>
      <c r="CQ140" s="336">
        <v>1</v>
      </c>
      <c r="CR140" s="336"/>
      <c r="CS140" s="337"/>
      <c r="CU140" s="336" t="s">
        <v>4935</v>
      </c>
    </row>
    <row r="141" spans="1:99" ht="61.5" customHeight="1" x14ac:dyDescent="0.25">
      <c r="A141" s="234" t="s">
        <v>3556</v>
      </c>
      <c r="B141" s="108" t="s">
        <v>181</v>
      </c>
      <c r="C141" s="108">
        <v>1</v>
      </c>
      <c r="D141" s="108" t="s">
        <v>183</v>
      </c>
      <c r="E141" s="120">
        <v>0</v>
      </c>
      <c r="F141" s="108" t="s">
        <v>192</v>
      </c>
      <c r="G141" s="166" t="s">
        <v>3632</v>
      </c>
      <c r="H141" s="166" t="s">
        <v>183</v>
      </c>
      <c r="I141" s="299" t="str">
        <f t="shared" si="10"/>
        <v>I-101-0-1303301</v>
      </c>
      <c r="J141" s="185" t="s">
        <v>224</v>
      </c>
      <c r="K141" s="109" t="s">
        <v>16</v>
      </c>
      <c r="L141" s="300" t="s">
        <v>18</v>
      </c>
      <c r="M141" s="301" t="s">
        <v>4754</v>
      </c>
      <c r="N141" s="322"/>
      <c r="O141" s="110" t="s">
        <v>225</v>
      </c>
      <c r="P141" s="330" t="s">
        <v>226</v>
      </c>
      <c r="Q141" s="330" t="s">
        <v>227</v>
      </c>
      <c r="R141" s="110" t="s">
        <v>228</v>
      </c>
      <c r="S141" s="301" t="s">
        <v>524</v>
      </c>
      <c r="T141" s="581" t="s">
        <v>2887</v>
      </c>
      <c r="U141" s="583">
        <v>1.75</v>
      </c>
      <c r="V141" s="110" t="s">
        <v>223</v>
      </c>
      <c r="W141" s="310">
        <v>25</v>
      </c>
      <c r="X141" s="323"/>
      <c r="Y141" s="323"/>
      <c r="Z141" s="330" t="s">
        <v>525</v>
      </c>
      <c r="AA141" s="303">
        <v>43118</v>
      </c>
      <c r="AB141" s="303">
        <v>43444</v>
      </c>
      <c r="AC141" s="341" t="str">
        <f t="shared" si="11"/>
        <v>enero</v>
      </c>
      <c r="AD141" s="343">
        <f t="shared" si="12"/>
        <v>326</v>
      </c>
      <c r="AE141" s="342">
        <f t="shared" si="9"/>
        <v>333</v>
      </c>
      <c r="AF141" s="332">
        <v>0</v>
      </c>
      <c r="AG141" s="308">
        <v>0</v>
      </c>
      <c r="AH141" s="110" t="s">
        <v>225</v>
      </c>
      <c r="AI141" s="333">
        <v>0</v>
      </c>
      <c r="AJ141" s="330" t="s">
        <v>654</v>
      </c>
      <c r="AK141" s="334" t="s">
        <v>663</v>
      </c>
      <c r="AL141" s="307"/>
      <c r="AM141" s="307"/>
      <c r="AN141" s="574">
        <v>8</v>
      </c>
      <c r="AO141" s="575" t="s">
        <v>2928</v>
      </c>
      <c r="AP141" s="574">
        <v>11</v>
      </c>
      <c r="AQ141" s="726" t="s">
        <v>4290</v>
      </c>
      <c r="AR141" s="574">
        <v>16</v>
      </c>
      <c r="AS141" s="726" t="s">
        <v>5200</v>
      </c>
      <c r="AT141" s="1626">
        <v>17</v>
      </c>
      <c r="AU141" s="1378" t="s">
        <v>6388</v>
      </c>
      <c r="AV141" s="812">
        <v>19</v>
      </c>
      <c r="AW141" s="1378" t="s">
        <v>6985</v>
      </c>
      <c r="AX141" s="323"/>
      <c r="AY141" s="323"/>
      <c r="AZ141" s="323"/>
      <c r="BA141" s="323"/>
      <c r="BB141" s="323"/>
      <c r="BC141" s="323"/>
      <c r="BD141" s="323"/>
      <c r="BE141" s="323"/>
      <c r="BF141" s="323"/>
      <c r="BG141" s="323"/>
      <c r="BH141" s="323"/>
      <c r="BI141" s="323"/>
      <c r="BJ141" s="335">
        <v>0.05</v>
      </c>
      <c r="BK141" s="336">
        <v>0.05</v>
      </c>
      <c r="BL141" s="337" t="s">
        <v>664</v>
      </c>
      <c r="BM141" s="577">
        <v>0.1</v>
      </c>
      <c r="BN141" s="335">
        <v>0.1</v>
      </c>
      <c r="BO141" s="576" t="s">
        <v>2990</v>
      </c>
      <c r="BP141" s="336">
        <v>0.19</v>
      </c>
      <c r="BQ141" s="336">
        <v>0.19</v>
      </c>
      <c r="BR141" s="339" t="s">
        <v>4309</v>
      </c>
      <c r="BS141" s="336">
        <v>0.28000000000000003</v>
      </c>
      <c r="BT141" s="336">
        <v>0.28000000000000003</v>
      </c>
      <c r="BU141" s="339" t="s">
        <v>5200</v>
      </c>
      <c r="BV141" s="1362">
        <v>0.37</v>
      </c>
      <c r="BW141" s="1362">
        <v>0.68</v>
      </c>
      <c r="BX141" s="1378" t="s">
        <v>6388</v>
      </c>
      <c r="BY141" s="1362">
        <v>0.45999999999999996</v>
      </c>
      <c r="BZ141" s="1362">
        <v>0.76</v>
      </c>
      <c r="CA141" s="1378" t="s">
        <v>7061</v>
      </c>
      <c r="CB141" s="336">
        <v>0.54999999999999993</v>
      </c>
      <c r="CC141" s="336"/>
      <c r="CD141" s="337"/>
      <c r="CE141" s="336">
        <v>0.6399999999999999</v>
      </c>
      <c r="CF141" s="336"/>
      <c r="CG141" s="337"/>
      <c r="CH141" s="336">
        <v>0.72999999999999987</v>
      </c>
      <c r="CI141" s="336"/>
      <c r="CJ141" s="337"/>
      <c r="CK141" s="336">
        <v>0.81999999999999984</v>
      </c>
      <c r="CL141" s="336"/>
      <c r="CM141" s="337"/>
      <c r="CN141" s="336">
        <v>0.90999999999999981</v>
      </c>
      <c r="CO141" s="336"/>
      <c r="CP141" s="337"/>
      <c r="CQ141" s="336">
        <v>0.99999999999999978</v>
      </c>
      <c r="CR141" s="336"/>
      <c r="CS141" s="337"/>
      <c r="CU141" s="336" t="s">
        <v>4936</v>
      </c>
    </row>
    <row r="142" spans="1:99" ht="61.5" customHeight="1" x14ac:dyDescent="0.25">
      <c r="A142" s="234" t="s">
        <v>3556</v>
      </c>
      <c r="B142" s="108" t="s">
        <v>181</v>
      </c>
      <c r="C142" s="108">
        <v>1</v>
      </c>
      <c r="D142" s="108" t="s">
        <v>183</v>
      </c>
      <c r="E142" s="120">
        <v>0</v>
      </c>
      <c r="F142" s="108" t="s">
        <v>192</v>
      </c>
      <c r="G142" s="166" t="s">
        <v>3633</v>
      </c>
      <c r="H142" s="166" t="s">
        <v>183</v>
      </c>
      <c r="I142" s="299" t="str">
        <f t="shared" si="10"/>
        <v>I-101-0-1303401</v>
      </c>
      <c r="J142" s="185" t="s">
        <v>224</v>
      </c>
      <c r="K142" s="109" t="s">
        <v>16</v>
      </c>
      <c r="L142" s="300" t="s">
        <v>18</v>
      </c>
      <c r="M142" s="301" t="s">
        <v>4754</v>
      </c>
      <c r="N142" s="322"/>
      <c r="O142" s="110" t="s">
        <v>225</v>
      </c>
      <c r="P142" s="330" t="s">
        <v>226</v>
      </c>
      <c r="Q142" s="330" t="s">
        <v>227</v>
      </c>
      <c r="R142" s="110" t="s">
        <v>228</v>
      </c>
      <c r="S142" s="301" t="s">
        <v>526</v>
      </c>
      <c r="T142" s="581" t="s">
        <v>2888</v>
      </c>
      <c r="U142" s="583">
        <v>1.75</v>
      </c>
      <c r="V142" s="110" t="s">
        <v>223</v>
      </c>
      <c r="W142" s="1632">
        <v>22824</v>
      </c>
      <c r="X142" s="323"/>
      <c r="Y142" s="323"/>
      <c r="Z142" s="330" t="s">
        <v>527</v>
      </c>
      <c r="AA142" s="303">
        <v>43118</v>
      </c>
      <c r="AB142" s="303">
        <v>43190</v>
      </c>
      <c r="AC142" s="341" t="str">
        <f t="shared" si="11"/>
        <v>enero</v>
      </c>
      <c r="AD142" s="343">
        <f t="shared" si="12"/>
        <v>72</v>
      </c>
      <c r="AE142" s="342">
        <f t="shared" si="9"/>
        <v>91</v>
      </c>
      <c r="AF142" s="332">
        <v>0</v>
      </c>
      <c r="AG142" s="332">
        <v>46000000000</v>
      </c>
      <c r="AH142" s="330" t="s">
        <v>23</v>
      </c>
      <c r="AI142" s="333">
        <v>0</v>
      </c>
      <c r="AJ142" s="330" t="s">
        <v>665</v>
      </c>
      <c r="AK142" s="334" t="s">
        <v>666</v>
      </c>
      <c r="AL142" s="307"/>
      <c r="AM142" s="307"/>
      <c r="AN142" s="574">
        <v>13712</v>
      </c>
      <c r="AO142" s="575" t="s">
        <v>2929</v>
      </c>
      <c r="AP142" s="574">
        <v>22527</v>
      </c>
      <c r="AQ142" s="726" t="s">
        <v>4291</v>
      </c>
      <c r="AR142" s="574">
        <v>22854</v>
      </c>
      <c r="AS142" s="726" t="s">
        <v>5201</v>
      </c>
      <c r="AT142" s="1626">
        <v>22854</v>
      </c>
      <c r="AU142" s="1378" t="s">
        <v>6389</v>
      </c>
      <c r="AV142" s="812">
        <v>22854</v>
      </c>
      <c r="AW142" s="1378" t="s">
        <v>6986</v>
      </c>
      <c r="AX142" s="323"/>
      <c r="AY142" s="323"/>
      <c r="AZ142" s="323"/>
      <c r="BA142" s="323"/>
      <c r="BB142" s="323"/>
      <c r="BC142" s="323"/>
      <c r="BD142" s="323"/>
      <c r="BE142" s="323"/>
      <c r="BF142" s="323"/>
      <c r="BG142" s="323"/>
      <c r="BH142" s="323"/>
      <c r="BI142" s="323"/>
      <c r="BJ142" s="335">
        <v>0.3</v>
      </c>
      <c r="BK142" s="336">
        <v>0.3</v>
      </c>
      <c r="BL142" s="337" t="s">
        <v>652</v>
      </c>
      <c r="BM142" s="577">
        <v>0.8</v>
      </c>
      <c r="BN142" s="335">
        <v>0.8</v>
      </c>
      <c r="BO142" s="576" t="s">
        <v>2991</v>
      </c>
      <c r="BP142" s="336">
        <v>1</v>
      </c>
      <c r="BQ142" s="336">
        <v>0.98699999999999999</v>
      </c>
      <c r="BR142" s="339" t="s">
        <v>4310</v>
      </c>
      <c r="BS142" s="336">
        <v>1</v>
      </c>
      <c r="BT142" s="336">
        <v>1</v>
      </c>
      <c r="BU142" s="339" t="s">
        <v>5382</v>
      </c>
      <c r="BV142" s="1362">
        <v>1</v>
      </c>
      <c r="BW142" s="1362">
        <v>1</v>
      </c>
      <c r="BX142" s="1378" t="s">
        <v>6571</v>
      </c>
      <c r="BY142" s="1362">
        <v>1</v>
      </c>
      <c r="BZ142" s="1362">
        <v>1</v>
      </c>
      <c r="CA142" s="1378" t="s">
        <v>7062</v>
      </c>
      <c r="CB142" s="336">
        <v>1</v>
      </c>
      <c r="CC142" s="336"/>
      <c r="CD142" s="337"/>
      <c r="CE142" s="336">
        <v>1</v>
      </c>
      <c r="CF142" s="336"/>
      <c r="CG142" s="337"/>
      <c r="CH142" s="336">
        <v>1</v>
      </c>
      <c r="CI142" s="336"/>
      <c r="CJ142" s="337"/>
      <c r="CK142" s="336">
        <v>1</v>
      </c>
      <c r="CL142" s="336"/>
      <c r="CM142" s="337"/>
      <c r="CN142" s="336">
        <v>1</v>
      </c>
      <c r="CO142" s="336"/>
      <c r="CP142" s="337"/>
      <c r="CQ142" s="336">
        <v>1</v>
      </c>
      <c r="CR142" s="336"/>
      <c r="CS142" s="337"/>
      <c r="CU142" s="336" t="s">
        <v>4937</v>
      </c>
    </row>
    <row r="143" spans="1:99" ht="61.5" customHeight="1" x14ac:dyDescent="0.25">
      <c r="A143" s="234" t="s">
        <v>3556</v>
      </c>
      <c r="B143" s="108" t="s">
        <v>181</v>
      </c>
      <c r="C143" s="108">
        <v>1</v>
      </c>
      <c r="D143" s="108" t="s">
        <v>183</v>
      </c>
      <c r="E143" s="120">
        <v>0</v>
      </c>
      <c r="F143" s="108" t="s">
        <v>192</v>
      </c>
      <c r="G143" s="166" t="s">
        <v>3634</v>
      </c>
      <c r="H143" s="166" t="s">
        <v>183</v>
      </c>
      <c r="I143" s="299" t="str">
        <f t="shared" si="10"/>
        <v>I-101-0-1303501</v>
      </c>
      <c r="J143" s="185" t="s">
        <v>224</v>
      </c>
      <c r="K143" s="109" t="s">
        <v>16</v>
      </c>
      <c r="L143" s="300" t="s">
        <v>18</v>
      </c>
      <c r="M143" s="301" t="s">
        <v>4754</v>
      </c>
      <c r="N143" s="322"/>
      <c r="O143" s="110" t="s">
        <v>225</v>
      </c>
      <c r="P143" s="330" t="s">
        <v>226</v>
      </c>
      <c r="Q143" s="330" t="s">
        <v>227</v>
      </c>
      <c r="R143" s="110" t="s">
        <v>228</v>
      </c>
      <c r="S143" s="301" t="s">
        <v>528</v>
      </c>
      <c r="T143" s="581" t="s">
        <v>2889</v>
      </c>
      <c r="U143" s="583">
        <v>1.75</v>
      </c>
      <c r="V143" s="110" t="s">
        <v>223</v>
      </c>
      <c r="W143" s="1633">
        <v>1</v>
      </c>
      <c r="X143" s="323"/>
      <c r="Y143" s="323"/>
      <c r="Z143" s="330" t="s">
        <v>529</v>
      </c>
      <c r="AA143" s="303">
        <v>43118</v>
      </c>
      <c r="AB143" s="303">
        <v>43221</v>
      </c>
      <c r="AC143" s="341" t="str">
        <f t="shared" si="11"/>
        <v>enero</v>
      </c>
      <c r="AD143" s="343">
        <f t="shared" si="12"/>
        <v>103</v>
      </c>
      <c r="AE143" s="342">
        <f t="shared" si="9"/>
        <v>122</v>
      </c>
      <c r="AF143" s="332">
        <v>0</v>
      </c>
      <c r="AG143" s="308">
        <v>0</v>
      </c>
      <c r="AH143" s="110" t="s">
        <v>225</v>
      </c>
      <c r="AI143" s="333">
        <v>0</v>
      </c>
      <c r="AJ143" s="330" t="s">
        <v>667</v>
      </c>
      <c r="AK143" s="334" t="s">
        <v>668</v>
      </c>
      <c r="AL143" s="307"/>
      <c r="AM143" s="307"/>
      <c r="AN143" s="574">
        <v>0</v>
      </c>
      <c r="AO143" s="575" t="s">
        <v>2930</v>
      </c>
      <c r="AP143" s="574">
        <v>0</v>
      </c>
      <c r="AQ143" s="726" t="s">
        <v>4292</v>
      </c>
      <c r="AR143" s="574">
        <v>0</v>
      </c>
      <c r="AS143" s="726" t="s">
        <v>5202</v>
      </c>
      <c r="AT143" s="1626">
        <v>0</v>
      </c>
      <c r="AU143" s="1378" t="s">
        <v>6390</v>
      </c>
      <c r="AV143" s="812">
        <v>1</v>
      </c>
      <c r="AW143" s="1378" t="s">
        <v>6987</v>
      </c>
      <c r="AX143" s="323"/>
      <c r="AY143" s="323"/>
      <c r="AZ143" s="323"/>
      <c r="BA143" s="323"/>
      <c r="BB143" s="323"/>
      <c r="BC143" s="323"/>
      <c r="BD143" s="323"/>
      <c r="BE143" s="323"/>
      <c r="BF143" s="323"/>
      <c r="BG143" s="323"/>
      <c r="BH143" s="323"/>
      <c r="BI143" s="323"/>
      <c r="BJ143" s="335">
        <v>0.1</v>
      </c>
      <c r="BK143" s="336">
        <v>0.1</v>
      </c>
      <c r="BL143" s="337" t="s">
        <v>669</v>
      </c>
      <c r="BM143" s="577">
        <v>0.30000000000000004</v>
      </c>
      <c r="BN143" s="335">
        <v>0.3</v>
      </c>
      <c r="BO143" s="576" t="s">
        <v>2930</v>
      </c>
      <c r="BP143" s="336">
        <v>0.4</v>
      </c>
      <c r="BQ143" s="336">
        <v>0.35</v>
      </c>
      <c r="BR143" s="339" t="s">
        <v>4311</v>
      </c>
      <c r="BS143" s="336">
        <v>0.5</v>
      </c>
      <c r="BT143" s="336">
        <v>0.4</v>
      </c>
      <c r="BU143" s="339" t="s">
        <v>5383</v>
      </c>
      <c r="BV143" s="1362">
        <v>1</v>
      </c>
      <c r="BW143" s="1362">
        <v>0.6</v>
      </c>
      <c r="BX143" s="1378" t="s">
        <v>6572</v>
      </c>
      <c r="BY143" s="1362">
        <v>1</v>
      </c>
      <c r="BZ143" s="1362">
        <v>0.9</v>
      </c>
      <c r="CA143" s="1378" t="s">
        <v>7063</v>
      </c>
      <c r="CB143" s="336">
        <v>1</v>
      </c>
      <c r="CC143" s="336"/>
      <c r="CD143" s="337"/>
      <c r="CE143" s="336">
        <v>1</v>
      </c>
      <c r="CF143" s="336"/>
      <c r="CG143" s="337"/>
      <c r="CH143" s="336">
        <v>1</v>
      </c>
      <c r="CI143" s="336"/>
      <c r="CJ143" s="337"/>
      <c r="CK143" s="336">
        <v>1</v>
      </c>
      <c r="CL143" s="336"/>
      <c r="CM143" s="337"/>
      <c r="CN143" s="336">
        <v>1</v>
      </c>
      <c r="CO143" s="336"/>
      <c r="CP143" s="337"/>
      <c r="CQ143" s="336">
        <v>1</v>
      </c>
      <c r="CR143" s="336"/>
      <c r="CS143" s="337"/>
      <c r="CU143" s="336" t="s">
        <v>4938</v>
      </c>
    </row>
    <row r="144" spans="1:99" ht="36" customHeight="1" x14ac:dyDescent="0.25">
      <c r="A144" s="234" t="s">
        <v>3556</v>
      </c>
      <c r="B144" s="108" t="s">
        <v>181</v>
      </c>
      <c r="C144" s="108">
        <v>1</v>
      </c>
      <c r="D144" s="108" t="s">
        <v>183</v>
      </c>
      <c r="E144" s="120">
        <v>0</v>
      </c>
      <c r="F144" s="108" t="s">
        <v>192</v>
      </c>
      <c r="G144" s="166" t="s">
        <v>3635</v>
      </c>
      <c r="H144" s="166" t="s">
        <v>183</v>
      </c>
      <c r="I144" s="299" t="str">
        <f t="shared" si="10"/>
        <v>I-101-0-1303601</v>
      </c>
      <c r="J144" s="185" t="s">
        <v>224</v>
      </c>
      <c r="K144" s="109" t="s">
        <v>16</v>
      </c>
      <c r="L144" s="300" t="s">
        <v>18</v>
      </c>
      <c r="M144" s="301" t="s">
        <v>4754</v>
      </c>
      <c r="N144" s="322"/>
      <c r="O144" s="110" t="s">
        <v>225</v>
      </c>
      <c r="P144" s="330" t="s">
        <v>226</v>
      </c>
      <c r="Q144" s="330" t="s">
        <v>227</v>
      </c>
      <c r="R144" s="110" t="s">
        <v>228</v>
      </c>
      <c r="S144" s="301" t="s">
        <v>530</v>
      </c>
      <c r="T144" s="581" t="s">
        <v>2890</v>
      </c>
      <c r="U144" s="583">
        <v>1.75</v>
      </c>
      <c r="V144" s="110" t="s">
        <v>223</v>
      </c>
      <c r="W144" s="310">
        <v>25</v>
      </c>
      <c r="X144" s="323"/>
      <c r="Y144" s="323"/>
      <c r="Z144" s="330" t="s">
        <v>531</v>
      </c>
      <c r="AA144" s="303">
        <v>43208</v>
      </c>
      <c r="AB144" s="303">
        <v>43390</v>
      </c>
      <c r="AC144" s="341" t="str">
        <f t="shared" si="11"/>
        <v>abril</v>
      </c>
      <c r="AD144" s="343">
        <f t="shared" si="12"/>
        <v>182</v>
      </c>
      <c r="AE144" s="342">
        <f t="shared" si="9"/>
        <v>183</v>
      </c>
      <c r="AF144" s="332">
        <v>0</v>
      </c>
      <c r="AG144" s="308">
        <v>0</v>
      </c>
      <c r="AH144" s="110" t="s">
        <v>225</v>
      </c>
      <c r="AI144" s="333">
        <v>0</v>
      </c>
      <c r="AJ144" s="330" t="s">
        <v>667</v>
      </c>
      <c r="AK144" s="334" t="s">
        <v>670</v>
      </c>
      <c r="AL144" s="307"/>
      <c r="AM144" s="307"/>
      <c r="AN144" s="574">
        <v>0</v>
      </c>
      <c r="AO144" s="575" t="s">
        <v>2931</v>
      </c>
      <c r="AP144" s="574">
        <v>0</v>
      </c>
      <c r="AQ144" s="725" t="s">
        <v>4293</v>
      </c>
      <c r="AR144" s="574">
        <v>7</v>
      </c>
      <c r="AS144" s="726" t="s">
        <v>5203</v>
      </c>
      <c r="AT144" s="1626">
        <v>11</v>
      </c>
      <c r="AU144" s="1378" t="s">
        <v>6391</v>
      </c>
      <c r="AV144" s="812">
        <v>15</v>
      </c>
      <c r="AW144" s="1378" t="s">
        <v>6988</v>
      </c>
      <c r="AX144" s="323"/>
      <c r="AY144" s="323"/>
      <c r="AZ144" s="323"/>
      <c r="BA144" s="323"/>
      <c r="BB144" s="323"/>
      <c r="BC144" s="323"/>
      <c r="BD144" s="323"/>
      <c r="BE144" s="323"/>
      <c r="BF144" s="323"/>
      <c r="BG144" s="323"/>
      <c r="BH144" s="323"/>
      <c r="BI144" s="323"/>
      <c r="BJ144" s="335">
        <v>0.11</v>
      </c>
      <c r="BK144" s="336">
        <v>0.11</v>
      </c>
      <c r="BL144" s="337" t="s">
        <v>671</v>
      </c>
      <c r="BM144" s="577">
        <v>0</v>
      </c>
      <c r="BN144" s="335">
        <v>0</v>
      </c>
      <c r="BO144" s="576">
        <v>0</v>
      </c>
      <c r="BP144" s="336">
        <v>0</v>
      </c>
      <c r="BQ144" s="336"/>
      <c r="BR144" s="337"/>
      <c r="BS144" s="336">
        <v>0.2</v>
      </c>
      <c r="BT144" s="336">
        <v>0.2</v>
      </c>
      <c r="BU144" s="339" t="s">
        <v>5384</v>
      </c>
      <c r="BV144" s="1362">
        <v>0.4</v>
      </c>
      <c r="BW144" s="1362">
        <v>0.44</v>
      </c>
      <c r="BX144" s="1378" t="s">
        <v>6573</v>
      </c>
      <c r="BY144" s="1362">
        <v>0.60000000000000009</v>
      </c>
      <c r="BZ144" s="1362">
        <v>0.6</v>
      </c>
      <c r="CA144" s="1378" t="s">
        <v>7064</v>
      </c>
      <c r="CB144" s="336">
        <v>0.70000000000000007</v>
      </c>
      <c r="CC144" s="336"/>
      <c r="CD144" s="337"/>
      <c r="CE144" s="336">
        <v>0.8</v>
      </c>
      <c r="CF144" s="336"/>
      <c r="CG144" s="337"/>
      <c r="CH144" s="336">
        <v>0.9</v>
      </c>
      <c r="CI144" s="336"/>
      <c r="CJ144" s="337"/>
      <c r="CK144" s="336">
        <v>1</v>
      </c>
      <c r="CL144" s="336"/>
      <c r="CM144" s="337"/>
      <c r="CN144" s="336">
        <v>1</v>
      </c>
      <c r="CO144" s="336"/>
      <c r="CP144" s="337"/>
      <c r="CQ144" s="336">
        <v>1</v>
      </c>
      <c r="CR144" s="336"/>
      <c r="CS144" s="337"/>
      <c r="CU144" s="336" t="s">
        <v>4939</v>
      </c>
    </row>
    <row r="145" spans="1:99" ht="48" customHeight="1" x14ac:dyDescent="0.25">
      <c r="A145" s="234" t="s">
        <v>3556</v>
      </c>
      <c r="B145" s="108" t="s">
        <v>181</v>
      </c>
      <c r="C145" s="108">
        <v>1</v>
      </c>
      <c r="D145" s="108" t="s">
        <v>183</v>
      </c>
      <c r="E145" s="120">
        <v>0</v>
      </c>
      <c r="F145" s="108" t="s">
        <v>192</v>
      </c>
      <c r="G145" s="166" t="s">
        <v>3636</v>
      </c>
      <c r="H145" s="166" t="s">
        <v>183</v>
      </c>
      <c r="I145" s="299" t="str">
        <f t="shared" si="10"/>
        <v>I-101-0-1303701</v>
      </c>
      <c r="J145" s="185" t="s">
        <v>224</v>
      </c>
      <c r="K145" s="109" t="s">
        <v>16</v>
      </c>
      <c r="L145" s="300" t="s">
        <v>18</v>
      </c>
      <c r="M145" s="301" t="s">
        <v>4754</v>
      </c>
      <c r="N145" s="322"/>
      <c r="O145" s="110" t="s">
        <v>225</v>
      </c>
      <c r="P145" s="330" t="s">
        <v>226</v>
      </c>
      <c r="Q145" s="330" t="s">
        <v>227</v>
      </c>
      <c r="R145" s="110" t="s">
        <v>228</v>
      </c>
      <c r="S145" s="301" t="s">
        <v>532</v>
      </c>
      <c r="T145" s="581" t="s">
        <v>2891</v>
      </c>
      <c r="U145" s="583">
        <v>0.57999999999999996</v>
      </c>
      <c r="V145" s="110" t="s">
        <v>223</v>
      </c>
      <c r="W145" s="1632">
        <v>24</v>
      </c>
      <c r="X145" s="323"/>
      <c r="Y145" s="323"/>
      <c r="Z145" s="330" t="s">
        <v>533</v>
      </c>
      <c r="AA145" s="303">
        <v>43102</v>
      </c>
      <c r="AB145" s="303">
        <v>43146</v>
      </c>
      <c r="AC145" s="341" t="str">
        <f t="shared" si="11"/>
        <v>enero</v>
      </c>
      <c r="AD145" s="343">
        <f t="shared" si="12"/>
        <v>44</v>
      </c>
      <c r="AE145" s="342">
        <f t="shared" si="9"/>
        <v>61</v>
      </c>
      <c r="AF145" s="332">
        <v>0</v>
      </c>
      <c r="AG145" s="308">
        <v>0</v>
      </c>
      <c r="AH145" s="110" t="s">
        <v>225</v>
      </c>
      <c r="AI145" s="328" t="s">
        <v>672</v>
      </c>
      <c r="AJ145" s="318" t="s">
        <v>673</v>
      </c>
      <c r="AK145" s="334" t="s">
        <v>674</v>
      </c>
      <c r="AL145" s="307"/>
      <c r="AM145" s="307"/>
      <c r="AN145" s="574">
        <v>8</v>
      </c>
      <c r="AO145" s="575" t="s">
        <v>2932</v>
      </c>
      <c r="AP145" s="574">
        <v>8</v>
      </c>
      <c r="AQ145" s="726" t="s">
        <v>4294</v>
      </c>
      <c r="AR145" s="574">
        <v>8</v>
      </c>
      <c r="AS145" s="726" t="s">
        <v>5204</v>
      </c>
      <c r="AT145" s="1626">
        <v>12</v>
      </c>
      <c r="AU145" s="1378" t="s">
        <v>6392</v>
      </c>
      <c r="AV145" s="812">
        <v>24</v>
      </c>
      <c r="AW145" s="1378" t="s">
        <v>6989</v>
      </c>
      <c r="AX145" s="323"/>
      <c r="AY145" s="323"/>
      <c r="AZ145" s="323"/>
      <c r="BA145" s="323"/>
      <c r="BB145" s="323"/>
      <c r="BC145" s="323"/>
      <c r="BD145" s="323"/>
      <c r="BE145" s="323"/>
      <c r="BF145" s="323"/>
      <c r="BG145" s="323"/>
      <c r="BH145" s="323"/>
      <c r="BI145" s="323"/>
      <c r="BJ145" s="335">
        <v>0.3</v>
      </c>
      <c r="BK145" s="336">
        <v>0.3</v>
      </c>
      <c r="BL145" s="337" t="s">
        <v>660</v>
      </c>
      <c r="BM145" s="577">
        <v>1</v>
      </c>
      <c r="BN145" s="335">
        <v>1</v>
      </c>
      <c r="BO145" s="576" t="s">
        <v>2932</v>
      </c>
      <c r="BP145" s="336">
        <v>1</v>
      </c>
      <c r="BQ145" s="336">
        <v>1</v>
      </c>
      <c r="BR145" s="339" t="s">
        <v>4312</v>
      </c>
      <c r="BS145" s="336">
        <v>1</v>
      </c>
      <c r="BT145" s="336">
        <v>1</v>
      </c>
      <c r="BU145" s="339" t="s">
        <v>5385</v>
      </c>
      <c r="BV145" s="1362">
        <v>1</v>
      </c>
      <c r="BW145" s="1362">
        <v>1</v>
      </c>
      <c r="BX145" s="1378" t="s">
        <v>5385</v>
      </c>
      <c r="BY145" s="1362">
        <v>1</v>
      </c>
      <c r="BZ145" s="1362">
        <v>1</v>
      </c>
      <c r="CA145" s="1378" t="s">
        <v>5385</v>
      </c>
      <c r="CB145" s="336">
        <v>1</v>
      </c>
      <c r="CC145" s="336"/>
      <c r="CD145" s="337"/>
      <c r="CE145" s="336">
        <v>1</v>
      </c>
      <c r="CF145" s="336"/>
      <c r="CG145" s="337"/>
      <c r="CH145" s="336">
        <v>1</v>
      </c>
      <c r="CI145" s="336"/>
      <c r="CJ145" s="337"/>
      <c r="CK145" s="336">
        <v>1</v>
      </c>
      <c r="CL145" s="336"/>
      <c r="CM145" s="337"/>
      <c r="CN145" s="336">
        <v>1</v>
      </c>
      <c r="CO145" s="336"/>
      <c r="CP145" s="337"/>
      <c r="CQ145" s="336">
        <v>1</v>
      </c>
      <c r="CR145" s="336"/>
      <c r="CS145" s="337"/>
      <c r="CU145" s="336" t="s">
        <v>4940</v>
      </c>
    </row>
    <row r="146" spans="1:99" ht="48" customHeight="1" x14ac:dyDescent="0.25">
      <c r="A146" s="234" t="s">
        <v>3556</v>
      </c>
      <c r="B146" s="108" t="s">
        <v>181</v>
      </c>
      <c r="C146" s="108">
        <v>1</v>
      </c>
      <c r="D146" s="108" t="s">
        <v>183</v>
      </c>
      <c r="E146" s="120">
        <v>0</v>
      </c>
      <c r="F146" s="108" t="s">
        <v>192</v>
      </c>
      <c r="G146" s="166" t="s">
        <v>3636</v>
      </c>
      <c r="H146" s="166" t="s">
        <v>185</v>
      </c>
      <c r="I146" s="299" t="str">
        <f t="shared" si="10"/>
        <v>I-101-0-1303702</v>
      </c>
      <c r="J146" s="185" t="s">
        <v>224</v>
      </c>
      <c r="K146" s="109" t="s">
        <v>16</v>
      </c>
      <c r="L146" s="300" t="s">
        <v>18</v>
      </c>
      <c r="M146" s="301" t="s">
        <v>4754</v>
      </c>
      <c r="N146" s="322"/>
      <c r="O146" s="110" t="s">
        <v>225</v>
      </c>
      <c r="P146" s="330" t="s">
        <v>226</v>
      </c>
      <c r="Q146" s="330" t="s">
        <v>227</v>
      </c>
      <c r="R146" s="110" t="s">
        <v>228</v>
      </c>
      <c r="S146" s="301" t="s">
        <v>532</v>
      </c>
      <c r="T146" s="581" t="s">
        <v>2891</v>
      </c>
      <c r="U146" s="583">
        <v>0.57999999999999996</v>
      </c>
      <c r="V146" s="110" t="s">
        <v>223</v>
      </c>
      <c r="W146" s="1632">
        <v>24</v>
      </c>
      <c r="X146" s="323"/>
      <c r="Y146" s="323"/>
      <c r="Z146" s="330" t="s">
        <v>534</v>
      </c>
      <c r="AA146" s="303">
        <v>43146</v>
      </c>
      <c r="AB146" s="303">
        <v>43205</v>
      </c>
      <c r="AC146" s="341" t="str">
        <f t="shared" si="11"/>
        <v>febrero</v>
      </c>
      <c r="AD146" s="343">
        <f t="shared" si="12"/>
        <v>59</v>
      </c>
      <c r="AE146" s="342">
        <f t="shared" si="9"/>
        <v>61</v>
      </c>
      <c r="AF146" s="332">
        <v>0</v>
      </c>
      <c r="AG146" s="308">
        <v>0</v>
      </c>
      <c r="AH146" s="110" t="s">
        <v>225</v>
      </c>
      <c r="AI146" s="328" t="s">
        <v>672</v>
      </c>
      <c r="AJ146" s="318" t="s">
        <v>673</v>
      </c>
      <c r="AK146" s="334" t="s">
        <v>674</v>
      </c>
      <c r="AL146" s="307"/>
      <c r="AM146" s="307"/>
      <c r="AN146" s="574">
        <v>8</v>
      </c>
      <c r="AO146" s="575" t="s">
        <v>2932</v>
      </c>
      <c r="AP146" s="574">
        <v>8</v>
      </c>
      <c r="AQ146" s="726" t="s">
        <v>4294</v>
      </c>
      <c r="AR146" s="574">
        <v>8</v>
      </c>
      <c r="AS146" s="726" t="s">
        <v>5204</v>
      </c>
      <c r="AT146" s="1626">
        <v>12</v>
      </c>
      <c r="AU146" s="1378" t="s">
        <v>6392</v>
      </c>
      <c r="AV146" s="812">
        <v>24</v>
      </c>
      <c r="AW146" s="1378" t="s">
        <v>6989</v>
      </c>
      <c r="AX146" s="323"/>
      <c r="AY146" s="323"/>
      <c r="AZ146" s="323"/>
      <c r="BA146" s="323"/>
      <c r="BB146" s="323"/>
      <c r="BC146" s="323"/>
      <c r="BD146" s="323"/>
      <c r="BE146" s="323"/>
      <c r="BF146" s="323"/>
      <c r="BG146" s="323"/>
      <c r="BH146" s="323"/>
      <c r="BI146" s="323"/>
      <c r="BJ146" s="335">
        <v>0</v>
      </c>
      <c r="BK146" s="338"/>
      <c r="BL146" s="338"/>
      <c r="BM146" s="577">
        <v>0.33</v>
      </c>
      <c r="BN146" s="335">
        <v>0.33</v>
      </c>
      <c r="BO146" s="576" t="s">
        <v>2992</v>
      </c>
      <c r="BP146" s="336">
        <v>0.66</v>
      </c>
      <c r="BQ146" s="336">
        <v>0.66</v>
      </c>
      <c r="BR146" s="339" t="s">
        <v>4313</v>
      </c>
      <c r="BS146" s="336">
        <v>1</v>
      </c>
      <c r="BT146" s="336">
        <v>1</v>
      </c>
      <c r="BU146" s="339" t="s">
        <v>5386</v>
      </c>
      <c r="BV146" s="1362">
        <v>1</v>
      </c>
      <c r="BW146" s="1362">
        <v>1</v>
      </c>
      <c r="BX146" s="1378" t="s">
        <v>6574</v>
      </c>
      <c r="BY146" s="1362">
        <v>1</v>
      </c>
      <c r="BZ146" s="1362">
        <v>1</v>
      </c>
      <c r="CA146" s="1378" t="s">
        <v>7065</v>
      </c>
      <c r="CB146" s="336">
        <v>1</v>
      </c>
      <c r="CC146" s="336"/>
      <c r="CD146" s="337"/>
      <c r="CE146" s="336">
        <v>1</v>
      </c>
      <c r="CF146" s="336"/>
      <c r="CG146" s="337"/>
      <c r="CH146" s="336">
        <v>1</v>
      </c>
      <c r="CI146" s="336"/>
      <c r="CJ146" s="337"/>
      <c r="CK146" s="336">
        <v>1</v>
      </c>
      <c r="CL146" s="336"/>
      <c r="CM146" s="337"/>
      <c r="CN146" s="336">
        <v>1</v>
      </c>
      <c r="CO146" s="336"/>
      <c r="CP146" s="337"/>
      <c r="CQ146" s="336">
        <v>1</v>
      </c>
      <c r="CR146" s="336"/>
      <c r="CS146" s="337"/>
      <c r="CU146" s="336" t="s">
        <v>4941</v>
      </c>
    </row>
    <row r="147" spans="1:99" ht="48" customHeight="1" x14ac:dyDescent="0.25">
      <c r="A147" s="234" t="s">
        <v>3556</v>
      </c>
      <c r="B147" s="108" t="s">
        <v>181</v>
      </c>
      <c r="C147" s="108">
        <v>1</v>
      </c>
      <c r="D147" s="108" t="s">
        <v>183</v>
      </c>
      <c r="E147" s="120">
        <v>0</v>
      </c>
      <c r="F147" s="108" t="s">
        <v>192</v>
      </c>
      <c r="G147" s="166" t="s">
        <v>3636</v>
      </c>
      <c r="H147" s="166" t="s">
        <v>186</v>
      </c>
      <c r="I147" s="299" t="str">
        <f t="shared" si="10"/>
        <v>I-101-0-1303703</v>
      </c>
      <c r="J147" s="185" t="s">
        <v>224</v>
      </c>
      <c r="K147" s="109" t="s">
        <v>16</v>
      </c>
      <c r="L147" s="300" t="s">
        <v>18</v>
      </c>
      <c r="M147" s="301" t="s">
        <v>4754</v>
      </c>
      <c r="N147" s="322"/>
      <c r="O147" s="110" t="s">
        <v>225</v>
      </c>
      <c r="P147" s="330" t="s">
        <v>226</v>
      </c>
      <c r="Q147" s="330" t="s">
        <v>227</v>
      </c>
      <c r="R147" s="110" t="s">
        <v>228</v>
      </c>
      <c r="S147" s="301" t="s">
        <v>532</v>
      </c>
      <c r="T147" s="581" t="s">
        <v>2891</v>
      </c>
      <c r="U147" s="583">
        <v>0.57999999999999996</v>
      </c>
      <c r="V147" s="110" t="s">
        <v>223</v>
      </c>
      <c r="W147" s="1632">
        <v>24</v>
      </c>
      <c r="X147" s="323"/>
      <c r="Y147" s="323"/>
      <c r="Z147" s="330" t="s">
        <v>535</v>
      </c>
      <c r="AA147" s="303">
        <v>43206</v>
      </c>
      <c r="AB147" s="303">
        <v>43266</v>
      </c>
      <c r="AC147" s="341" t="str">
        <f t="shared" si="11"/>
        <v>abril</v>
      </c>
      <c r="AD147" s="343">
        <f t="shared" si="12"/>
        <v>60</v>
      </c>
      <c r="AE147" s="342">
        <f t="shared" si="9"/>
        <v>61</v>
      </c>
      <c r="AF147" s="332">
        <v>0</v>
      </c>
      <c r="AG147" s="308">
        <v>0</v>
      </c>
      <c r="AH147" s="110" t="s">
        <v>225</v>
      </c>
      <c r="AI147" s="328" t="s">
        <v>672</v>
      </c>
      <c r="AJ147" s="318" t="s">
        <v>673</v>
      </c>
      <c r="AK147" s="334" t="s">
        <v>674</v>
      </c>
      <c r="AL147" s="307"/>
      <c r="AM147" s="307"/>
      <c r="AN147" s="574">
        <v>8</v>
      </c>
      <c r="AO147" s="575" t="s">
        <v>2932</v>
      </c>
      <c r="AP147" s="574">
        <v>8</v>
      </c>
      <c r="AQ147" s="725" t="s">
        <v>4294</v>
      </c>
      <c r="AR147" s="574">
        <v>8</v>
      </c>
      <c r="AS147" s="726" t="s">
        <v>5204</v>
      </c>
      <c r="AT147" s="1626">
        <v>12</v>
      </c>
      <c r="AU147" s="1378" t="s">
        <v>6392</v>
      </c>
      <c r="AV147" s="812">
        <v>24</v>
      </c>
      <c r="AW147" s="1378" t="s">
        <v>6989</v>
      </c>
      <c r="AX147" s="323"/>
      <c r="AY147" s="323"/>
      <c r="AZ147" s="323"/>
      <c r="BA147" s="323"/>
      <c r="BB147" s="323"/>
      <c r="BC147" s="323"/>
      <c r="BD147" s="323"/>
      <c r="BE147" s="323"/>
      <c r="BF147" s="323"/>
      <c r="BG147" s="323"/>
      <c r="BH147" s="323"/>
      <c r="BI147" s="323"/>
      <c r="BJ147" s="335">
        <v>0</v>
      </c>
      <c r="BK147" s="338"/>
      <c r="BL147" s="338"/>
      <c r="BM147" s="577">
        <v>0</v>
      </c>
      <c r="BN147" s="335">
        <v>0</v>
      </c>
      <c r="BO147" s="576">
        <v>0</v>
      </c>
      <c r="BP147" s="336">
        <v>0</v>
      </c>
      <c r="BQ147" s="336"/>
      <c r="BR147" s="337"/>
      <c r="BS147" s="336">
        <v>0.33</v>
      </c>
      <c r="BT147" s="336">
        <v>0.33</v>
      </c>
      <c r="BU147" s="339" t="s">
        <v>5387</v>
      </c>
      <c r="BV147" s="1362">
        <v>0.66</v>
      </c>
      <c r="BW147" s="1362">
        <v>0.66</v>
      </c>
      <c r="BX147" s="1378" t="s">
        <v>6575</v>
      </c>
      <c r="BY147" s="1362">
        <v>1</v>
      </c>
      <c r="BZ147" s="1362">
        <v>1</v>
      </c>
      <c r="CA147" s="1378" t="s">
        <v>7066</v>
      </c>
      <c r="CB147" s="336">
        <v>1</v>
      </c>
      <c r="CC147" s="336"/>
      <c r="CD147" s="337"/>
      <c r="CE147" s="336">
        <v>1</v>
      </c>
      <c r="CF147" s="336"/>
      <c r="CG147" s="337"/>
      <c r="CH147" s="336">
        <v>1</v>
      </c>
      <c r="CI147" s="336"/>
      <c r="CJ147" s="337"/>
      <c r="CK147" s="336">
        <v>1</v>
      </c>
      <c r="CL147" s="336"/>
      <c r="CM147" s="337"/>
      <c r="CN147" s="336">
        <v>1</v>
      </c>
      <c r="CO147" s="336"/>
      <c r="CP147" s="337"/>
      <c r="CQ147" s="336">
        <v>1</v>
      </c>
      <c r="CR147" s="336"/>
      <c r="CS147" s="337"/>
      <c r="CU147" s="336" t="s">
        <v>4942</v>
      </c>
    </row>
    <row r="148" spans="1:99" ht="36" customHeight="1" x14ac:dyDescent="0.25">
      <c r="A148" s="234" t="s">
        <v>3556</v>
      </c>
      <c r="B148" s="108" t="s">
        <v>181</v>
      </c>
      <c r="C148" s="108">
        <v>1</v>
      </c>
      <c r="D148" s="108" t="s">
        <v>183</v>
      </c>
      <c r="E148" s="120">
        <v>0</v>
      </c>
      <c r="F148" s="108" t="s">
        <v>192</v>
      </c>
      <c r="G148" s="166" t="s">
        <v>3637</v>
      </c>
      <c r="H148" s="166" t="s">
        <v>183</v>
      </c>
      <c r="I148" s="299" t="str">
        <f t="shared" si="10"/>
        <v>I-101-0-1303801</v>
      </c>
      <c r="J148" s="185" t="s">
        <v>224</v>
      </c>
      <c r="K148" s="109" t="s">
        <v>16</v>
      </c>
      <c r="L148" s="300" t="s">
        <v>18</v>
      </c>
      <c r="M148" s="301" t="s">
        <v>4754</v>
      </c>
      <c r="N148" s="322"/>
      <c r="O148" s="110" t="s">
        <v>225</v>
      </c>
      <c r="P148" s="330" t="s">
        <v>226</v>
      </c>
      <c r="Q148" s="330" t="s">
        <v>227</v>
      </c>
      <c r="R148" s="110" t="s">
        <v>228</v>
      </c>
      <c r="S148" s="301" t="s">
        <v>536</v>
      </c>
      <c r="T148" s="581" t="s">
        <v>2892</v>
      </c>
      <c r="U148" s="583">
        <v>1.75</v>
      </c>
      <c r="V148" s="110" t="s">
        <v>223</v>
      </c>
      <c r="W148" s="1632">
        <v>480</v>
      </c>
      <c r="X148" s="323"/>
      <c r="Y148" s="323"/>
      <c r="Z148" s="330" t="s">
        <v>537</v>
      </c>
      <c r="AA148" s="303">
        <v>43132</v>
      </c>
      <c r="AB148" s="303">
        <v>43281</v>
      </c>
      <c r="AC148" s="341" t="str">
        <f t="shared" si="11"/>
        <v>febrero</v>
      </c>
      <c r="AD148" s="343">
        <f t="shared" si="12"/>
        <v>149</v>
      </c>
      <c r="AE148" s="342">
        <f t="shared" si="9"/>
        <v>152</v>
      </c>
      <c r="AF148" s="332">
        <v>0</v>
      </c>
      <c r="AG148" s="332">
        <v>1115808000</v>
      </c>
      <c r="AH148" s="330" t="s">
        <v>23</v>
      </c>
      <c r="AI148" s="333">
        <v>0</v>
      </c>
      <c r="AJ148" s="318" t="s">
        <v>673</v>
      </c>
      <c r="AK148" s="334" t="s">
        <v>655</v>
      </c>
      <c r="AL148" s="307"/>
      <c r="AM148" s="307"/>
      <c r="AN148" s="574">
        <v>0</v>
      </c>
      <c r="AO148" s="575" t="s">
        <v>2933</v>
      </c>
      <c r="AP148" s="574">
        <v>53</v>
      </c>
      <c r="AQ148" s="726" t="s">
        <v>4295</v>
      </c>
      <c r="AR148" s="574">
        <v>480</v>
      </c>
      <c r="AS148" s="726" t="s">
        <v>5205</v>
      </c>
      <c r="AT148" s="1626">
        <v>480</v>
      </c>
      <c r="AU148" s="1378" t="s">
        <v>6393</v>
      </c>
      <c r="AV148" s="812">
        <v>480</v>
      </c>
      <c r="AW148" s="1378" t="s">
        <v>6990</v>
      </c>
      <c r="AX148" s="323"/>
      <c r="AY148" s="323"/>
      <c r="AZ148" s="323"/>
      <c r="BA148" s="323"/>
      <c r="BB148" s="323"/>
      <c r="BC148" s="323"/>
      <c r="BD148" s="323"/>
      <c r="BE148" s="323"/>
      <c r="BF148" s="323"/>
      <c r="BG148" s="323"/>
      <c r="BH148" s="323"/>
      <c r="BI148" s="323"/>
      <c r="BJ148" s="335">
        <v>0</v>
      </c>
      <c r="BK148" s="338"/>
      <c r="BL148" s="338"/>
      <c r="BM148" s="577">
        <v>0.1</v>
      </c>
      <c r="BN148" s="335">
        <v>0.1</v>
      </c>
      <c r="BO148" s="579" t="s">
        <v>2993</v>
      </c>
      <c r="BP148" s="336">
        <v>0.37</v>
      </c>
      <c r="BQ148" s="336">
        <v>0.37</v>
      </c>
      <c r="BR148" s="339" t="s">
        <v>4295</v>
      </c>
      <c r="BS148" s="336">
        <v>0.93</v>
      </c>
      <c r="BT148" s="336">
        <v>1</v>
      </c>
      <c r="BU148" s="339" t="s">
        <v>5205</v>
      </c>
      <c r="BV148" s="1362">
        <v>0.95000000000000007</v>
      </c>
      <c r="BW148" s="1362">
        <v>1</v>
      </c>
      <c r="BX148" s="1378" t="s">
        <v>6576</v>
      </c>
      <c r="BY148" s="1362">
        <v>1</v>
      </c>
      <c r="BZ148" s="1362">
        <v>1</v>
      </c>
      <c r="CA148" s="1378" t="s">
        <v>6576</v>
      </c>
      <c r="CB148" s="336">
        <v>1</v>
      </c>
      <c r="CC148" s="336"/>
      <c r="CD148" s="337"/>
      <c r="CE148" s="336">
        <v>1</v>
      </c>
      <c r="CF148" s="336"/>
      <c r="CG148" s="337"/>
      <c r="CH148" s="336">
        <v>1</v>
      </c>
      <c r="CI148" s="336"/>
      <c r="CJ148" s="337"/>
      <c r="CK148" s="336">
        <v>1</v>
      </c>
      <c r="CL148" s="336"/>
      <c r="CM148" s="337"/>
      <c r="CN148" s="336">
        <v>1</v>
      </c>
      <c r="CO148" s="336"/>
      <c r="CP148" s="337"/>
      <c r="CQ148" s="336">
        <v>1</v>
      </c>
      <c r="CR148" s="336"/>
      <c r="CS148" s="337"/>
      <c r="CU148" s="336" t="s">
        <v>4943</v>
      </c>
    </row>
    <row r="149" spans="1:99" ht="36" customHeight="1" x14ac:dyDescent="0.25">
      <c r="A149" s="234" t="s">
        <v>3556</v>
      </c>
      <c r="B149" s="108" t="s">
        <v>181</v>
      </c>
      <c r="C149" s="108">
        <v>1</v>
      </c>
      <c r="D149" s="108" t="s">
        <v>183</v>
      </c>
      <c r="E149" s="120">
        <v>0</v>
      </c>
      <c r="F149" s="108" t="s">
        <v>192</v>
      </c>
      <c r="G149" s="166" t="s">
        <v>3638</v>
      </c>
      <c r="H149" s="166" t="s">
        <v>183</v>
      </c>
      <c r="I149" s="299" t="str">
        <f t="shared" si="10"/>
        <v>I-101-0-1303901</v>
      </c>
      <c r="J149" s="185" t="s">
        <v>224</v>
      </c>
      <c r="K149" s="109" t="s">
        <v>16</v>
      </c>
      <c r="L149" s="300" t="s">
        <v>18</v>
      </c>
      <c r="M149" s="301" t="s">
        <v>4754</v>
      </c>
      <c r="N149" s="322"/>
      <c r="O149" s="110" t="s">
        <v>225</v>
      </c>
      <c r="P149" s="330" t="s">
        <v>226</v>
      </c>
      <c r="Q149" s="330" t="s">
        <v>227</v>
      </c>
      <c r="R149" s="110" t="s">
        <v>228</v>
      </c>
      <c r="S149" s="301" t="s">
        <v>538</v>
      </c>
      <c r="T149" s="581" t="s">
        <v>2893</v>
      </c>
      <c r="U149" s="583">
        <v>1.75</v>
      </c>
      <c r="V149" s="110" t="s">
        <v>223</v>
      </c>
      <c r="W149" s="310">
        <v>9095</v>
      </c>
      <c r="X149" s="323"/>
      <c r="Y149" s="323"/>
      <c r="Z149" s="330" t="s">
        <v>539</v>
      </c>
      <c r="AA149" s="303">
        <v>43101</v>
      </c>
      <c r="AB149" s="303">
        <v>43465</v>
      </c>
      <c r="AC149" s="341" t="str">
        <f t="shared" si="11"/>
        <v>enero</v>
      </c>
      <c r="AD149" s="343">
        <f t="shared" si="12"/>
        <v>364</v>
      </c>
      <c r="AE149" s="342">
        <f t="shared" si="9"/>
        <v>365</v>
      </c>
      <c r="AF149" s="332">
        <v>0</v>
      </c>
      <c r="AG149" s="332">
        <v>42432000</v>
      </c>
      <c r="AH149" s="330" t="s">
        <v>23</v>
      </c>
      <c r="AI149" s="333">
        <v>0</v>
      </c>
      <c r="AJ149" s="300" t="s">
        <v>675</v>
      </c>
      <c r="AK149" s="334" t="s">
        <v>676</v>
      </c>
      <c r="AL149" s="307"/>
      <c r="AM149" s="307"/>
      <c r="AN149" s="574">
        <v>0</v>
      </c>
      <c r="AO149" s="575" t="s">
        <v>2934</v>
      </c>
      <c r="AP149" s="574">
        <v>0</v>
      </c>
      <c r="AQ149" s="726" t="s">
        <v>4296</v>
      </c>
      <c r="AR149" s="574">
        <v>0</v>
      </c>
      <c r="AS149" s="726" t="s">
        <v>5206</v>
      </c>
      <c r="AT149" s="1626">
        <v>0</v>
      </c>
      <c r="AU149" s="1378" t="s">
        <v>6394</v>
      </c>
      <c r="AV149" s="812">
        <v>0</v>
      </c>
      <c r="AW149" s="1378" t="s">
        <v>6991</v>
      </c>
      <c r="AX149" s="323"/>
      <c r="AY149" s="323"/>
      <c r="AZ149" s="323"/>
      <c r="BA149" s="323"/>
      <c r="BB149" s="323"/>
      <c r="BC149" s="323"/>
      <c r="BD149" s="323"/>
      <c r="BE149" s="323"/>
      <c r="BF149" s="323"/>
      <c r="BG149" s="323"/>
      <c r="BH149" s="323"/>
      <c r="BI149" s="323"/>
      <c r="BJ149" s="335">
        <v>0.03</v>
      </c>
      <c r="BK149" s="336">
        <v>0.03</v>
      </c>
      <c r="BL149" s="337" t="s">
        <v>677</v>
      </c>
      <c r="BM149" s="577">
        <v>0.11</v>
      </c>
      <c r="BN149" s="335">
        <v>0.11</v>
      </c>
      <c r="BO149" s="576" t="s">
        <v>2994</v>
      </c>
      <c r="BP149" s="336">
        <v>0.27</v>
      </c>
      <c r="BQ149" s="336">
        <v>0.27</v>
      </c>
      <c r="BR149" s="339" t="s">
        <v>4314</v>
      </c>
      <c r="BS149" s="336">
        <v>0.43000000000000005</v>
      </c>
      <c r="BT149" s="336">
        <v>0.43</v>
      </c>
      <c r="BU149" s="339" t="s">
        <v>5206</v>
      </c>
      <c r="BV149" s="1362">
        <v>0.59000000000000008</v>
      </c>
      <c r="BW149" s="1362">
        <v>0.59</v>
      </c>
      <c r="BX149" s="1378" t="s">
        <v>6577</v>
      </c>
      <c r="BY149" s="1362">
        <v>0.75000000000000011</v>
      </c>
      <c r="BZ149" s="1362">
        <v>0.75</v>
      </c>
      <c r="CA149" s="1378" t="s">
        <v>6991</v>
      </c>
      <c r="CB149" s="336">
        <v>0.84000000000000008</v>
      </c>
      <c r="CC149" s="336"/>
      <c r="CD149" s="337"/>
      <c r="CE149" s="336">
        <v>0.92</v>
      </c>
      <c r="CF149" s="336"/>
      <c r="CG149" s="337"/>
      <c r="CH149" s="336">
        <v>1</v>
      </c>
      <c r="CI149" s="336"/>
      <c r="CJ149" s="337"/>
      <c r="CK149" s="336">
        <v>1</v>
      </c>
      <c r="CL149" s="336"/>
      <c r="CM149" s="337"/>
      <c r="CN149" s="336">
        <v>1</v>
      </c>
      <c r="CO149" s="336"/>
      <c r="CP149" s="337"/>
      <c r="CQ149" s="336">
        <v>1</v>
      </c>
      <c r="CR149" s="336"/>
      <c r="CS149" s="337"/>
      <c r="CU149" s="336" t="s">
        <v>4944</v>
      </c>
    </row>
    <row r="150" spans="1:99" ht="48" customHeight="1" x14ac:dyDescent="0.25">
      <c r="A150" s="234" t="s">
        <v>3556</v>
      </c>
      <c r="B150" s="108" t="s">
        <v>181</v>
      </c>
      <c r="C150" s="108">
        <v>1</v>
      </c>
      <c r="D150" s="108" t="s">
        <v>183</v>
      </c>
      <c r="E150" s="120">
        <v>0</v>
      </c>
      <c r="F150" s="108" t="s">
        <v>192</v>
      </c>
      <c r="G150" s="166" t="s">
        <v>3639</v>
      </c>
      <c r="H150" s="166" t="s">
        <v>183</v>
      </c>
      <c r="I150" s="299" t="str">
        <f t="shared" si="10"/>
        <v>I-101-0-1304001</v>
      </c>
      <c r="J150" s="185" t="s">
        <v>224</v>
      </c>
      <c r="K150" s="109" t="s">
        <v>16</v>
      </c>
      <c r="L150" s="300" t="s">
        <v>18</v>
      </c>
      <c r="M150" s="301" t="s">
        <v>4754</v>
      </c>
      <c r="N150" s="322"/>
      <c r="O150" s="110" t="s">
        <v>225</v>
      </c>
      <c r="P150" s="330" t="s">
        <v>226</v>
      </c>
      <c r="Q150" s="330" t="s">
        <v>227</v>
      </c>
      <c r="R150" s="110" t="s">
        <v>228</v>
      </c>
      <c r="S150" s="301" t="s">
        <v>540</v>
      </c>
      <c r="T150" s="581" t="s">
        <v>2894</v>
      </c>
      <c r="U150" s="583">
        <v>1.75</v>
      </c>
      <c r="V150" s="110" t="s">
        <v>223</v>
      </c>
      <c r="W150" s="956">
        <v>1</v>
      </c>
      <c r="X150" s="178" t="s">
        <v>222</v>
      </c>
      <c r="Y150" s="703">
        <v>43157</v>
      </c>
      <c r="Z150" s="330" t="s">
        <v>541</v>
      </c>
      <c r="AA150" s="303">
        <v>43282</v>
      </c>
      <c r="AB150" s="303">
        <v>43373</v>
      </c>
      <c r="AC150" s="341" t="str">
        <f t="shared" si="11"/>
        <v>julio</v>
      </c>
      <c r="AD150" s="343">
        <f t="shared" si="12"/>
        <v>91</v>
      </c>
      <c r="AE150" s="342">
        <f t="shared" si="9"/>
        <v>91</v>
      </c>
      <c r="AF150" s="332">
        <v>0</v>
      </c>
      <c r="AG150" s="308">
        <v>0</v>
      </c>
      <c r="AH150" s="110" t="s">
        <v>225</v>
      </c>
      <c r="AI150" s="333">
        <v>0</v>
      </c>
      <c r="AJ150" s="300" t="s">
        <v>675</v>
      </c>
      <c r="AK150" s="334" t="s">
        <v>678</v>
      </c>
      <c r="AL150" s="307"/>
      <c r="AM150" s="307"/>
      <c r="AN150" s="574">
        <v>0</v>
      </c>
      <c r="AO150" s="575" t="s">
        <v>2935</v>
      </c>
      <c r="AP150" s="574">
        <v>0</v>
      </c>
      <c r="AQ150" s="725" t="s">
        <v>4297</v>
      </c>
      <c r="AR150" s="574">
        <v>0</v>
      </c>
      <c r="AS150" s="726" t="s">
        <v>4297</v>
      </c>
      <c r="AT150" s="1626">
        <v>0</v>
      </c>
      <c r="AU150" s="1378" t="s">
        <v>6395</v>
      </c>
      <c r="AV150" s="812">
        <v>0</v>
      </c>
      <c r="AW150" s="1378" t="s">
        <v>6992</v>
      </c>
      <c r="AX150" s="323"/>
      <c r="AY150" s="323"/>
      <c r="AZ150" s="323"/>
      <c r="BA150" s="323"/>
      <c r="BB150" s="323"/>
      <c r="BC150" s="323"/>
      <c r="BD150" s="323"/>
      <c r="BE150" s="323"/>
      <c r="BF150" s="323"/>
      <c r="BG150" s="323"/>
      <c r="BH150" s="323"/>
      <c r="BI150" s="323"/>
      <c r="BJ150" s="335">
        <v>0</v>
      </c>
      <c r="BK150" s="336">
        <v>0</v>
      </c>
      <c r="BL150" s="337" t="s">
        <v>679</v>
      </c>
      <c r="BM150" s="577">
        <v>0</v>
      </c>
      <c r="BN150" s="335">
        <v>0</v>
      </c>
      <c r="BO150" s="576">
        <v>0</v>
      </c>
      <c r="BP150" s="336">
        <v>0</v>
      </c>
      <c r="BQ150" s="336"/>
      <c r="BR150" s="337"/>
      <c r="BS150" s="336">
        <v>0</v>
      </c>
      <c r="BT150" s="336"/>
      <c r="BU150" s="339"/>
      <c r="BV150" s="1362">
        <v>0</v>
      </c>
      <c r="BW150" s="1362">
        <v>0</v>
      </c>
      <c r="BX150" s="1363">
        <v>0</v>
      </c>
      <c r="BY150" s="1362">
        <v>0</v>
      </c>
      <c r="BZ150" s="1362">
        <v>0</v>
      </c>
      <c r="CA150" s="1378">
        <v>0</v>
      </c>
      <c r="CB150" s="336">
        <v>0.4</v>
      </c>
      <c r="CC150" s="336"/>
      <c r="CD150" s="337"/>
      <c r="CE150" s="336">
        <v>0.7</v>
      </c>
      <c r="CF150" s="336"/>
      <c r="CG150" s="337"/>
      <c r="CH150" s="336">
        <v>1</v>
      </c>
      <c r="CI150" s="336"/>
      <c r="CJ150" s="337"/>
      <c r="CK150" s="336">
        <v>1</v>
      </c>
      <c r="CL150" s="336"/>
      <c r="CM150" s="337"/>
      <c r="CN150" s="336">
        <v>1</v>
      </c>
      <c r="CO150" s="336"/>
      <c r="CP150" s="337"/>
      <c r="CQ150" s="336">
        <v>1</v>
      </c>
      <c r="CR150" s="336"/>
      <c r="CS150" s="337"/>
      <c r="CU150" s="336" t="s">
        <v>4945</v>
      </c>
    </row>
    <row r="151" spans="1:99" ht="36" customHeight="1" x14ac:dyDescent="0.25">
      <c r="A151" s="234" t="s">
        <v>3556</v>
      </c>
      <c r="B151" s="108" t="s">
        <v>181</v>
      </c>
      <c r="C151" s="108">
        <v>1</v>
      </c>
      <c r="D151" s="108" t="s">
        <v>183</v>
      </c>
      <c r="E151" s="120">
        <v>0</v>
      </c>
      <c r="F151" s="108" t="s">
        <v>192</v>
      </c>
      <c r="G151" s="166" t="s">
        <v>3640</v>
      </c>
      <c r="H151" s="166" t="s">
        <v>183</v>
      </c>
      <c r="I151" s="299" t="str">
        <f t="shared" si="10"/>
        <v>I-101-0-1304101</v>
      </c>
      <c r="J151" s="185" t="s">
        <v>224</v>
      </c>
      <c r="K151" s="109" t="s">
        <v>16</v>
      </c>
      <c r="L151" s="300" t="s">
        <v>18</v>
      </c>
      <c r="M151" s="301" t="s">
        <v>4754</v>
      </c>
      <c r="N151" s="322"/>
      <c r="O151" s="110" t="s">
        <v>225</v>
      </c>
      <c r="P151" s="330" t="s">
        <v>226</v>
      </c>
      <c r="Q151" s="330" t="s">
        <v>227</v>
      </c>
      <c r="R151" s="110" t="s">
        <v>228</v>
      </c>
      <c r="S151" s="301" t="s">
        <v>542</v>
      </c>
      <c r="T151" s="581" t="s">
        <v>2895</v>
      </c>
      <c r="U151" s="583">
        <v>1.75</v>
      </c>
      <c r="V151" s="110" t="s">
        <v>223</v>
      </c>
      <c r="W151" s="310">
        <v>4</v>
      </c>
      <c r="X151" s="323"/>
      <c r="Y151" s="323"/>
      <c r="Z151" s="348" t="s">
        <v>543</v>
      </c>
      <c r="AA151" s="303">
        <v>43101</v>
      </c>
      <c r="AB151" s="303">
        <v>43465</v>
      </c>
      <c r="AC151" s="341" t="str">
        <f t="shared" si="11"/>
        <v>enero</v>
      </c>
      <c r="AD151" s="343">
        <f t="shared" si="12"/>
        <v>364</v>
      </c>
      <c r="AE151" s="342">
        <f t="shared" si="9"/>
        <v>365</v>
      </c>
      <c r="AF151" s="332">
        <v>0</v>
      </c>
      <c r="AG151" s="308">
        <v>0</v>
      </c>
      <c r="AH151" s="110" t="s">
        <v>225</v>
      </c>
      <c r="AI151" s="333">
        <v>0</v>
      </c>
      <c r="AJ151" s="300" t="s">
        <v>675</v>
      </c>
      <c r="AK151" s="334" t="s">
        <v>680</v>
      </c>
      <c r="AL151" s="307"/>
      <c r="AM151" s="307"/>
      <c r="AN151" s="574">
        <v>2</v>
      </c>
      <c r="AO151" s="575" t="s">
        <v>2936</v>
      </c>
      <c r="AP151" s="574">
        <v>2</v>
      </c>
      <c r="AQ151" s="726" t="s">
        <v>4298</v>
      </c>
      <c r="AR151" s="574">
        <v>2</v>
      </c>
      <c r="AS151" s="726" t="s">
        <v>5207</v>
      </c>
      <c r="AT151" s="1626">
        <v>2</v>
      </c>
      <c r="AU151" s="1378" t="s">
        <v>6396</v>
      </c>
      <c r="AV151" s="812">
        <v>3</v>
      </c>
      <c r="AW151" s="1378" t="s">
        <v>6993</v>
      </c>
      <c r="AX151" s="323"/>
      <c r="AY151" s="323"/>
      <c r="AZ151" s="323"/>
      <c r="BA151" s="323"/>
      <c r="BB151" s="323"/>
      <c r="BC151" s="323"/>
      <c r="BD151" s="323"/>
      <c r="BE151" s="323"/>
      <c r="BF151" s="323"/>
      <c r="BG151" s="323"/>
      <c r="BH151" s="323"/>
      <c r="BI151" s="323"/>
      <c r="BJ151" s="335">
        <v>0.11</v>
      </c>
      <c r="BK151" s="336">
        <v>0.11</v>
      </c>
      <c r="BL151" s="337" t="s">
        <v>671</v>
      </c>
      <c r="BM151" s="577">
        <v>0.22</v>
      </c>
      <c r="BN151" s="335">
        <v>0.22</v>
      </c>
      <c r="BO151" s="576" t="s">
        <v>2995</v>
      </c>
      <c r="BP151" s="336">
        <v>0.33</v>
      </c>
      <c r="BQ151" s="336">
        <v>0.33</v>
      </c>
      <c r="BR151" s="339" t="s">
        <v>4315</v>
      </c>
      <c r="BS151" s="336">
        <v>0.44</v>
      </c>
      <c r="BT151" s="336">
        <v>0.44</v>
      </c>
      <c r="BU151" s="339" t="s">
        <v>5388</v>
      </c>
      <c r="BV151" s="1362">
        <v>0.55000000000000004</v>
      </c>
      <c r="BW151" s="1362">
        <v>0.55000000000000004</v>
      </c>
      <c r="BX151" s="1378" t="s">
        <v>6578</v>
      </c>
      <c r="BY151" s="1362">
        <v>0.66</v>
      </c>
      <c r="BZ151" s="1362">
        <v>0.66</v>
      </c>
      <c r="CA151" s="1378" t="s">
        <v>6993</v>
      </c>
      <c r="CB151" s="336">
        <v>0.77</v>
      </c>
      <c r="CC151" s="336"/>
      <c r="CD151" s="337"/>
      <c r="CE151" s="336">
        <v>0.88</v>
      </c>
      <c r="CF151" s="336"/>
      <c r="CG151" s="337"/>
      <c r="CH151" s="336">
        <v>1</v>
      </c>
      <c r="CI151" s="336"/>
      <c r="CJ151" s="337"/>
      <c r="CK151" s="336">
        <v>1</v>
      </c>
      <c r="CL151" s="336"/>
      <c r="CM151" s="337"/>
      <c r="CN151" s="336">
        <v>1</v>
      </c>
      <c r="CO151" s="336"/>
      <c r="CP151" s="337"/>
      <c r="CQ151" s="336">
        <v>1</v>
      </c>
      <c r="CR151" s="336"/>
      <c r="CS151" s="337"/>
      <c r="CU151" s="336" t="s">
        <v>4946</v>
      </c>
    </row>
    <row r="152" spans="1:99" ht="105.75" customHeight="1" x14ac:dyDescent="0.25">
      <c r="A152" s="234" t="s">
        <v>3556</v>
      </c>
      <c r="B152" s="108" t="s">
        <v>181</v>
      </c>
      <c r="C152" s="108">
        <v>1</v>
      </c>
      <c r="D152" s="108" t="s">
        <v>185</v>
      </c>
      <c r="E152" s="120">
        <v>0</v>
      </c>
      <c r="F152" s="166" t="s">
        <v>192</v>
      </c>
      <c r="G152" s="166" t="s">
        <v>3641</v>
      </c>
      <c r="H152" s="166" t="s">
        <v>183</v>
      </c>
      <c r="I152" s="299" t="str">
        <f t="shared" si="10"/>
        <v>I-102-0-1304201</v>
      </c>
      <c r="J152" s="185" t="s">
        <v>221</v>
      </c>
      <c r="K152" s="109" t="s">
        <v>16</v>
      </c>
      <c r="L152" s="300" t="s">
        <v>18</v>
      </c>
      <c r="M152" s="301" t="s">
        <v>4754</v>
      </c>
      <c r="N152" s="322"/>
      <c r="O152" s="110" t="s">
        <v>505</v>
      </c>
      <c r="P152" s="330" t="s">
        <v>681</v>
      </c>
      <c r="Q152" s="330" t="s">
        <v>682</v>
      </c>
      <c r="R152" s="110" t="s">
        <v>228</v>
      </c>
      <c r="S152" s="301" t="s">
        <v>683</v>
      </c>
      <c r="T152" s="581" t="s">
        <v>3101</v>
      </c>
      <c r="U152" s="583">
        <v>2.8</v>
      </c>
      <c r="V152" s="110" t="s">
        <v>223</v>
      </c>
      <c r="W152" s="310">
        <v>95</v>
      </c>
      <c r="X152" s="323"/>
      <c r="Y152" s="323"/>
      <c r="Z152" s="330" t="s">
        <v>684</v>
      </c>
      <c r="AA152" s="303">
        <v>43102</v>
      </c>
      <c r="AB152" s="303">
        <v>43465</v>
      </c>
      <c r="AC152" s="341" t="str">
        <f t="shared" si="11"/>
        <v>enero</v>
      </c>
      <c r="AD152" s="343">
        <f t="shared" si="12"/>
        <v>363</v>
      </c>
      <c r="AE152" s="342">
        <f t="shared" si="9"/>
        <v>365</v>
      </c>
      <c r="AF152" s="332">
        <v>0</v>
      </c>
      <c r="AG152" s="308" t="s">
        <v>777</v>
      </c>
      <c r="AH152" s="110"/>
      <c r="AI152" s="333"/>
      <c r="AJ152" s="300" t="s">
        <v>778</v>
      </c>
      <c r="AK152" s="584" t="s">
        <v>779</v>
      </c>
      <c r="AL152" s="329">
        <v>3</v>
      </c>
      <c r="AM152" s="727" t="s">
        <v>780</v>
      </c>
      <c r="AN152" s="574">
        <v>3</v>
      </c>
      <c r="AO152" s="727" t="s">
        <v>3137</v>
      </c>
      <c r="AP152" s="574">
        <v>24</v>
      </c>
      <c r="AQ152" s="726" t="s">
        <v>4093</v>
      </c>
      <c r="AR152" s="574">
        <v>28</v>
      </c>
      <c r="AS152" s="726" t="s">
        <v>5208</v>
      </c>
      <c r="AT152" s="1626">
        <v>38</v>
      </c>
      <c r="AU152" s="1378" t="s">
        <v>6397</v>
      </c>
      <c r="AV152" s="1617">
        <v>46</v>
      </c>
      <c r="AW152" s="1378" t="s">
        <v>7162</v>
      </c>
      <c r="AX152" s="323"/>
      <c r="AY152" s="323"/>
      <c r="AZ152" s="323"/>
      <c r="BA152" s="323"/>
      <c r="BB152" s="323"/>
      <c r="BC152" s="323"/>
      <c r="BD152" s="323"/>
      <c r="BE152" s="323"/>
      <c r="BF152" s="323"/>
      <c r="BG152" s="323"/>
      <c r="BH152" s="323"/>
      <c r="BI152" s="323"/>
      <c r="BJ152" s="335">
        <v>0.08</v>
      </c>
      <c r="BK152" s="336">
        <v>0.08</v>
      </c>
      <c r="BL152" s="339" t="s">
        <v>780</v>
      </c>
      <c r="BM152" s="577">
        <v>0.16</v>
      </c>
      <c r="BN152" s="335">
        <v>0.16</v>
      </c>
      <c r="BO152" s="579" t="s">
        <v>3172</v>
      </c>
      <c r="BP152" s="336">
        <v>0.24</v>
      </c>
      <c r="BQ152" s="336">
        <v>0.24</v>
      </c>
      <c r="BR152" s="339" t="s">
        <v>4129</v>
      </c>
      <c r="BS152" s="336">
        <v>0.32</v>
      </c>
      <c r="BT152" s="336">
        <v>0.32</v>
      </c>
      <c r="BU152" s="339" t="s">
        <v>5208</v>
      </c>
      <c r="BV152" s="1362">
        <v>0.4</v>
      </c>
      <c r="BW152" s="1362">
        <v>0.4</v>
      </c>
      <c r="BX152" s="1363" t="s">
        <v>6397</v>
      </c>
      <c r="BY152" s="1451">
        <v>0.48000000000000004</v>
      </c>
      <c r="BZ152" s="1451">
        <v>0.48</v>
      </c>
      <c r="CA152" s="1378" t="s">
        <v>7162</v>
      </c>
      <c r="CB152" s="336">
        <v>0.56000000000000005</v>
      </c>
      <c r="CC152" s="336"/>
      <c r="CD152" s="337"/>
      <c r="CE152" s="336">
        <v>0.64</v>
      </c>
      <c r="CF152" s="336"/>
      <c r="CG152" s="337"/>
      <c r="CH152" s="336">
        <v>0.72</v>
      </c>
      <c r="CI152" s="336"/>
      <c r="CJ152" s="337"/>
      <c r="CK152" s="336">
        <v>0.79999999999999993</v>
      </c>
      <c r="CL152" s="336"/>
      <c r="CM152" s="337"/>
      <c r="CN152" s="336">
        <v>0.89999999999999991</v>
      </c>
      <c r="CO152" s="336"/>
      <c r="CP152" s="337"/>
      <c r="CQ152" s="336">
        <v>0.99999999999999989</v>
      </c>
      <c r="CR152" s="336"/>
      <c r="CS152" s="337"/>
      <c r="CU152" s="336" t="s">
        <v>4947</v>
      </c>
    </row>
    <row r="153" spans="1:99" ht="141.75" customHeight="1" x14ac:dyDescent="0.25">
      <c r="A153" s="234" t="s">
        <v>3556</v>
      </c>
      <c r="B153" s="108" t="s">
        <v>181</v>
      </c>
      <c r="C153" s="108">
        <v>1</v>
      </c>
      <c r="D153" s="108" t="s">
        <v>185</v>
      </c>
      <c r="E153" s="120">
        <v>0</v>
      </c>
      <c r="F153" s="166" t="s">
        <v>192</v>
      </c>
      <c r="G153" s="166" t="s">
        <v>3642</v>
      </c>
      <c r="H153" s="166" t="s">
        <v>183</v>
      </c>
      <c r="I153" s="299" t="str">
        <f t="shared" si="10"/>
        <v>I-102-0-1304301</v>
      </c>
      <c r="J153" s="185" t="s">
        <v>221</v>
      </c>
      <c r="K153" s="109" t="s">
        <v>16</v>
      </c>
      <c r="L153" s="300" t="s">
        <v>18</v>
      </c>
      <c r="M153" s="301" t="s">
        <v>4754</v>
      </c>
      <c r="N153" s="322"/>
      <c r="O153" s="110" t="s">
        <v>268</v>
      </c>
      <c r="P153" s="330" t="s">
        <v>681</v>
      </c>
      <c r="Q153" s="330" t="s">
        <v>682</v>
      </c>
      <c r="R153" s="110" t="s">
        <v>228</v>
      </c>
      <c r="S153" s="301" t="s">
        <v>685</v>
      </c>
      <c r="T153" s="581" t="s">
        <v>3102</v>
      </c>
      <c r="U153" s="583">
        <v>0.7</v>
      </c>
      <c r="V153" s="110" t="s">
        <v>223</v>
      </c>
      <c r="W153" s="1632">
        <v>23</v>
      </c>
      <c r="X153" s="812" t="s">
        <v>222</v>
      </c>
      <c r="Y153" s="703">
        <v>43159</v>
      </c>
      <c r="Z153" s="330" t="s">
        <v>686</v>
      </c>
      <c r="AA153" s="303">
        <v>43102</v>
      </c>
      <c r="AB153" s="303">
        <v>43159</v>
      </c>
      <c r="AC153" s="341" t="str">
        <f t="shared" si="11"/>
        <v>enero</v>
      </c>
      <c r="AD153" s="343">
        <f t="shared" si="12"/>
        <v>57</v>
      </c>
      <c r="AE153" s="342">
        <f t="shared" si="9"/>
        <v>61</v>
      </c>
      <c r="AF153" s="332">
        <v>0</v>
      </c>
      <c r="AG153" s="308" t="s">
        <v>781</v>
      </c>
      <c r="AH153" s="110"/>
      <c r="AI153" s="333"/>
      <c r="AJ153" s="300" t="s">
        <v>778</v>
      </c>
      <c r="AK153" s="339" t="s">
        <v>782</v>
      </c>
      <c r="AL153" s="307"/>
      <c r="AM153" s="307"/>
      <c r="AN153" s="574">
        <v>0</v>
      </c>
      <c r="AO153" s="727" t="s">
        <v>3138</v>
      </c>
      <c r="AP153" s="574">
        <v>0</v>
      </c>
      <c r="AQ153" s="726" t="s">
        <v>4094</v>
      </c>
      <c r="AR153" s="574">
        <v>0</v>
      </c>
      <c r="AS153" s="726" t="s">
        <v>5209</v>
      </c>
      <c r="AT153" s="1626">
        <v>0</v>
      </c>
      <c r="AU153" s="1378" t="s">
        <v>6398</v>
      </c>
      <c r="AV153" s="1617">
        <v>0</v>
      </c>
      <c r="AW153" s="1378" t="s">
        <v>7163</v>
      </c>
      <c r="AX153" s="323"/>
      <c r="AY153" s="323"/>
      <c r="AZ153" s="323"/>
      <c r="BA153" s="323"/>
      <c r="BB153" s="323"/>
      <c r="BC153" s="323"/>
      <c r="BD153" s="323"/>
      <c r="BE153" s="323"/>
      <c r="BF153" s="323"/>
      <c r="BG153" s="323"/>
      <c r="BH153" s="323"/>
      <c r="BI153" s="323"/>
      <c r="BJ153" s="335">
        <v>0.5</v>
      </c>
      <c r="BK153" s="336">
        <v>0.5</v>
      </c>
      <c r="BL153" s="339" t="s">
        <v>783</v>
      </c>
      <c r="BM153" s="577">
        <v>1</v>
      </c>
      <c r="BN153" s="335">
        <v>1</v>
      </c>
      <c r="BO153" s="579" t="s">
        <v>3173</v>
      </c>
      <c r="BP153" s="336">
        <v>1</v>
      </c>
      <c r="BQ153" s="336">
        <v>1</v>
      </c>
      <c r="BR153" s="339" t="s">
        <v>4130</v>
      </c>
      <c r="BS153" s="336">
        <v>1</v>
      </c>
      <c r="BT153" s="336">
        <v>1</v>
      </c>
      <c r="BU153" s="339" t="s">
        <v>4130</v>
      </c>
      <c r="BV153" s="1362">
        <v>1</v>
      </c>
      <c r="BW153" s="1362">
        <v>1</v>
      </c>
      <c r="BX153" s="1363" t="s">
        <v>6579</v>
      </c>
      <c r="BY153" s="1451">
        <v>1</v>
      </c>
      <c r="BZ153" s="1451">
        <v>1</v>
      </c>
      <c r="CA153" s="1378" t="s">
        <v>7197</v>
      </c>
      <c r="CB153" s="336">
        <v>1</v>
      </c>
      <c r="CC153" s="336"/>
      <c r="CD153" s="337"/>
      <c r="CE153" s="336">
        <v>1</v>
      </c>
      <c r="CF153" s="336"/>
      <c r="CG153" s="337"/>
      <c r="CH153" s="336">
        <v>1</v>
      </c>
      <c r="CI153" s="336"/>
      <c r="CJ153" s="337"/>
      <c r="CK153" s="336">
        <v>1</v>
      </c>
      <c r="CL153" s="336"/>
      <c r="CM153" s="337"/>
      <c r="CN153" s="336">
        <v>1</v>
      </c>
      <c r="CO153" s="336"/>
      <c r="CP153" s="337"/>
      <c r="CQ153" s="336">
        <v>1</v>
      </c>
      <c r="CR153" s="336"/>
      <c r="CS153" s="337"/>
      <c r="CU153" s="336" t="s">
        <v>4948</v>
      </c>
    </row>
    <row r="154" spans="1:99" ht="103.5" customHeight="1" x14ac:dyDescent="0.25">
      <c r="A154" s="234" t="s">
        <v>3556</v>
      </c>
      <c r="B154" s="108" t="s">
        <v>181</v>
      </c>
      <c r="C154" s="108">
        <v>1</v>
      </c>
      <c r="D154" s="108" t="s">
        <v>185</v>
      </c>
      <c r="E154" s="120">
        <v>0</v>
      </c>
      <c r="F154" s="166" t="s">
        <v>192</v>
      </c>
      <c r="G154" s="166" t="s">
        <v>3642</v>
      </c>
      <c r="H154" s="166" t="s">
        <v>185</v>
      </c>
      <c r="I154" s="299" t="str">
        <f t="shared" si="10"/>
        <v>I-102-0-1304302</v>
      </c>
      <c r="J154" s="185" t="s">
        <v>221</v>
      </c>
      <c r="K154" s="109" t="s">
        <v>16</v>
      </c>
      <c r="L154" s="300" t="s">
        <v>18</v>
      </c>
      <c r="M154" s="301" t="s">
        <v>4754</v>
      </c>
      <c r="N154" s="322"/>
      <c r="O154" s="110" t="s">
        <v>268</v>
      </c>
      <c r="P154" s="330" t="s">
        <v>681</v>
      </c>
      <c r="Q154" s="330" t="s">
        <v>682</v>
      </c>
      <c r="R154" s="110" t="s">
        <v>228</v>
      </c>
      <c r="S154" s="301" t="s">
        <v>685</v>
      </c>
      <c r="T154" s="581" t="s">
        <v>3102</v>
      </c>
      <c r="U154" s="583">
        <v>0.7</v>
      </c>
      <c r="V154" s="110" t="s">
        <v>223</v>
      </c>
      <c r="W154" s="1632">
        <v>23</v>
      </c>
      <c r="X154" s="812" t="s">
        <v>222</v>
      </c>
      <c r="Y154" s="703">
        <v>43159</v>
      </c>
      <c r="Z154" s="330" t="s">
        <v>687</v>
      </c>
      <c r="AA154" s="303">
        <v>43132</v>
      </c>
      <c r="AB154" s="303">
        <v>43189</v>
      </c>
      <c r="AC154" s="341" t="str">
        <f t="shared" si="11"/>
        <v>febrero</v>
      </c>
      <c r="AD154" s="343">
        <f t="shared" si="12"/>
        <v>57</v>
      </c>
      <c r="AE154" s="342">
        <f t="shared" si="9"/>
        <v>61</v>
      </c>
      <c r="AF154" s="332">
        <v>0</v>
      </c>
      <c r="AG154" s="308">
        <v>0</v>
      </c>
      <c r="AH154" s="110"/>
      <c r="AI154" s="333"/>
      <c r="AJ154" s="300" t="s">
        <v>778</v>
      </c>
      <c r="AK154" s="339" t="s">
        <v>784</v>
      </c>
      <c r="AL154" s="307"/>
      <c r="AM154" s="307"/>
      <c r="AN154" s="574">
        <v>0</v>
      </c>
      <c r="AO154" s="727" t="s">
        <v>3138</v>
      </c>
      <c r="AP154" s="574">
        <v>0</v>
      </c>
      <c r="AQ154" s="726" t="s">
        <v>4094</v>
      </c>
      <c r="AR154" s="574">
        <v>0</v>
      </c>
      <c r="AS154" s="726" t="s">
        <v>5209</v>
      </c>
      <c r="AT154" s="1626">
        <v>0</v>
      </c>
      <c r="AU154" s="1378" t="s">
        <v>6398</v>
      </c>
      <c r="AV154" s="1617">
        <v>0</v>
      </c>
      <c r="AW154" s="1378" t="s">
        <v>7163</v>
      </c>
      <c r="AX154" s="323"/>
      <c r="AY154" s="323"/>
      <c r="AZ154" s="323"/>
      <c r="BA154" s="323"/>
      <c r="BB154" s="323"/>
      <c r="BC154" s="323"/>
      <c r="BD154" s="323"/>
      <c r="BE154" s="323"/>
      <c r="BF154" s="323"/>
      <c r="BG154" s="323"/>
      <c r="BH154" s="323"/>
      <c r="BI154" s="323"/>
      <c r="BJ154" s="335">
        <v>0</v>
      </c>
      <c r="BK154" s="336">
        <v>0</v>
      </c>
      <c r="BL154" s="339">
        <v>0</v>
      </c>
      <c r="BM154" s="577">
        <v>0.5</v>
      </c>
      <c r="BN154" s="335">
        <v>0.5</v>
      </c>
      <c r="BO154" s="579" t="s">
        <v>3174</v>
      </c>
      <c r="BP154" s="336">
        <v>1</v>
      </c>
      <c r="BQ154" s="336">
        <v>1</v>
      </c>
      <c r="BR154" s="339" t="s">
        <v>4131</v>
      </c>
      <c r="BS154" s="336">
        <v>1</v>
      </c>
      <c r="BT154" s="336">
        <v>1</v>
      </c>
      <c r="BU154" s="339" t="s">
        <v>5389</v>
      </c>
      <c r="BV154" s="1362">
        <v>1</v>
      </c>
      <c r="BW154" s="1362">
        <v>1</v>
      </c>
      <c r="BX154" s="1363" t="s">
        <v>6580</v>
      </c>
      <c r="BY154" s="1451">
        <v>1</v>
      </c>
      <c r="BZ154" s="1451">
        <v>1</v>
      </c>
      <c r="CA154" s="1378" t="s">
        <v>7198</v>
      </c>
      <c r="CB154" s="336">
        <v>1</v>
      </c>
      <c r="CC154" s="336"/>
      <c r="CD154" s="337"/>
      <c r="CE154" s="336">
        <v>1</v>
      </c>
      <c r="CF154" s="336"/>
      <c r="CG154" s="337"/>
      <c r="CH154" s="336">
        <v>1</v>
      </c>
      <c r="CI154" s="336"/>
      <c r="CJ154" s="337"/>
      <c r="CK154" s="336">
        <v>1</v>
      </c>
      <c r="CL154" s="336"/>
      <c r="CM154" s="337"/>
      <c r="CN154" s="336">
        <v>1</v>
      </c>
      <c r="CO154" s="336"/>
      <c r="CP154" s="337"/>
      <c r="CQ154" s="336">
        <v>1</v>
      </c>
      <c r="CR154" s="336"/>
      <c r="CS154" s="337"/>
      <c r="CU154" s="336" t="s">
        <v>4949</v>
      </c>
    </row>
    <row r="155" spans="1:99" ht="102" customHeight="1" x14ac:dyDescent="0.25">
      <c r="A155" s="234" t="s">
        <v>3556</v>
      </c>
      <c r="B155" s="108" t="s">
        <v>181</v>
      </c>
      <c r="C155" s="108">
        <v>1</v>
      </c>
      <c r="D155" s="108" t="s">
        <v>185</v>
      </c>
      <c r="E155" s="120">
        <v>0</v>
      </c>
      <c r="F155" s="166" t="s">
        <v>192</v>
      </c>
      <c r="G155" s="166" t="s">
        <v>3642</v>
      </c>
      <c r="H155" s="166" t="s">
        <v>186</v>
      </c>
      <c r="I155" s="299" t="str">
        <f t="shared" si="10"/>
        <v>I-102-0-1304303</v>
      </c>
      <c r="J155" s="185" t="s">
        <v>221</v>
      </c>
      <c r="K155" s="109" t="s">
        <v>16</v>
      </c>
      <c r="L155" s="300" t="s">
        <v>18</v>
      </c>
      <c r="M155" s="301" t="s">
        <v>4754</v>
      </c>
      <c r="N155" s="322"/>
      <c r="O155" s="110" t="s">
        <v>268</v>
      </c>
      <c r="P155" s="330" t="s">
        <v>681</v>
      </c>
      <c r="Q155" s="330" t="s">
        <v>682</v>
      </c>
      <c r="R155" s="110" t="s">
        <v>228</v>
      </c>
      <c r="S155" s="301" t="s">
        <v>685</v>
      </c>
      <c r="T155" s="581" t="s">
        <v>3102</v>
      </c>
      <c r="U155" s="583">
        <v>0.7</v>
      </c>
      <c r="V155" s="110" t="s">
        <v>223</v>
      </c>
      <c r="W155" s="1632">
        <v>23</v>
      </c>
      <c r="X155" s="812" t="s">
        <v>222</v>
      </c>
      <c r="Y155" s="703">
        <v>43159</v>
      </c>
      <c r="Z155" s="330" t="s">
        <v>688</v>
      </c>
      <c r="AA155" s="303">
        <v>43160</v>
      </c>
      <c r="AB155" s="303">
        <v>43205</v>
      </c>
      <c r="AC155" s="341" t="str">
        <f t="shared" si="11"/>
        <v>marzo</v>
      </c>
      <c r="AD155" s="343">
        <f t="shared" si="12"/>
        <v>45</v>
      </c>
      <c r="AE155" s="342">
        <f t="shared" si="9"/>
        <v>61</v>
      </c>
      <c r="AF155" s="332">
        <v>0</v>
      </c>
      <c r="AG155" s="308">
        <v>0</v>
      </c>
      <c r="AH155" s="110"/>
      <c r="AI155" s="333"/>
      <c r="AJ155" s="300" t="s">
        <v>778</v>
      </c>
      <c r="AK155" s="339" t="s">
        <v>785</v>
      </c>
      <c r="AL155" s="307"/>
      <c r="AM155" s="307"/>
      <c r="AN155" s="574">
        <v>0</v>
      </c>
      <c r="AO155" s="727" t="s">
        <v>3138</v>
      </c>
      <c r="AP155" s="574">
        <v>0</v>
      </c>
      <c r="AQ155" s="726" t="s">
        <v>4094</v>
      </c>
      <c r="AR155" s="574">
        <v>0</v>
      </c>
      <c r="AS155" s="726" t="s">
        <v>5209</v>
      </c>
      <c r="AT155" s="1626">
        <v>0</v>
      </c>
      <c r="AU155" s="1378" t="s">
        <v>6398</v>
      </c>
      <c r="AV155" s="1617">
        <v>0</v>
      </c>
      <c r="AW155" s="1378" t="s">
        <v>7163</v>
      </c>
      <c r="AX155" s="323"/>
      <c r="AY155" s="323"/>
      <c r="AZ155" s="323"/>
      <c r="BA155" s="323"/>
      <c r="BB155" s="323"/>
      <c r="BC155" s="323"/>
      <c r="BD155" s="323"/>
      <c r="BE155" s="323"/>
      <c r="BF155" s="323"/>
      <c r="BG155" s="323"/>
      <c r="BH155" s="323"/>
      <c r="BI155" s="323"/>
      <c r="BJ155" s="335">
        <v>0</v>
      </c>
      <c r="BK155" s="336">
        <v>0</v>
      </c>
      <c r="BL155" s="339">
        <v>0</v>
      </c>
      <c r="BM155" s="577">
        <v>0</v>
      </c>
      <c r="BN155" s="335">
        <v>0</v>
      </c>
      <c r="BO155" s="576">
        <v>0</v>
      </c>
      <c r="BP155" s="336">
        <v>0.5</v>
      </c>
      <c r="BQ155" s="336">
        <v>0.5</v>
      </c>
      <c r="BR155" s="339" t="s">
        <v>4132</v>
      </c>
      <c r="BS155" s="336">
        <v>1</v>
      </c>
      <c r="BT155" s="336">
        <v>0.5</v>
      </c>
      <c r="BU155" s="339" t="s">
        <v>5390</v>
      </c>
      <c r="BV155" s="1362">
        <v>1</v>
      </c>
      <c r="BW155" s="1362">
        <v>0.6</v>
      </c>
      <c r="BX155" s="1363" t="s">
        <v>6581</v>
      </c>
      <c r="BY155" s="1451">
        <v>1</v>
      </c>
      <c r="BZ155" s="1451">
        <v>0.7</v>
      </c>
      <c r="CA155" s="1378" t="s">
        <v>7163</v>
      </c>
      <c r="CB155" s="336">
        <v>1</v>
      </c>
      <c r="CC155" s="336"/>
      <c r="CD155" s="337"/>
      <c r="CE155" s="336">
        <v>1</v>
      </c>
      <c r="CF155" s="336"/>
      <c r="CG155" s="337"/>
      <c r="CH155" s="336">
        <v>1</v>
      </c>
      <c r="CI155" s="336"/>
      <c r="CJ155" s="337"/>
      <c r="CK155" s="336">
        <v>1</v>
      </c>
      <c r="CL155" s="336"/>
      <c r="CM155" s="337"/>
      <c r="CN155" s="336">
        <v>1</v>
      </c>
      <c r="CO155" s="336"/>
      <c r="CP155" s="337"/>
      <c r="CQ155" s="336">
        <v>1</v>
      </c>
      <c r="CR155" s="336"/>
      <c r="CS155" s="337"/>
      <c r="CU155" s="336" t="s">
        <v>4950</v>
      </c>
    </row>
    <row r="156" spans="1:99" ht="102" customHeight="1" x14ac:dyDescent="0.25">
      <c r="A156" s="234" t="s">
        <v>3556</v>
      </c>
      <c r="B156" s="108" t="s">
        <v>181</v>
      </c>
      <c r="C156" s="108">
        <v>1</v>
      </c>
      <c r="D156" s="108" t="s">
        <v>185</v>
      </c>
      <c r="E156" s="120">
        <v>0</v>
      </c>
      <c r="F156" s="166" t="s">
        <v>192</v>
      </c>
      <c r="G156" s="166" t="s">
        <v>3642</v>
      </c>
      <c r="H156" s="166" t="s">
        <v>187</v>
      </c>
      <c r="I156" s="299" t="str">
        <f t="shared" si="10"/>
        <v>I-102-0-1304304</v>
      </c>
      <c r="J156" s="185" t="s">
        <v>221</v>
      </c>
      <c r="K156" s="109" t="s">
        <v>16</v>
      </c>
      <c r="L156" s="300" t="s">
        <v>18</v>
      </c>
      <c r="M156" s="301" t="s">
        <v>4754</v>
      </c>
      <c r="N156" s="322"/>
      <c r="O156" s="110" t="s">
        <v>268</v>
      </c>
      <c r="P156" s="330" t="s">
        <v>681</v>
      </c>
      <c r="Q156" s="330" t="s">
        <v>682</v>
      </c>
      <c r="R156" s="110" t="s">
        <v>228</v>
      </c>
      <c r="S156" s="301" t="s">
        <v>685</v>
      </c>
      <c r="T156" s="581" t="s">
        <v>3102</v>
      </c>
      <c r="U156" s="583">
        <v>0.7</v>
      </c>
      <c r="V156" s="110" t="s">
        <v>223</v>
      </c>
      <c r="W156" s="310">
        <v>23</v>
      </c>
      <c r="X156" s="323"/>
      <c r="Y156" s="703"/>
      <c r="Z156" s="330" t="s">
        <v>689</v>
      </c>
      <c r="AA156" s="303">
        <v>43174</v>
      </c>
      <c r="AB156" s="303">
        <v>43465</v>
      </c>
      <c r="AC156" s="341" t="str">
        <f t="shared" si="11"/>
        <v>marzo</v>
      </c>
      <c r="AD156" s="343">
        <f t="shared" si="12"/>
        <v>291</v>
      </c>
      <c r="AE156" s="342">
        <f t="shared" si="9"/>
        <v>305</v>
      </c>
      <c r="AF156" s="332">
        <v>0</v>
      </c>
      <c r="AG156" s="308">
        <v>0</v>
      </c>
      <c r="AH156" s="110"/>
      <c r="AI156" s="333"/>
      <c r="AJ156" s="300" t="s">
        <v>778</v>
      </c>
      <c r="AK156" s="339" t="s">
        <v>786</v>
      </c>
      <c r="AL156" s="307"/>
      <c r="AM156" s="307"/>
      <c r="AN156" s="574">
        <v>0</v>
      </c>
      <c r="AO156" s="727" t="s">
        <v>3138</v>
      </c>
      <c r="AP156" s="574">
        <v>0</v>
      </c>
      <c r="AQ156" s="726" t="s">
        <v>4094</v>
      </c>
      <c r="AR156" s="574">
        <v>0</v>
      </c>
      <c r="AS156" s="726" t="s">
        <v>5209</v>
      </c>
      <c r="AT156" s="1626">
        <v>0</v>
      </c>
      <c r="AU156" s="1378" t="s">
        <v>6398</v>
      </c>
      <c r="AV156" s="1617">
        <v>0</v>
      </c>
      <c r="AW156" s="1378" t="s">
        <v>7163</v>
      </c>
      <c r="AX156" s="323"/>
      <c r="AY156" s="323"/>
      <c r="AZ156" s="323"/>
      <c r="BA156" s="323"/>
      <c r="BB156" s="323"/>
      <c r="BC156" s="323"/>
      <c r="BD156" s="323"/>
      <c r="BE156" s="323"/>
      <c r="BF156" s="323"/>
      <c r="BG156" s="323"/>
      <c r="BH156" s="323"/>
      <c r="BI156" s="323"/>
      <c r="BJ156" s="335">
        <v>0</v>
      </c>
      <c r="BK156" s="336">
        <v>0</v>
      </c>
      <c r="BL156" s="339">
        <v>0</v>
      </c>
      <c r="BM156" s="577">
        <v>0</v>
      </c>
      <c r="BN156" s="335">
        <v>0</v>
      </c>
      <c r="BO156" s="576">
        <v>0</v>
      </c>
      <c r="BP156" s="336">
        <v>0.1</v>
      </c>
      <c r="BQ156" s="336">
        <v>0.1</v>
      </c>
      <c r="BR156" s="339" t="s">
        <v>4133</v>
      </c>
      <c r="BS156" s="336">
        <v>0.2</v>
      </c>
      <c r="BT156" s="336">
        <v>0.1</v>
      </c>
      <c r="BU156" s="339" t="s">
        <v>5391</v>
      </c>
      <c r="BV156" s="1362">
        <v>0.30000000000000004</v>
      </c>
      <c r="BW156" s="1362">
        <v>0.3</v>
      </c>
      <c r="BX156" s="1363" t="s">
        <v>6582</v>
      </c>
      <c r="BY156" s="1451">
        <v>0.4</v>
      </c>
      <c r="BZ156" s="1451">
        <v>0.4</v>
      </c>
      <c r="CA156" s="1378" t="s">
        <v>7199</v>
      </c>
      <c r="CB156" s="336">
        <v>0.5</v>
      </c>
      <c r="CC156" s="336"/>
      <c r="CD156" s="337"/>
      <c r="CE156" s="336">
        <v>0.6</v>
      </c>
      <c r="CF156" s="336"/>
      <c r="CG156" s="337"/>
      <c r="CH156" s="336">
        <v>0.7</v>
      </c>
      <c r="CI156" s="336"/>
      <c r="CJ156" s="337"/>
      <c r="CK156" s="336">
        <v>0.79999999999999993</v>
      </c>
      <c r="CL156" s="336"/>
      <c r="CM156" s="337"/>
      <c r="CN156" s="336">
        <v>0.89999999999999991</v>
      </c>
      <c r="CO156" s="336"/>
      <c r="CP156" s="337"/>
      <c r="CQ156" s="336">
        <v>0.99999999999999989</v>
      </c>
      <c r="CR156" s="336"/>
      <c r="CS156" s="337"/>
      <c r="CU156" s="336" t="s">
        <v>4951</v>
      </c>
    </row>
    <row r="157" spans="1:99" ht="63.75" customHeight="1" x14ac:dyDescent="0.25">
      <c r="A157" s="234" t="s">
        <v>3556</v>
      </c>
      <c r="B157" s="108" t="s">
        <v>181</v>
      </c>
      <c r="C157" s="108">
        <v>1</v>
      </c>
      <c r="D157" s="108" t="s">
        <v>185</v>
      </c>
      <c r="E157" s="120">
        <v>0</v>
      </c>
      <c r="F157" s="166" t="s">
        <v>192</v>
      </c>
      <c r="G157" s="166" t="s">
        <v>3643</v>
      </c>
      <c r="H157" s="166" t="s">
        <v>183</v>
      </c>
      <c r="I157" s="299" t="str">
        <f t="shared" si="10"/>
        <v>I-102-0-1304401</v>
      </c>
      <c r="J157" s="185" t="s">
        <v>221</v>
      </c>
      <c r="K157" s="109" t="s">
        <v>16</v>
      </c>
      <c r="L157" s="300" t="s">
        <v>18</v>
      </c>
      <c r="M157" s="301" t="s">
        <v>4754</v>
      </c>
      <c r="N157" s="322"/>
      <c r="O157" s="110" t="s">
        <v>268</v>
      </c>
      <c r="P157" s="330" t="s">
        <v>681</v>
      </c>
      <c r="Q157" s="330" t="s">
        <v>682</v>
      </c>
      <c r="R157" s="110" t="s">
        <v>228</v>
      </c>
      <c r="S157" s="301" t="s">
        <v>690</v>
      </c>
      <c r="T157" s="581" t="s">
        <v>3103</v>
      </c>
      <c r="U157" s="583">
        <v>1.4</v>
      </c>
      <c r="V157" s="110" t="s">
        <v>223</v>
      </c>
      <c r="W157" s="310">
        <v>23</v>
      </c>
      <c r="X157" s="323"/>
      <c r="Y157" s="703"/>
      <c r="Z157" s="330" t="s">
        <v>691</v>
      </c>
      <c r="AA157" s="303">
        <v>43101</v>
      </c>
      <c r="AB157" s="303">
        <v>43465</v>
      </c>
      <c r="AC157" s="341" t="str">
        <f t="shared" si="11"/>
        <v>enero</v>
      </c>
      <c r="AD157" s="343">
        <f t="shared" si="12"/>
        <v>364</v>
      </c>
      <c r="AE157" s="342">
        <f t="shared" si="9"/>
        <v>365</v>
      </c>
      <c r="AF157" s="332">
        <v>0</v>
      </c>
      <c r="AG157" s="308" t="s">
        <v>777</v>
      </c>
      <c r="AH157" s="110"/>
      <c r="AI157" s="333"/>
      <c r="AJ157" s="300" t="s">
        <v>787</v>
      </c>
      <c r="AK157" s="339" t="s">
        <v>788</v>
      </c>
      <c r="AL157" s="307" t="s">
        <v>613</v>
      </c>
      <c r="AM157" s="311" t="s">
        <v>789</v>
      </c>
      <c r="AN157" s="574">
        <v>0</v>
      </c>
      <c r="AO157" s="727" t="s">
        <v>3139</v>
      </c>
      <c r="AP157" s="574">
        <v>0</v>
      </c>
      <c r="AQ157" s="726" t="s">
        <v>4095</v>
      </c>
      <c r="AR157" s="574">
        <v>0</v>
      </c>
      <c r="AS157" s="726" t="s">
        <v>5210</v>
      </c>
      <c r="AT157" s="1626">
        <v>0</v>
      </c>
      <c r="AU157" s="1378" t="s">
        <v>6399</v>
      </c>
      <c r="AV157" s="1617">
        <v>0</v>
      </c>
      <c r="AW157" s="1378" t="s">
        <v>7164</v>
      </c>
      <c r="AX157" s="323"/>
      <c r="AY157" s="323"/>
      <c r="AZ157" s="323"/>
      <c r="BA157" s="323"/>
      <c r="BB157" s="323"/>
      <c r="BC157" s="323"/>
      <c r="BD157" s="323"/>
      <c r="BE157" s="323"/>
      <c r="BF157" s="323"/>
      <c r="BG157" s="323"/>
      <c r="BH157" s="323"/>
      <c r="BI157" s="323"/>
      <c r="BJ157" s="335">
        <v>0.2</v>
      </c>
      <c r="BK157" s="336">
        <v>0.2</v>
      </c>
      <c r="BL157" s="339" t="s">
        <v>790</v>
      </c>
      <c r="BM157" s="577">
        <v>0.4</v>
      </c>
      <c r="BN157" s="335">
        <v>0.4</v>
      </c>
      <c r="BO157" s="579" t="s">
        <v>3175</v>
      </c>
      <c r="BP157" s="336">
        <v>0.60000000000000009</v>
      </c>
      <c r="BQ157" s="336">
        <v>0.6</v>
      </c>
      <c r="BR157" s="339" t="s">
        <v>4134</v>
      </c>
      <c r="BS157" s="336">
        <v>0.8</v>
      </c>
      <c r="BT157" s="336">
        <v>0.8</v>
      </c>
      <c r="BU157" s="339" t="s">
        <v>5392</v>
      </c>
      <c r="BV157" s="1362">
        <v>1</v>
      </c>
      <c r="BW157" s="1362">
        <v>1</v>
      </c>
      <c r="BX157" s="1363" t="s">
        <v>6583</v>
      </c>
      <c r="BY157" s="1451">
        <v>1</v>
      </c>
      <c r="BZ157" s="1451">
        <v>1</v>
      </c>
      <c r="CA157" s="1378" t="s">
        <v>7200</v>
      </c>
      <c r="CB157" s="336">
        <v>1</v>
      </c>
      <c r="CC157" s="336"/>
      <c r="CD157" s="337"/>
      <c r="CE157" s="336">
        <v>1</v>
      </c>
      <c r="CF157" s="336"/>
      <c r="CG157" s="337"/>
      <c r="CH157" s="336">
        <v>1</v>
      </c>
      <c r="CI157" s="336"/>
      <c r="CJ157" s="337"/>
      <c r="CK157" s="336">
        <v>1</v>
      </c>
      <c r="CL157" s="336"/>
      <c r="CM157" s="337"/>
      <c r="CN157" s="336">
        <v>1</v>
      </c>
      <c r="CO157" s="336"/>
      <c r="CP157" s="337"/>
      <c r="CQ157" s="336">
        <v>1</v>
      </c>
      <c r="CR157" s="336"/>
      <c r="CS157" s="337"/>
      <c r="CU157" s="336" t="s">
        <v>4952</v>
      </c>
    </row>
    <row r="158" spans="1:99" ht="122.25" customHeight="1" x14ac:dyDescent="0.25">
      <c r="A158" s="234" t="s">
        <v>3556</v>
      </c>
      <c r="B158" s="108" t="s">
        <v>181</v>
      </c>
      <c r="C158" s="108">
        <v>1</v>
      </c>
      <c r="D158" s="108" t="s">
        <v>185</v>
      </c>
      <c r="E158" s="120">
        <v>0</v>
      </c>
      <c r="F158" s="166" t="s">
        <v>192</v>
      </c>
      <c r="G158" s="166" t="s">
        <v>3643</v>
      </c>
      <c r="H158" s="166" t="s">
        <v>185</v>
      </c>
      <c r="I158" s="299" t="str">
        <f t="shared" si="10"/>
        <v>I-102-0-1304402</v>
      </c>
      <c r="J158" s="185" t="s">
        <v>221</v>
      </c>
      <c r="K158" s="109" t="s">
        <v>16</v>
      </c>
      <c r="L158" s="300" t="s">
        <v>18</v>
      </c>
      <c r="M158" s="301" t="s">
        <v>4754</v>
      </c>
      <c r="N158" s="322"/>
      <c r="O158" s="110" t="s">
        <v>268</v>
      </c>
      <c r="P158" s="330" t="s">
        <v>681</v>
      </c>
      <c r="Q158" s="330" t="s">
        <v>682</v>
      </c>
      <c r="R158" s="110" t="s">
        <v>228</v>
      </c>
      <c r="S158" s="301" t="s">
        <v>690</v>
      </c>
      <c r="T158" s="581" t="s">
        <v>3103</v>
      </c>
      <c r="U158" s="583">
        <v>1.4</v>
      </c>
      <c r="V158" s="110" t="s">
        <v>223</v>
      </c>
      <c r="W158" s="310">
        <v>23</v>
      </c>
      <c r="X158" s="323"/>
      <c r="Y158" s="703"/>
      <c r="Z158" s="330" t="s">
        <v>692</v>
      </c>
      <c r="AA158" s="303">
        <v>43101</v>
      </c>
      <c r="AB158" s="303">
        <v>43465</v>
      </c>
      <c r="AC158" s="341" t="str">
        <f t="shared" si="11"/>
        <v>enero</v>
      </c>
      <c r="AD158" s="343">
        <f t="shared" si="12"/>
        <v>364</v>
      </c>
      <c r="AE158" s="342">
        <f t="shared" si="9"/>
        <v>365</v>
      </c>
      <c r="AF158" s="332">
        <v>0</v>
      </c>
      <c r="AG158" s="308">
        <v>0</v>
      </c>
      <c r="AH158" s="110"/>
      <c r="AI158" s="333"/>
      <c r="AJ158" s="300" t="s">
        <v>787</v>
      </c>
      <c r="AK158" s="339" t="s">
        <v>791</v>
      </c>
      <c r="AL158" s="307" t="s">
        <v>613</v>
      </c>
      <c r="AM158" s="311" t="s">
        <v>789</v>
      </c>
      <c r="AN158" s="574">
        <v>0</v>
      </c>
      <c r="AO158" s="727" t="s">
        <v>3139</v>
      </c>
      <c r="AP158" s="574">
        <v>0</v>
      </c>
      <c r="AQ158" s="726" t="s">
        <v>4095</v>
      </c>
      <c r="AR158" s="574">
        <v>0</v>
      </c>
      <c r="AS158" s="726" t="s">
        <v>5210</v>
      </c>
      <c r="AT158" s="1626">
        <v>0</v>
      </c>
      <c r="AU158" s="1378" t="s">
        <v>6399</v>
      </c>
      <c r="AV158" s="1617">
        <v>0</v>
      </c>
      <c r="AW158" s="1378" t="s">
        <v>7164</v>
      </c>
      <c r="AX158" s="323"/>
      <c r="AY158" s="323"/>
      <c r="AZ158" s="323"/>
      <c r="BA158" s="323"/>
      <c r="BB158" s="323"/>
      <c r="BC158" s="323"/>
      <c r="BD158" s="323"/>
      <c r="BE158" s="323"/>
      <c r="BF158" s="323"/>
      <c r="BG158" s="323"/>
      <c r="BH158" s="323"/>
      <c r="BI158" s="323"/>
      <c r="BJ158" s="335">
        <v>0.1</v>
      </c>
      <c r="BK158" s="336">
        <v>0.1</v>
      </c>
      <c r="BL158" s="339" t="s">
        <v>792</v>
      </c>
      <c r="BM158" s="577">
        <v>0.2</v>
      </c>
      <c r="BN158" s="335">
        <v>0.2</v>
      </c>
      <c r="BO158" s="579" t="s">
        <v>3176</v>
      </c>
      <c r="BP158" s="336">
        <v>0.30000000000000004</v>
      </c>
      <c r="BQ158" s="336">
        <v>0.3</v>
      </c>
      <c r="BR158" s="339" t="s">
        <v>4135</v>
      </c>
      <c r="BS158" s="336">
        <v>0.4</v>
      </c>
      <c r="BT158" s="336">
        <v>0.4</v>
      </c>
      <c r="BU158" s="339" t="s">
        <v>5393</v>
      </c>
      <c r="BV158" s="1362">
        <v>0.5</v>
      </c>
      <c r="BW158" s="1362">
        <v>0.5</v>
      </c>
      <c r="BX158" s="1363" t="s">
        <v>6584</v>
      </c>
      <c r="BY158" s="1451">
        <v>0.6</v>
      </c>
      <c r="BZ158" s="1451">
        <v>0.6</v>
      </c>
      <c r="CA158" s="1378" t="s">
        <v>7201</v>
      </c>
      <c r="CB158" s="336">
        <v>0.7</v>
      </c>
      <c r="CC158" s="336"/>
      <c r="CD158" s="337"/>
      <c r="CE158" s="336">
        <v>0.79999999999999993</v>
      </c>
      <c r="CF158" s="336"/>
      <c r="CG158" s="337"/>
      <c r="CH158" s="336">
        <v>0.89999999999999991</v>
      </c>
      <c r="CI158" s="336"/>
      <c r="CJ158" s="337"/>
      <c r="CK158" s="336">
        <v>0.99999999999999989</v>
      </c>
      <c r="CL158" s="336"/>
      <c r="CM158" s="337"/>
      <c r="CN158" s="336">
        <v>0.99999999999999989</v>
      </c>
      <c r="CO158" s="336"/>
      <c r="CP158" s="337"/>
      <c r="CQ158" s="336">
        <v>0.99999999999999989</v>
      </c>
      <c r="CR158" s="336"/>
      <c r="CS158" s="337"/>
      <c r="CU158" s="336" t="s">
        <v>4953</v>
      </c>
    </row>
    <row r="159" spans="1:99" ht="36" customHeight="1" x14ac:dyDescent="0.25">
      <c r="A159" s="234" t="s">
        <v>3556</v>
      </c>
      <c r="B159" s="108" t="s">
        <v>181</v>
      </c>
      <c r="C159" s="108">
        <v>1</v>
      </c>
      <c r="D159" s="108" t="s">
        <v>185</v>
      </c>
      <c r="E159" s="120">
        <v>0</v>
      </c>
      <c r="F159" s="108" t="s">
        <v>192</v>
      </c>
      <c r="G159" s="166" t="s">
        <v>3644</v>
      </c>
      <c r="H159" s="166" t="s">
        <v>183</v>
      </c>
      <c r="I159" s="299" t="str">
        <f t="shared" si="10"/>
        <v>I-102-0-1304601</v>
      </c>
      <c r="J159" s="185" t="s">
        <v>221</v>
      </c>
      <c r="K159" s="109" t="s">
        <v>16</v>
      </c>
      <c r="L159" s="300" t="s">
        <v>18</v>
      </c>
      <c r="M159" s="301" t="s">
        <v>4754</v>
      </c>
      <c r="N159" s="322"/>
      <c r="O159" s="110" t="s">
        <v>225</v>
      </c>
      <c r="P159" s="330" t="s">
        <v>681</v>
      </c>
      <c r="Q159" s="330" t="s">
        <v>682</v>
      </c>
      <c r="R159" s="110" t="s">
        <v>228</v>
      </c>
      <c r="S159" s="301" t="s">
        <v>693</v>
      </c>
      <c r="T159" s="581" t="s">
        <v>3104</v>
      </c>
      <c r="U159" s="583">
        <v>0.93</v>
      </c>
      <c r="V159" s="110" t="s">
        <v>223</v>
      </c>
      <c r="W159" s="310">
        <v>95</v>
      </c>
      <c r="X159" s="323"/>
      <c r="Y159" s="703"/>
      <c r="Z159" s="330" t="s">
        <v>694</v>
      </c>
      <c r="AA159" s="303">
        <v>43102</v>
      </c>
      <c r="AB159" s="303">
        <v>43465</v>
      </c>
      <c r="AC159" s="341" t="str">
        <f t="shared" si="11"/>
        <v>enero</v>
      </c>
      <c r="AD159" s="343">
        <f t="shared" si="12"/>
        <v>363</v>
      </c>
      <c r="AE159" s="342">
        <f t="shared" si="9"/>
        <v>365</v>
      </c>
      <c r="AF159" s="332">
        <v>0</v>
      </c>
      <c r="AG159" s="308" t="s">
        <v>777</v>
      </c>
      <c r="AH159" s="110"/>
      <c r="AI159" s="333"/>
      <c r="AJ159" s="300" t="s">
        <v>793</v>
      </c>
      <c r="AK159" s="334" t="s">
        <v>794</v>
      </c>
      <c r="AL159" s="307"/>
      <c r="AM159" s="311" t="s">
        <v>795</v>
      </c>
      <c r="AN159" s="574">
        <v>0</v>
      </c>
      <c r="AO159" s="727" t="s">
        <v>3140</v>
      </c>
      <c r="AP159" s="574">
        <v>0</v>
      </c>
      <c r="AQ159" s="726" t="s">
        <v>4096</v>
      </c>
      <c r="AR159" s="574">
        <v>0</v>
      </c>
      <c r="AS159" s="726" t="s">
        <v>5211</v>
      </c>
      <c r="AT159" s="1626">
        <v>0</v>
      </c>
      <c r="AU159" s="1378" t="s">
        <v>6400</v>
      </c>
      <c r="AV159" s="1617">
        <v>0</v>
      </c>
      <c r="AW159" s="1378" t="s">
        <v>7165</v>
      </c>
      <c r="AX159" s="323"/>
      <c r="AY159" s="323"/>
      <c r="AZ159" s="323"/>
      <c r="BA159" s="323"/>
      <c r="BB159" s="323"/>
      <c r="BC159" s="323"/>
      <c r="BD159" s="323"/>
      <c r="BE159" s="323"/>
      <c r="BF159" s="323"/>
      <c r="BG159" s="323"/>
      <c r="BH159" s="323"/>
      <c r="BI159" s="323"/>
      <c r="BJ159" s="335">
        <v>0.08</v>
      </c>
      <c r="BK159" s="336">
        <v>0.08</v>
      </c>
      <c r="BL159" s="337" t="s">
        <v>796</v>
      </c>
      <c r="BM159" s="577">
        <v>0.16</v>
      </c>
      <c r="BN159" s="335">
        <v>0.16</v>
      </c>
      <c r="BO159" s="579" t="s">
        <v>796</v>
      </c>
      <c r="BP159" s="336">
        <v>0.24</v>
      </c>
      <c r="BQ159" s="336">
        <v>0.24</v>
      </c>
      <c r="BR159" s="339" t="s">
        <v>4136</v>
      </c>
      <c r="BS159" s="336">
        <v>0.32</v>
      </c>
      <c r="BT159" s="336">
        <v>0.32</v>
      </c>
      <c r="BU159" s="339" t="s">
        <v>5211</v>
      </c>
      <c r="BV159" s="1362">
        <v>0.4</v>
      </c>
      <c r="BW159" s="1362">
        <v>0.4</v>
      </c>
      <c r="BX159" s="1363" t="s">
        <v>6585</v>
      </c>
      <c r="BY159" s="1451">
        <v>0.48000000000000004</v>
      </c>
      <c r="BZ159" s="1451">
        <v>0.48</v>
      </c>
      <c r="CA159" s="1378" t="s">
        <v>7202</v>
      </c>
      <c r="CB159" s="336">
        <v>0.56000000000000005</v>
      </c>
      <c r="CC159" s="336"/>
      <c r="CD159" s="337"/>
      <c r="CE159" s="336">
        <v>0.64</v>
      </c>
      <c r="CF159" s="336"/>
      <c r="CG159" s="337"/>
      <c r="CH159" s="336">
        <v>0.72</v>
      </c>
      <c r="CI159" s="336"/>
      <c r="CJ159" s="337"/>
      <c r="CK159" s="336">
        <v>0.79999999999999993</v>
      </c>
      <c r="CL159" s="336"/>
      <c r="CM159" s="337"/>
      <c r="CN159" s="336">
        <v>0.89999999999999991</v>
      </c>
      <c r="CO159" s="336"/>
      <c r="CP159" s="337"/>
      <c r="CQ159" s="336">
        <v>0.99999999999999989</v>
      </c>
      <c r="CR159" s="336"/>
      <c r="CS159" s="337"/>
      <c r="CU159" s="336" t="s">
        <v>4954</v>
      </c>
    </row>
    <row r="160" spans="1:99" ht="60" customHeight="1" x14ac:dyDescent="0.25">
      <c r="A160" s="234" t="s">
        <v>3556</v>
      </c>
      <c r="B160" s="108" t="s">
        <v>181</v>
      </c>
      <c r="C160" s="108">
        <v>1</v>
      </c>
      <c r="D160" s="108" t="s">
        <v>185</v>
      </c>
      <c r="E160" s="120">
        <v>0</v>
      </c>
      <c r="F160" s="108" t="s">
        <v>192</v>
      </c>
      <c r="G160" s="166" t="s">
        <v>3644</v>
      </c>
      <c r="H160" s="166" t="s">
        <v>185</v>
      </c>
      <c r="I160" s="299" t="str">
        <f t="shared" si="10"/>
        <v>I-102-0-1304602</v>
      </c>
      <c r="J160" s="185" t="s">
        <v>221</v>
      </c>
      <c r="K160" s="109" t="s">
        <v>16</v>
      </c>
      <c r="L160" s="300" t="s">
        <v>18</v>
      </c>
      <c r="M160" s="301" t="s">
        <v>4754</v>
      </c>
      <c r="N160" s="322"/>
      <c r="O160" s="110" t="s">
        <v>225</v>
      </c>
      <c r="P160" s="330" t="s">
        <v>681</v>
      </c>
      <c r="Q160" s="330" t="s">
        <v>682</v>
      </c>
      <c r="R160" s="110" t="s">
        <v>228</v>
      </c>
      <c r="S160" s="301" t="s">
        <v>693</v>
      </c>
      <c r="T160" s="581" t="s">
        <v>3104</v>
      </c>
      <c r="U160" s="583">
        <v>0.93</v>
      </c>
      <c r="V160" s="110" t="s">
        <v>223</v>
      </c>
      <c r="W160" s="310">
        <v>95</v>
      </c>
      <c r="X160" s="323"/>
      <c r="Y160" s="703"/>
      <c r="Z160" s="330" t="s">
        <v>695</v>
      </c>
      <c r="AA160" s="303">
        <v>43102</v>
      </c>
      <c r="AB160" s="303">
        <v>43465</v>
      </c>
      <c r="AC160" s="341" t="str">
        <f t="shared" si="11"/>
        <v>enero</v>
      </c>
      <c r="AD160" s="343">
        <f t="shared" si="12"/>
        <v>363</v>
      </c>
      <c r="AE160" s="342">
        <f t="shared" si="9"/>
        <v>365</v>
      </c>
      <c r="AF160" s="332">
        <v>0</v>
      </c>
      <c r="AG160" s="308">
        <v>0</v>
      </c>
      <c r="AH160" s="110"/>
      <c r="AI160" s="333"/>
      <c r="AJ160" s="300" t="s">
        <v>793</v>
      </c>
      <c r="AK160" s="334" t="s">
        <v>797</v>
      </c>
      <c r="AL160" s="307"/>
      <c r="AM160" s="311" t="s">
        <v>795</v>
      </c>
      <c r="AN160" s="574">
        <v>0</v>
      </c>
      <c r="AO160" s="727" t="s">
        <v>3140</v>
      </c>
      <c r="AP160" s="574">
        <v>0</v>
      </c>
      <c r="AQ160" s="726" t="s">
        <v>4096</v>
      </c>
      <c r="AR160" s="574">
        <v>0</v>
      </c>
      <c r="AS160" s="726" t="s">
        <v>5211</v>
      </c>
      <c r="AT160" s="1626">
        <v>0</v>
      </c>
      <c r="AU160" s="1378" t="s">
        <v>6400</v>
      </c>
      <c r="AV160" s="1617">
        <v>0</v>
      </c>
      <c r="AW160" s="1378" t="s">
        <v>7165</v>
      </c>
      <c r="AX160" s="323"/>
      <c r="AY160" s="323"/>
      <c r="AZ160" s="323"/>
      <c r="BA160" s="323"/>
      <c r="BB160" s="323"/>
      <c r="BC160" s="323"/>
      <c r="BD160" s="323"/>
      <c r="BE160" s="323"/>
      <c r="BF160" s="323"/>
      <c r="BG160" s="323"/>
      <c r="BH160" s="323"/>
      <c r="BI160" s="323"/>
      <c r="BJ160" s="335">
        <v>0.08</v>
      </c>
      <c r="BK160" s="336">
        <v>0.08</v>
      </c>
      <c r="BL160" s="337" t="s">
        <v>796</v>
      </c>
      <c r="BM160" s="577">
        <v>0.16</v>
      </c>
      <c r="BN160" s="335">
        <v>0.16</v>
      </c>
      <c r="BO160" s="579" t="s">
        <v>796</v>
      </c>
      <c r="BP160" s="336">
        <v>0.24</v>
      </c>
      <c r="BQ160" s="336">
        <v>0.24</v>
      </c>
      <c r="BR160" s="339" t="s">
        <v>4137</v>
      </c>
      <c r="BS160" s="336">
        <v>0.32</v>
      </c>
      <c r="BT160" s="336">
        <v>0.32</v>
      </c>
      <c r="BU160" s="339" t="s">
        <v>5394</v>
      </c>
      <c r="BV160" s="1362">
        <v>0.4</v>
      </c>
      <c r="BW160" s="1362">
        <v>0.4</v>
      </c>
      <c r="BX160" s="1363" t="s">
        <v>6586</v>
      </c>
      <c r="BY160" s="1451">
        <v>0.48000000000000004</v>
      </c>
      <c r="BZ160" s="1451">
        <v>0.48</v>
      </c>
      <c r="CA160" s="1378" t="s">
        <v>7165</v>
      </c>
      <c r="CB160" s="336">
        <v>0.56000000000000005</v>
      </c>
      <c r="CC160" s="336"/>
      <c r="CD160" s="337"/>
      <c r="CE160" s="336">
        <v>0.64</v>
      </c>
      <c r="CF160" s="336"/>
      <c r="CG160" s="337"/>
      <c r="CH160" s="336">
        <v>0.72</v>
      </c>
      <c r="CI160" s="336"/>
      <c r="CJ160" s="337"/>
      <c r="CK160" s="336">
        <v>0.79999999999999993</v>
      </c>
      <c r="CL160" s="336"/>
      <c r="CM160" s="337"/>
      <c r="CN160" s="336">
        <v>0.89999999999999991</v>
      </c>
      <c r="CO160" s="336"/>
      <c r="CP160" s="337"/>
      <c r="CQ160" s="336">
        <v>0.99999999999999989</v>
      </c>
      <c r="CR160" s="336"/>
      <c r="CS160" s="337"/>
      <c r="CU160" s="336" t="s">
        <v>4955</v>
      </c>
    </row>
    <row r="161" spans="1:99" ht="36" customHeight="1" x14ac:dyDescent="0.25">
      <c r="A161" s="234" t="s">
        <v>3556</v>
      </c>
      <c r="B161" s="108" t="s">
        <v>181</v>
      </c>
      <c r="C161" s="108">
        <v>1</v>
      </c>
      <c r="D161" s="108" t="s">
        <v>185</v>
      </c>
      <c r="E161" s="120">
        <v>0</v>
      </c>
      <c r="F161" s="108" t="s">
        <v>192</v>
      </c>
      <c r="G161" s="166" t="s">
        <v>3644</v>
      </c>
      <c r="H161" s="166" t="s">
        <v>186</v>
      </c>
      <c r="I161" s="299" t="str">
        <f t="shared" si="10"/>
        <v>I-102-0-1304603</v>
      </c>
      <c r="J161" s="185" t="s">
        <v>221</v>
      </c>
      <c r="K161" s="109" t="s">
        <v>16</v>
      </c>
      <c r="L161" s="300" t="s">
        <v>18</v>
      </c>
      <c r="M161" s="301" t="s">
        <v>4754</v>
      </c>
      <c r="N161" s="322"/>
      <c r="O161" s="110" t="s">
        <v>225</v>
      </c>
      <c r="P161" s="330" t="s">
        <v>681</v>
      </c>
      <c r="Q161" s="330" t="s">
        <v>682</v>
      </c>
      <c r="R161" s="110" t="s">
        <v>228</v>
      </c>
      <c r="S161" s="301" t="s">
        <v>693</v>
      </c>
      <c r="T161" s="581" t="s">
        <v>3104</v>
      </c>
      <c r="U161" s="583">
        <v>0.93</v>
      </c>
      <c r="V161" s="110" t="s">
        <v>223</v>
      </c>
      <c r="W161" s="310">
        <v>95</v>
      </c>
      <c r="X161" s="323"/>
      <c r="Y161" s="703"/>
      <c r="Z161" s="330" t="s">
        <v>696</v>
      </c>
      <c r="AA161" s="303">
        <v>43102</v>
      </c>
      <c r="AB161" s="303">
        <v>43465</v>
      </c>
      <c r="AC161" s="341" t="str">
        <f t="shared" si="11"/>
        <v>enero</v>
      </c>
      <c r="AD161" s="343">
        <f t="shared" si="12"/>
        <v>363</v>
      </c>
      <c r="AE161" s="342">
        <f t="shared" si="9"/>
        <v>365</v>
      </c>
      <c r="AF161" s="332">
        <v>0</v>
      </c>
      <c r="AG161" s="308">
        <v>0</v>
      </c>
      <c r="AH161" s="110"/>
      <c r="AI161" s="333"/>
      <c r="AJ161" s="300" t="s">
        <v>793</v>
      </c>
      <c r="AK161" s="334" t="s">
        <v>798</v>
      </c>
      <c r="AL161" s="307"/>
      <c r="AM161" s="311" t="s">
        <v>795</v>
      </c>
      <c r="AN161" s="574">
        <v>0</v>
      </c>
      <c r="AO161" s="727" t="s">
        <v>3140</v>
      </c>
      <c r="AP161" s="574">
        <v>0</v>
      </c>
      <c r="AQ161" s="726" t="s">
        <v>4096</v>
      </c>
      <c r="AR161" s="574">
        <v>0</v>
      </c>
      <c r="AS161" s="726" t="s">
        <v>5211</v>
      </c>
      <c r="AT161" s="1626">
        <v>0</v>
      </c>
      <c r="AU161" s="1378" t="s">
        <v>6400</v>
      </c>
      <c r="AV161" s="1617">
        <v>0</v>
      </c>
      <c r="AW161" s="1378" t="s">
        <v>7165</v>
      </c>
      <c r="AX161" s="323"/>
      <c r="AY161" s="323"/>
      <c r="AZ161" s="323"/>
      <c r="BA161" s="323"/>
      <c r="BB161" s="323"/>
      <c r="BC161" s="323"/>
      <c r="BD161" s="323"/>
      <c r="BE161" s="323"/>
      <c r="BF161" s="323"/>
      <c r="BG161" s="323"/>
      <c r="BH161" s="323"/>
      <c r="BI161" s="323"/>
      <c r="BJ161" s="335">
        <v>0.08</v>
      </c>
      <c r="BK161" s="336">
        <v>0.08</v>
      </c>
      <c r="BL161" s="337" t="s">
        <v>796</v>
      </c>
      <c r="BM161" s="577">
        <v>0.16</v>
      </c>
      <c r="BN161" s="335">
        <v>0.16</v>
      </c>
      <c r="BO161" s="579" t="s">
        <v>796</v>
      </c>
      <c r="BP161" s="336">
        <v>0.24</v>
      </c>
      <c r="BQ161" s="336">
        <v>0.24</v>
      </c>
      <c r="BR161" s="339" t="s">
        <v>4138</v>
      </c>
      <c r="BS161" s="336">
        <v>0.32</v>
      </c>
      <c r="BT161" s="336">
        <v>0.32</v>
      </c>
      <c r="BU161" s="339" t="s">
        <v>5395</v>
      </c>
      <c r="BV161" s="1362">
        <v>0.4</v>
      </c>
      <c r="BW161" s="1362">
        <v>0.4</v>
      </c>
      <c r="BX161" s="1363" t="s">
        <v>6587</v>
      </c>
      <c r="BY161" s="1451">
        <v>0.48000000000000004</v>
      </c>
      <c r="BZ161" s="1451">
        <v>0.48</v>
      </c>
      <c r="CA161" s="1378" t="s">
        <v>7203</v>
      </c>
      <c r="CB161" s="336">
        <v>0.56000000000000005</v>
      </c>
      <c r="CC161" s="336"/>
      <c r="CD161" s="337"/>
      <c r="CE161" s="336">
        <v>0.64</v>
      </c>
      <c r="CF161" s="336"/>
      <c r="CG161" s="337"/>
      <c r="CH161" s="336">
        <v>0.72</v>
      </c>
      <c r="CI161" s="336"/>
      <c r="CJ161" s="337"/>
      <c r="CK161" s="336">
        <v>0.79999999999999993</v>
      </c>
      <c r="CL161" s="336"/>
      <c r="CM161" s="337"/>
      <c r="CN161" s="336">
        <v>0.89999999999999991</v>
      </c>
      <c r="CO161" s="336"/>
      <c r="CP161" s="337"/>
      <c r="CQ161" s="336">
        <v>0.99999999999999989</v>
      </c>
      <c r="CR161" s="336"/>
      <c r="CS161" s="337"/>
      <c r="CU161" s="336" t="s">
        <v>4956</v>
      </c>
    </row>
    <row r="162" spans="1:99" ht="36" customHeight="1" x14ac:dyDescent="0.25">
      <c r="A162" s="234" t="s">
        <v>3556</v>
      </c>
      <c r="B162" s="108" t="s">
        <v>181</v>
      </c>
      <c r="C162" s="108">
        <v>1</v>
      </c>
      <c r="D162" s="108" t="s">
        <v>185</v>
      </c>
      <c r="E162" s="120">
        <v>0</v>
      </c>
      <c r="F162" s="108" t="s">
        <v>192</v>
      </c>
      <c r="G162" s="166" t="s">
        <v>3645</v>
      </c>
      <c r="H162" s="166" t="s">
        <v>183</v>
      </c>
      <c r="I162" s="299" t="str">
        <f t="shared" si="10"/>
        <v>I-102-0-1304701</v>
      </c>
      <c r="J162" s="185" t="s">
        <v>221</v>
      </c>
      <c r="K162" s="109" t="s">
        <v>16</v>
      </c>
      <c r="L162" s="300" t="s">
        <v>18</v>
      </c>
      <c r="M162" s="301" t="s">
        <v>4754</v>
      </c>
      <c r="N162" s="322"/>
      <c r="O162" s="110" t="s">
        <v>225</v>
      </c>
      <c r="P162" s="330" t="s">
        <v>681</v>
      </c>
      <c r="Q162" s="330" t="s">
        <v>682</v>
      </c>
      <c r="R162" s="110" t="s">
        <v>228</v>
      </c>
      <c r="S162" s="301" t="s">
        <v>697</v>
      </c>
      <c r="T162" s="581" t="s">
        <v>3105</v>
      </c>
      <c r="U162" s="583">
        <v>2.8</v>
      </c>
      <c r="V162" s="110" t="s">
        <v>314</v>
      </c>
      <c r="W162" s="958">
        <v>1</v>
      </c>
      <c r="X162" s="323"/>
      <c r="Y162" s="703"/>
      <c r="Z162" s="330" t="s">
        <v>698</v>
      </c>
      <c r="AA162" s="303">
        <v>43101</v>
      </c>
      <c r="AB162" s="303">
        <v>43465</v>
      </c>
      <c r="AC162" s="341" t="str">
        <f t="shared" si="11"/>
        <v>enero</v>
      </c>
      <c r="AD162" s="343">
        <f t="shared" si="12"/>
        <v>364</v>
      </c>
      <c r="AE162" s="342">
        <f t="shared" si="9"/>
        <v>365</v>
      </c>
      <c r="AF162" s="332">
        <v>0</v>
      </c>
      <c r="AG162" s="308" t="s">
        <v>781</v>
      </c>
      <c r="AH162" s="110"/>
      <c r="AI162" s="333"/>
      <c r="AJ162" s="300" t="s">
        <v>787</v>
      </c>
      <c r="AK162" s="334" t="s">
        <v>799</v>
      </c>
      <c r="AL162" s="307"/>
      <c r="AM162" s="311" t="s">
        <v>800</v>
      </c>
      <c r="AN162" s="574">
        <v>0.02</v>
      </c>
      <c r="AO162" s="727" t="s">
        <v>3141</v>
      </c>
      <c r="AP162" s="574">
        <v>0.1</v>
      </c>
      <c r="AQ162" s="726" t="s">
        <v>4097</v>
      </c>
      <c r="AR162" s="574">
        <v>0.2</v>
      </c>
      <c r="AS162" s="726" t="s">
        <v>5212</v>
      </c>
      <c r="AT162" s="1626">
        <v>0.3</v>
      </c>
      <c r="AU162" s="1378" t="s">
        <v>6401</v>
      </c>
      <c r="AV162" s="1617">
        <v>0.4</v>
      </c>
      <c r="AW162" s="1378" t="s">
        <v>7166</v>
      </c>
      <c r="AX162" s="323"/>
      <c r="AY162" s="323"/>
      <c r="AZ162" s="323"/>
      <c r="BA162" s="323"/>
      <c r="BB162" s="323"/>
      <c r="BC162" s="323"/>
      <c r="BD162" s="323"/>
      <c r="BE162" s="323"/>
      <c r="BF162" s="323"/>
      <c r="BG162" s="323"/>
      <c r="BH162" s="323"/>
      <c r="BI162" s="323"/>
      <c r="BJ162" s="335">
        <v>0</v>
      </c>
      <c r="BK162" s="336">
        <v>0</v>
      </c>
      <c r="BL162" s="337" t="s">
        <v>801</v>
      </c>
      <c r="BM162" s="577">
        <v>0.02</v>
      </c>
      <c r="BN162" s="335">
        <v>0.02</v>
      </c>
      <c r="BO162" s="579" t="s">
        <v>3177</v>
      </c>
      <c r="BP162" s="336">
        <v>0.1</v>
      </c>
      <c r="BQ162" s="336">
        <v>0.1</v>
      </c>
      <c r="BR162" s="339" t="s">
        <v>4139</v>
      </c>
      <c r="BS162" s="336">
        <v>0.2</v>
      </c>
      <c r="BT162" s="336">
        <v>0.2</v>
      </c>
      <c r="BU162" s="339" t="s">
        <v>5396</v>
      </c>
      <c r="BV162" s="1362">
        <v>0.30000000000000004</v>
      </c>
      <c r="BW162" s="1362">
        <v>0.3</v>
      </c>
      <c r="BX162" s="1363" t="s">
        <v>6588</v>
      </c>
      <c r="BY162" s="1451">
        <v>0.4</v>
      </c>
      <c r="BZ162" s="1451">
        <v>0.4</v>
      </c>
      <c r="CA162" s="1378" t="s">
        <v>7204</v>
      </c>
      <c r="CB162" s="336">
        <v>0.5</v>
      </c>
      <c r="CC162" s="336"/>
      <c r="CD162" s="337"/>
      <c r="CE162" s="336">
        <v>0.6</v>
      </c>
      <c r="CF162" s="336"/>
      <c r="CG162" s="337"/>
      <c r="CH162" s="336">
        <v>0.7</v>
      </c>
      <c r="CI162" s="336"/>
      <c r="CJ162" s="337"/>
      <c r="CK162" s="336">
        <v>0.79999999999999993</v>
      </c>
      <c r="CL162" s="336"/>
      <c r="CM162" s="337"/>
      <c r="CN162" s="336">
        <v>0.89999999999999991</v>
      </c>
      <c r="CO162" s="336"/>
      <c r="CP162" s="337"/>
      <c r="CQ162" s="336">
        <v>0.99999999999999989</v>
      </c>
      <c r="CR162" s="336"/>
      <c r="CS162" s="337"/>
      <c r="CU162" s="336" t="s">
        <v>4957</v>
      </c>
    </row>
    <row r="163" spans="1:99" ht="48" customHeight="1" x14ac:dyDescent="0.25">
      <c r="A163" s="234" t="s">
        <v>3556</v>
      </c>
      <c r="B163" s="108" t="s">
        <v>181</v>
      </c>
      <c r="C163" s="108">
        <v>1</v>
      </c>
      <c r="D163" s="108" t="s">
        <v>185</v>
      </c>
      <c r="E163" s="120">
        <v>0</v>
      </c>
      <c r="F163" s="108" t="s">
        <v>192</v>
      </c>
      <c r="G163" s="166" t="s">
        <v>3646</v>
      </c>
      <c r="H163" s="166" t="s">
        <v>183</v>
      </c>
      <c r="I163" s="299" t="str">
        <f t="shared" si="10"/>
        <v>I-102-0-1304801</v>
      </c>
      <c r="J163" s="185" t="s">
        <v>221</v>
      </c>
      <c r="K163" s="109" t="s">
        <v>16</v>
      </c>
      <c r="L163" s="300" t="s">
        <v>18</v>
      </c>
      <c r="M163" s="301" t="s">
        <v>4754</v>
      </c>
      <c r="N163" s="322"/>
      <c r="O163" s="110" t="s">
        <v>225</v>
      </c>
      <c r="P163" s="330" t="s">
        <v>681</v>
      </c>
      <c r="Q163" s="330" t="s">
        <v>682</v>
      </c>
      <c r="R163" s="110" t="s">
        <v>228</v>
      </c>
      <c r="S163" s="301" t="s">
        <v>699</v>
      </c>
      <c r="T163" s="581" t="s">
        <v>3106</v>
      </c>
      <c r="U163" s="583">
        <v>2.8</v>
      </c>
      <c r="V163" s="110" t="s">
        <v>223</v>
      </c>
      <c r="W163" s="310">
        <v>40</v>
      </c>
      <c r="X163" s="819" t="s">
        <v>222</v>
      </c>
      <c r="Y163" s="703">
        <v>43159</v>
      </c>
      <c r="Z163" s="709" t="s">
        <v>700</v>
      </c>
      <c r="AA163" s="303">
        <v>43132</v>
      </c>
      <c r="AB163" s="303">
        <v>43465</v>
      </c>
      <c r="AC163" s="341" t="str">
        <f t="shared" si="11"/>
        <v>febrero</v>
      </c>
      <c r="AD163" s="343">
        <f t="shared" si="12"/>
        <v>333</v>
      </c>
      <c r="AE163" s="342">
        <f t="shared" si="9"/>
        <v>333</v>
      </c>
      <c r="AF163" s="332">
        <v>0</v>
      </c>
      <c r="AG163" s="308" t="s">
        <v>777</v>
      </c>
      <c r="AH163" s="110"/>
      <c r="AI163" s="333"/>
      <c r="AJ163" s="300" t="s">
        <v>802</v>
      </c>
      <c r="AK163" s="334" t="s">
        <v>803</v>
      </c>
      <c r="AL163" s="307"/>
      <c r="AM163" s="311" t="s">
        <v>800</v>
      </c>
      <c r="AN163" s="574">
        <v>0</v>
      </c>
      <c r="AO163" s="727" t="s">
        <v>3142</v>
      </c>
      <c r="AP163" s="574">
        <v>8</v>
      </c>
      <c r="AQ163" s="726" t="s">
        <v>4098</v>
      </c>
      <c r="AR163" s="574">
        <v>36</v>
      </c>
      <c r="AS163" s="726" t="s">
        <v>5213</v>
      </c>
      <c r="AT163" s="1626">
        <v>40</v>
      </c>
      <c r="AU163" s="1378" t="s">
        <v>6402</v>
      </c>
      <c r="AV163" s="1617">
        <v>40</v>
      </c>
      <c r="AW163" s="1378" t="s">
        <v>7167</v>
      </c>
      <c r="AX163" s="323"/>
      <c r="AY163" s="323"/>
      <c r="AZ163" s="323"/>
      <c r="BA163" s="323"/>
      <c r="BB163" s="323"/>
      <c r="BC163" s="323"/>
      <c r="BD163" s="323"/>
      <c r="BE163" s="323"/>
      <c r="BF163" s="323"/>
      <c r="BG163" s="323"/>
      <c r="BH163" s="323"/>
      <c r="BI163" s="323"/>
      <c r="BJ163" s="335">
        <v>0</v>
      </c>
      <c r="BK163" s="336">
        <v>0</v>
      </c>
      <c r="BL163" s="337" t="s">
        <v>804</v>
      </c>
      <c r="BM163" s="577">
        <v>0.02</v>
      </c>
      <c r="BN163" s="335">
        <v>0.02</v>
      </c>
      <c r="BO163" s="579" t="s">
        <v>3178</v>
      </c>
      <c r="BP163" s="336">
        <v>0.1</v>
      </c>
      <c r="BQ163" s="336">
        <v>0.1</v>
      </c>
      <c r="BR163" s="339" t="s">
        <v>4140</v>
      </c>
      <c r="BS163" s="336">
        <v>0.2</v>
      </c>
      <c r="BT163" s="336">
        <v>0.9</v>
      </c>
      <c r="BU163" s="339" t="s">
        <v>5397</v>
      </c>
      <c r="BV163" s="1362">
        <v>0.30000000000000004</v>
      </c>
      <c r="BW163" s="1362">
        <v>1</v>
      </c>
      <c r="BX163" s="1363" t="s">
        <v>6402</v>
      </c>
      <c r="BY163" s="1451">
        <v>0.4</v>
      </c>
      <c r="BZ163" s="1451">
        <v>1</v>
      </c>
      <c r="CA163" s="1378" t="s">
        <v>7205</v>
      </c>
      <c r="CB163" s="336">
        <v>0.5</v>
      </c>
      <c r="CC163" s="336"/>
      <c r="CD163" s="337"/>
      <c r="CE163" s="336">
        <v>0.6</v>
      </c>
      <c r="CF163" s="336"/>
      <c r="CG163" s="337"/>
      <c r="CH163" s="336">
        <v>0.7</v>
      </c>
      <c r="CI163" s="336"/>
      <c r="CJ163" s="337"/>
      <c r="CK163" s="336">
        <v>0.79999999999999993</v>
      </c>
      <c r="CL163" s="336"/>
      <c r="CM163" s="337"/>
      <c r="CN163" s="336">
        <v>0.89999999999999991</v>
      </c>
      <c r="CO163" s="336"/>
      <c r="CP163" s="337"/>
      <c r="CQ163" s="336">
        <v>0.99999999999999989</v>
      </c>
      <c r="CR163" s="336"/>
      <c r="CS163" s="337"/>
      <c r="CU163" s="336" t="s">
        <v>4958</v>
      </c>
    </row>
    <row r="164" spans="1:99" ht="84.75" customHeight="1" x14ac:dyDescent="0.25">
      <c r="A164" s="234" t="s">
        <v>3556</v>
      </c>
      <c r="B164" s="108" t="s">
        <v>181</v>
      </c>
      <c r="C164" s="108">
        <v>1</v>
      </c>
      <c r="D164" s="108" t="s">
        <v>185</v>
      </c>
      <c r="E164" s="120">
        <v>0</v>
      </c>
      <c r="F164" s="108" t="s">
        <v>192</v>
      </c>
      <c r="G164" s="166" t="s">
        <v>3647</v>
      </c>
      <c r="H164" s="166" t="s">
        <v>183</v>
      </c>
      <c r="I164" s="299" t="str">
        <f t="shared" si="10"/>
        <v>I-102-0-1304901</v>
      </c>
      <c r="J164" s="185" t="s">
        <v>221</v>
      </c>
      <c r="K164" s="109" t="s">
        <v>16</v>
      </c>
      <c r="L164" s="300" t="s">
        <v>18</v>
      </c>
      <c r="M164" s="301" t="s">
        <v>4754</v>
      </c>
      <c r="N164" s="322"/>
      <c r="O164" s="110" t="s">
        <v>225</v>
      </c>
      <c r="P164" s="330" t="s">
        <v>681</v>
      </c>
      <c r="Q164" s="330" t="s">
        <v>682</v>
      </c>
      <c r="R164" s="110" t="s">
        <v>228</v>
      </c>
      <c r="S164" s="301" t="s">
        <v>701</v>
      </c>
      <c r="T164" s="581" t="s">
        <v>3107</v>
      </c>
      <c r="U164" s="583">
        <v>1.4</v>
      </c>
      <c r="V164" s="110" t="s">
        <v>223</v>
      </c>
      <c r="W164" s="310">
        <v>95</v>
      </c>
      <c r="X164" s="323"/>
      <c r="Y164" s="703"/>
      <c r="Z164" s="330" t="s">
        <v>702</v>
      </c>
      <c r="AA164" s="303">
        <v>43101</v>
      </c>
      <c r="AB164" s="303">
        <v>43434</v>
      </c>
      <c r="AC164" s="341" t="str">
        <f t="shared" si="11"/>
        <v>enero</v>
      </c>
      <c r="AD164" s="343">
        <f t="shared" si="12"/>
        <v>333</v>
      </c>
      <c r="AE164" s="342">
        <f t="shared" si="9"/>
        <v>333</v>
      </c>
      <c r="AF164" s="332">
        <v>0</v>
      </c>
      <c r="AG164" s="308" t="s">
        <v>805</v>
      </c>
      <c r="AH164" s="110"/>
      <c r="AI164" s="333"/>
      <c r="AJ164" s="300" t="s">
        <v>806</v>
      </c>
      <c r="AK164" s="334" t="s">
        <v>807</v>
      </c>
      <c r="AL164" s="307"/>
      <c r="AM164" s="311" t="s">
        <v>808</v>
      </c>
      <c r="AN164" s="574">
        <v>0</v>
      </c>
      <c r="AO164" s="727" t="s">
        <v>3143</v>
      </c>
      <c r="AP164" s="574">
        <v>32</v>
      </c>
      <c r="AQ164" s="726" t="s">
        <v>4099</v>
      </c>
      <c r="AR164" s="574">
        <v>32</v>
      </c>
      <c r="AS164" s="726" t="s">
        <v>5214</v>
      </c>
      <c r="AT164" s="1626">
        <v>32</v>
      </c>
      <c r="AU164" s="1378" t="s">
        <v>6403</v>
      </c>
      <c r="AV164" s="1617">
        <v>32</v>
      </c>
      <c r="AW164" s="1378" t="s">
        <v>7168</v>
      </c>
      <c r="AX164" s="323"/>
      <c r="AY164" s="323"/>
      <c r="AZ164" s="323"/>
      <c r="BA164" s="323"/>
      <c r="BB164" s="323"/>
      <c r="BC164" s="323"/>
      <c r="BD164" s="323"/>
      <c r="BE164" s="323"/>
      <c r="BF164" s="323"/>
      <c r="BG164" s="323"/>
      <c r="BH164" s="323"/>
      <c r="BI164" s="323"/>
      <c r="BJ164" s="335">
        <v>0.09</v>
      </c>
      <c r="BK164" s="336">
        <v>0.09</v>
      </c>
      <c r="BL164" s="337" t="s">
        <v>809</v>
      </c>
      <c r="BM164" s="577">
        <v>0.18</v>
      </c>
      <c r="BN164" s="335">
        <v>0.18</v>
      </c>
      <c r="BO164" s="579" t="s">
        <v>3179</v>
      </c>
      <c r="BP164" s="336">
        <v>0.27</v>
      </c>
      <c r="BQ164" s="336">
        <v>0.27</v>
      </c>
      <c r="BR164" s="339" t="s">
        <v>4141</v>
      </c>
      <c r="BS164" s="336">
        <v>0.36</v>
      </c>
      <c r="BT164" s="336">
        <v>0.36</v>
      </c>
      <c r="BU164" s="339" t="s">
        <v>5398</v>
      </c>
      <c r="BV164" s="1362">
        <v>0.44999999999999996</v>
      </c>
      <c r="BW164" s="1362">
        <v>0.45</v>
      </c>
      <c r="BX164" s="1363" t="s">
        <v>6589</v>
      </c>
      <c r="BY164" s="1451">
        <v>0.53999999999999992</v>
      </c>
      <c r="BZ164" s="1451">
        <v>0.54</v>
      </c>
      <c r="CA164" s="1378" t="s">
        <v>7206</v>
      </c>
      <c r="CB164" s="336">
        <v>0.62999999999999989</v>
      </c>
      <c r="CC164" s="336"/>
      <c r="CD164" s="337"/>
      <c r="CE164" s="336">
        <v>0.71999999999999986</v>
      </c>
      <c r="CF164" s="336"/>
      <c r="CG164" s="337"/>
      <c r="CH164" s="336">
        <v>0.80999999999999983</v>
      </c>
      <c r="CI164" s="336"/>
      <c r="CJ164" s="337"/>
      <c r="CK164" s="336">
        <v>0.8999999999999998</v>
      </c>
      <c r="CL164" s="336"/>
      <c r="CM164" s="337"/>
      <c r="CN164" s="336">
        <v>0.99999999999999978</v>
      </c>
      <c r="CO164" s="336"/>
      <c r="CP164" s="337"/>
      <c r="CQ164" s="336">
        <v>0.99999999999999978</v>
      </c>
      <c r="CR164" s="336"/>
      <c r="CS164" s="337"/>
      <c r="CU164" s="336" t="s">
        <v>4959</v>
      </c>
    </row>
    <row r="165" spans="1:99" ht="84.75" customHeight="1" x14ac:dyDescent="0.25">
      <c r="A165" s="234" t="s">
        <v>3556</v>
      </c>
      <c r="B165" s="108" t="s">
        <v>181</v>
      </c>
      <c r="C165" s="108">
        <v>1</v>
      </c>
      <c r="D165" s="108" t="s">
        <v>185</v>
      </c>
      <c r="E165" s="120">
        <v>0</v>
      </c>
      <c r="F165" s="108" t="s">
        <v>192</v>
      </c>
      <c r="G165" s="166" t="s">
        <v>3647</v>
      </c>
      <c r="H165" s="166" t="s">
        <v>185</v>
      </c>
      <c r="I165" s="299" t="str">
        <f t="shared" si="10"/>
        <v>I-102-0-1304902</v>
      </c>
      <c r="J165" s="185" t="s">
        <v>221</v>
      </c>
      <c r="K165" s="109" t="s">
        <v>16</v>
      </c>
      <c r="L165" s="300" t="s">
        <v>18</v>
      </c>
      <c r="M165" s="301" t="s">
        <v>4754</v>
      </c>
      <c r="N165" s="322"/>
      <c r="O165" s="110" t="s">
        <v>225</v>
      </c>
      <c r="P165" s="330" t="s">
        <v>681</v>
      </c>
      <c r="Q165" s="330" t="s">
        <v>682</v>
      </c>
      <c r="R165" s="110" t="s">
        <v>228</v>
      </c>
      <c r="S165" s="301" t="s">
        <v>701</v>
      </c>
      <c r="T165" s="581" t="s">
        <v>3108</v>
      </c>
      <c r="U165" s="583">
        <v>1.4</v>
      </c>
      <c r="V165" s="110" t="s">
        <v>223</v>
      </c>
      <c r="W165" s="310">
        <v>95</v>
      </c>
      <c r="X165" s="323"/>
      <c r="Y165" s="703"/>
      <c r="Z165" s="330" t="s">
        <v>703</v>
      </c>
      <c r="AA165" s="303">
        <v>43101</v>
      </c>
      <c r="AB165" s="303">
        <v>43434</v>
      </c>
      <c r="AC165" s="341" t="str">
        <f t="shared" si="11"/>
        <v>enero</v>
      </c>
      <c r="AD165" s="343">
        <f t="shared" si="12"/>
        <v>333</v>
      </c>
      <c r="AE165" s="342">
        <f t="shared" si="9"/>
        <v>333</v>
      </c>
      <c r="AF165" s="332">
        <v>0</v>
      </c>
      <c r="AG165" s="308">
        <v>0</v>
      </c>
      <c r="AH165" s="110"/>
      <c r="AI165" s="333"/>
      <c r="AJ165" s="300" t="s">
        <v>806</v>
      </c>
      <c r="AK165" s="334" t="s">
        <v>810</v>
      </c>
      <c r="AL165" s="307"/>
      <c r="AM165" s="311" t="s">
        <v>808</v>
      </c>
      <c r="AN165" s="574">
        <v>0</v>
      </c>
      <c r="AO165" s="727" t="s">
        <v>3143</v>
      </c>
      <c r="AP165" s="574">
        <v>32</v>
      </c>
      <c r="AQ165" s="726" t="s">
        <v>4099</v>
      </c>
      <c r="AR165" s="574">
        <v>32</v>
      </c>
      <c r="AS165" s="726" t="s">
        <v>5214</v>
      </c>
      <c r="AT165" s="1626">
        <v>32</v>
      </c>
      <c r="AU165" s="1378" t="s">
        <v>6403</v>
      </c>
      <c r="AV165" s="1617">
        <v>32</v>
      </c>
      <c r="AW165" s="1378" t="s">
        <v>7168</v>
      </c>
      <c r="AX165" s="323"/>
      <c r="AY165" s="323"/>
      <c r="AZ165" s="323"/>
      <c r="BA165" s="323"/>
      <c r="BB165" s="323"/>
      <c r="BC165" s="323"/>
      <c r="BD165" s="323"/>
      <c r="BE165" s="323"/>
      <c r="BF165" s="323"/>
      <c r="BG165" s="323"/>
      <c r="BH165" s="323"/>
      <c r="BI165" s="323"/>
      <c r="BJ165" s="335">
        <v>0</v>
      </c>
      <c r="BK165" s="336">
        <v>0</v>
      </c>
      <c r="BL165" s="337" t="s">
        <v>811</v>
      </c>
      <c r="BM165" s="577">
        <v>0.1</v>
      </c>
      <c r="BN165" s="335">
        <v>0.1</v>
      </c>
      <c r="BO165" s="579" t="s">
        <v>3180</v>
      </c>
      <c r="BP165" s="336">
        <v>0.2</v>
      </c>
      <c r="BQ165" s="336">
        <v>0.2</v>
      </c>
      <c r="BR165" s="339" t="s">
        <v>4142</v>
      </c>
      <c r="BS165" s="336">
        <v>0.30000000000000004</v>
      </c>
      <c r="BT165" s="336">
        <v>0.3</v>
      </c>
      <c r="BU165" s="339" t="s">
        <v>5399</v>
      </c>
      <c r="BV165" s="1362">
        <v>0.4</v>
      </c>
      <c r="BW165" s="1362">
        <v>0.4</v>
      </c>
      <c r="BX165" s="1363" t="s">
        <v>6590</v>
      </c>
      <c r="BY165" s="1451">
        <v>0.5</v>
      </c>
      <c r="BZ165" s="1451">
        <v>0.5</v>
      </c>
      <c r="CA165" s="1378" t="s">
        <v>7207</v>
      </c>
      <c r="CB165" s="336">
        <v>0.6</v>
      </c>
      <c r="CC165" s="336"/>
      <c r="CD165" s="337"/>
      <c r="CE165" s="336">
        <v>0.7</v>
      </c>
      <c r="CF165" s="336"/>
      <c r="CG165" s="337"/>
      <c r="CH165" s="336">
        <v>0.79999999999999993</v>
      </c>
      <c r="CI165" s="336"/>
      <c r="CJ165" s="337"/>
      <c r="CK165" s="336">
        <v>0.89999999999999991</v>
      </c>
      <c r="CL165" s="336"/>
      <c r="CM165" s="337"/>
      <c r="CN165" s="336">
        <v>0.99999999999999989</v>
      </c>
      <c r="CO165" s="336"/>
      <c r="CP165" s="337"/>
      <c r="CQ165" s="336">
        <v>0.99999999999999989</v>
      </c>
      <c r="CR165" s="336"/>
      <c r="CS165" s="337"/>
      <c r="CU165" s="336" t="s">
        <v>4960</v>
      </c>
    </row>
    <row r="166" spans="1:99" ht="84.75" customHeight="1" x14ac:dyDescent="0.25">
      <c r="A166" s="234" t="s">
        <v>3556</v>
      </c>
      <c r="B166" s="108" t="s">
        <v>181</v>
      </c>
      <c r="C166" s="108">
        <v>1</v>
      </c>
      <c r="D166" s="108" t="s">
        <v>185</v>
      </c>
      <c r="E166" s="120">
        <v>0</v>
      </c>
      <c r="F166" s="108" t="s">
        <v>192</v>
      </c>
      <c r="G166" s="166" t="s">
        <v>3648</v>
      </c>
      <c r="H166" s="166" t="s">
        <v>183</v>
      </c>
      <c r="I166" s="299" t="str">
        <f t="shared" si="10"/>
        <v>I-102-0-1305001</v>
      </c>
      <c r="J166" s="185" t="s">
        <v>221</v>
      </c>
      <c r="K166" s="109" t="s">
        <v>16</v>
      </c>
      <c r="L166" s="300" t="s">
        <v>18</v>
      </c>
      <c r="M166" s="301" t="s">
        <v>4754</v>
      </c>
      <c r="N166" s="322"/>
      <c r="O166" s="110" t="s">
        <v>225</v>
      </c>
      <c r="P166" s="330" t="s">
        <v>681</v>
      </c>
      <c r="Q166" s="330" t="s">
        <v>682</v>
      </c>
      <c r="R166" s="110" t="s">
        <v>228</v>
      </c>
      <c r="S166" s="301" t="s">
        <v>704</v>
      </c>
      <c r="T166" s="581" t="s">
        <v>3109</v>
      </c>
      <c r="U166" s="583">
        <v>0.93</v>
      </c>
      <c r="V166" s="110" t="s">
        <v>223</v>
      </c>
      <c r="W166" s="1632">
        <v>4</v>
      </c>
      <c r="X166" s="323"/>
      <c r="Y166" s="703"/>
      <c r="Z166" s="330" t="s">
        <v>705</v>
      </c>
      <c r="AA166" s="303">
        <v>43102</v>
      </c>
      <c r="AB166" s="303">
        <v>43191</v>
      </c>
      <c r="AC166" s="341" t="str">
        <f t="shared" si="11"/>
        <v>enero</v>
      </c>
      <c r="AD166" s="343">
        <f t="shared" si="12"/>
        <v>89</v>
      </c>
      <c r="AE166" s="342">
        <f t="shared" si="9"/>
        <v>91</v>
      </c>
      <c r="AF166" s="332">
        <v>0</v>
      </c>
      <c r="AG166" s="308" t="s">
        <v>781</v>
      </c>
      <c r="AH166" s="110"/>
      <c r="AI166" s="333"/>
      <c r="AJ166" s="300" t="s">
        <v>812</v>
      </c>
      <c r="AK166" s="334" t="s">
        <v>813</v>
      </c>
      <c r="AL166" s="307"/>
      <c r="AM166" s="311" t="s">
        <v>814</v>
      </c>
      <c r="AN166" s="574">
        <v>2</v>
      </c>
      <c r="AO166" s="727" t="s">
        <v>3144</v>
      </c>
      <c r="AP166" s="574">
        <v>3</v>
      </c>
      <c r="AQ166" s="726" t="s">
        <v>4100</v>
      </c>
      <c r="AR166" s="574">
        <v>4</v>
      </c>
      <c r="AS166" s="726" t="s">
        <v>5215</v>
      </c>
      <c r="AT166" s="1626">
        <v>4</v>
      </c>
      <c r="AU166" s="1378" t="s">
        <v>6404</v>
      </c>
      <c r="AV166" s="1617">
        <v>4</v>
      </c>
      <c r="AW166" s="1378" t="s">
        <v>7169</v>
      </c>
      <c r="AX166" s="323"/>
      <c r="AY166" s="323"/>
      <c r="AZ166" s="323"/>
      <c r="BA166" s="323"/>
      <c r="BB166" s="323"/>
      <c r="BC166" s="323"/>
      <c r="BD166" s="323"/>
      <c r="BE166" s="323"/>
      <c r="BF166" s="323"/>
      <c r="BG166" s="323"/>
      <c r="BH166" s="323"/>
      <c r="BI166" s="323"/>
      <c r="BJ166" s="335">
        <v>0.25</v>
      </c>
      <c r="BK166" s="336">
        <v>0.25</v>
      </c>
      <c r="BL166" s="337" t="s">
        <v>815</v>
      </c>
      <c r="BM166" s="577">
        <v>0.5</v>
      </c>
      <c r="BN166" s="335">
        <v>0.5</v>
      </c>
      <c r="BO166" s="579" t="s">
        <v>3144</v>
      </c>
      <c r="BP166" s="336">
        <v>0.75</v>
      </c>
      <c r="BQ166" s="336">
        <v>0.75</v>
      </c>
      <c r="BR166" s="339" t="s">
        <v>4143</v>
      </c>
      <c r="BS166" s="336">
        <v>1</v>
      </c>
      <c r="BT166" s="336">
        <v>1</v>
      </c>
      <c r="BU166" s="339" t="s">
        <v>5400</v>
      </c>
      <c r="BV166" s="1362">
        <v>1</v>
      </c>
      <c r="BW166" s="1362">
        <v>1</v>
      </c>
      <c r="BX166" s="1363" t="s">
        <v>6591</v>
      </c>
      <c r="BY166" s="1451">
        <v>1</v>
      </c>
      <c r="BZ166" s="1451">
        <v>1</v>
      </c>
      <c r="CA166" s="1378" t="s">
        <v>7208</v>
      </c>
      <c r="CB166" s="336">
        <v>1</v>
      </c>
      <c r="CC166" s="336"/>
      <c r="CD166" s="337"/>
      <c r="CE166" s="336">
        <v>1</v>
      </c>
      <c r="CF166" s="336"/>
      <c r="CG166" s="337"/>
      <c r="CH166" s="336">
        <v>1</v>
      </c>
      <c r="CI166" s="336"/>
      <c r="CJ166" s="337"/>
      <c r="CK166" s="336">
        <v>1</v>
      </c>
      <c r="CL166" s="336"/>
      <c r="CM166" s="337"/>
      <c r="CN166" s="336">
        <v>1</v>
      </c>
      <c r="CO166" s="336"/>
      <c r="CP166" s="337"/>
      <c r="CQ166" s="336">
        <v>1</v>
      </c>
      <c r="CR166" s="336"/>
      <c r="CS166" s="337"/>
      <c r="CU166" s="336" t="s">
        <v>4961</v>
      </c>
    </row>
    <row r="167" spans="1:99" ht="84.75" customHeight="1" x14ac:dyDescent="0.25">
      <c r="A167" s="234" t="s">
        <v>3556</v>
      </c>
      <c r="B167" s="108" t="s">
        <v>181</v>
      </c>
      <c r="C167" s="108">
        <v>1</v>
      </c>
      <c r="D167" s="108" t="s">
        <v>185</v>
      </c>
      <c r="E167" s="120">
        <v>0</v>
      </c>
      <c r="F167" s="108" t="s">
        <v>192</v>
      </c>
      <c r="G167" s="166" t="s">
        <v>3648</v>
      </c>
      <c r="H167" s="166" t="s">
        <v>185</v>
      </c>
      <c r="I167" s="299" t="str">
        <f t="shared" si="10"/>
        <v>I-102-0-1305002</v>
      </c>
      <c r="J167" s="185" t="s">
        <v>221</v>
      </c>
      <c r="K167" s="109" t="s">
        <v>16</v>
      </c>
      <c r="L167" s="300" t="s">
        <v>18</v>
      </c>
      <c r="M167" s="301" t="s">
        <v>4754</v>
      </c>
      <c r="N167" s="322"/>
      <c r="O167" s="110" t="s">
        <v>225</v>
      </c>
      <c r="P167" s="330" t="s">
        <v>681</v>
      </c>
      <c r="Q167" s="330" t="s">
        <v>682</v>
      </c>
      <c r="R167" s="110" t="s">
        <v>228</v>
      </c>
      <c r="S167" s="301" t="s">
        <v>704</v>
      </c>
      <c r="T167" s="581" t="s">
        <v>3109</v>
      </c>
      <c r="U167" s="583">
        <v>0.93</v>
      </c>
      <c r="V167" s="110" t="s">
        <v>223</v>
      </c>
      <c r="W167" s="310">
        <v>4</v>
      </c>
      <c r="X167" s="323"/>
      <c r="Y167" s="703"/>
      <c r="Z167" s="330" t="s">
        <v>706</v>
      </c>
      <c r="AA167" s="303">
        <v>43191</v>
      </c>
      <c r="AB167" s="303">
        <v>43465</v>
      </c>
      <c r="AC167" s="341" t="str">
        <f t="shared" si="11"/>
        <v>abril</v>
      </c>
      <c r="AD167" s="343">
        <f t="shared" si="12"/>
        <v>274</v>
      </c>
      <c r="AE167" s="342">
        <f t="shared" si="9"/>
        <v>274</v>
      </c>
      <c r="AF167" s="332">
        <v>0</v>
      </c>
      <c r="AG167" s="308">
        <v>0</v>
      </c>
      <c r="AH167" s="110"/>
      <c r="AI167" s="333"/>
      <c r="AJ167" s="300" t="s">
        <v>812</v>
      </c>
      <c r="AK167" s="334" t="s">
        <v>816</v>
      </c>
      <c r="AL167" s="307"/>
      <c r="AM167" s="311" t="s">
        <v>814</v>
      </c>
      <c r="AN167" s="574">
        <v>2</v>
      </c>
      <c r="AO167" s="727" t="s">
        <v>3144</v>
      </c>
      <c r="AP167" s="574">
        <v>3</v>
      </c>
      <c r="AQ167" s="726" t="s">
        <v>4100</v>
      </c>
      <c r="AR167" s="574">
        <v>4</v>
      </c>
      <c r="AS167" s="726" t="s">
        <v>5215</v>
      </c>
      <c r="AT167" s="1626">
        <v>4</v>
      </c>
      <c r="AU167" s="1378" t="s">
        <v>6404</v>
      </c>
      <c r="AV167" s="1617">
        <v>4</v>
      </c>
      <c r="AW167" s="1378" t="s">
        <v>7169</v>
      </c>
      <c r="AX167" s="323"/>
      <c r="AY167" s="323"/>
      <c r="AZ167" s="323"/>
      <c r="BA167" s="323"/>
      <c r="BB167" s="323"/>
      <c r="BC167" s="323"/>
      <c r="BD167" s="323"/>
      <c r="BE167" s="323"/>
      <c r="BF167" s="323"/>
      <c r="BG167" s="323"/>
      <c r="BH167" s="323"/>
      <c r="BI167" s="323"/>
      <c r="BJ167" s="335">
        <v>0</v>
      </c>
      <c r="BK167" s="336">
        <v>0</v>
      </c>
      <c r="BL167" s="337">
        <v>0</v>
      </c>
      <c r="BM167" s="577">
        <v>0</v>
      </c>
      <c r="BN167" s="335">
        <v>0</v>
      </c>
      <c r="BO167" s="579">
        <v>0</v>
      </c>
      <c r="BP167" s="336">
        <v>0</v>
      </c>
      <c r="BQ167" s="336"/>
      <c r="BR167" s="339"/>
      <c r="BS167" s="336">
        <v>0.11</v>
      </c>
      <c r="BT167" s="336">
        <v>0.11</v>
      </c>
      <c r="BU167" s="339" t="s">
        <v>5401</v>
      </c>
      <c r="BV167" s="1362">
        <v>0.22</v>
      </c>
      <c r="BW167" s="1362">
        <v>0.22</v>
      </c>
      <c r="BX167" s="1363" t="s">
        <v>6592</v>
      </c>
      <c r="BY167" s="1451">
        <v>0.33</v>
      </c>
      <c r="BZ167" s="1451">
        <v>0.33</v>
      </c>
      <c r="CA167" s="1378" t="s">
        <v>7169</v>
      </c>
      <c r="CB167" s="336">
        <v>0.44</v>
      </c>
      <c r="CC167" s="336"/>
      <c r="CD167" s="337"/>
      <c r="CE167" s="336">
        <v>0.55000000000000004</v>
      </c>
      <c r="CF167" s="336"/>
      <c r="CG167" s="337"/>
      <c r="CH167" s="336">
        <v>0.66</v>
      </c>
      <c r="CI167" s="336"/>
      <c r="CJ167" s="337"/>
      <c r="CK167" s="336">
        <v>0.77</v>
      </c>
      <c r="CL167" s="336"/>
      <c r="CM167" s="337"/>
      <c r="CN167" s="336">
        <v>0.88</v>
      </c>
      <c r="CO167" s="336"/>
      <c r="CP167" s="337"/>
      <c r="CQ167" s="336">
        <v>1</v>
      </c>
      <c r="CR167" s="336"/>
      <c r="CS167" s="337"/>
      <c r="CU167" s="336" t="s">
        <v>4962</v>
      </c>
    </row>
    <row r="168" spans="1:99" ht="84.75" customHeight="1" x14ac:dyDescent="0.25">
      <c r="A168" s="234" t="s">
        <v>3556</v>
      </c>
      <c r="B168" s="108" t="s">
        <v>181</v>
      </c>
      <c r="C168" s="108">
        <v>1</v>
      </c>
      <c r="D168" s="108" t="s">
        <v>185</v>
      </c>
      <c r="E168" s="120">
        <v>0</v>
      </c>
      <c r="F168" s="108" t="s">
        <v>192</v>
      </c>
      <c r="G168" s="166" t="s">
        <v>3648</v>
      </c>
      <c r="H168" s="166" t="s">
        <v>186</v>
      </c>
      <c r="I168" s="299" t="str">
        <f t="shared" si="10"/>
        <v>I-102-0-1305003</v>
      </c>
      <c r="J168" s="185" t="s">
        <v>221</v>
      </c>
      <c r="K168" s="109" t="s">
        <v>16</v>
      </c>
      <c r="L168" s="300" t="s">
        <v>18</v>
      </c>
      <c r="M168" s="301" t="s">
        <v>4754</v>
      </c>
      <c r="N168" s="322"/>
      <c r="O168" s="110" t="s">
        <v>225</v>
      </c>
      <c r="P168" s="330" t="s">
        <v>681</v>
      </c>
      <c r="Q168" s="330" t="s">
        <v>682</v>
      </c>
      <c r="R168" s="110" t="s">
        <v>228</v>
      </c>
      <c r="S168" s="301" t="s">
        <v>704</v>
      </c>
      <c r="T168" s="581" t="s">
        <v>3109</v>
      </c>
      <c r="U168" s="583">
        <v>0.93</v>
      </c>
      <c r="V168" s="110" t="s">
        <v>223</v>
      </c>
      <c r="W168" s="310">
        <v>4</v>
      </c>
      <c r="X168" s="323"/>
      <c r="Y168" s="703"/>
      <c r="Z168" s="330" t="s">
        <v>707</v>
      </c>
      <c r="AA168" s="303">
        <v>43252</v>
      </c>
      <c r="AB168" s="303">
        <v>43465</v>
      </c>
      <c r="AC168" s="341" t="str">
        <f t="shared" si="11"/>
        <v>junio</v>
      </c>
      <c r="AD168" s="343">
        <f t="shared" si="12"/>
        <v>213</v>
      </c>
      <c r="AE168" s="342">
        <f t="shared" si="9"/>
        <v>213</v>
      </c>
      <c r="AF168" s="332">
        <v>0</v>
      </c>
      <c r="AG168" s="308">
        <v>0</v>
      </c>
      <c r="AH168" s="110"/>
      <c r="AI168" s="333"/>
      <c r="AJ168" s="300" t="s">
        <v>812</v>
      </c>
      <c r="AK168" s="334" t="s">
        <v>817</v>
      </c>
      <c r="AL168" s="307"/>
      <c r="AM168" s="311" t="s">
        <v>814</v>
      </c>
      <c r="AN168" s="574">
        <v>2</v>
      </c>
      <c r="AO168" s="727" t="s">
        <v>3144</v>
      </c>
      <c r="AP168" s="574">
        <v>3</v>
      </c>
      <c r="AQ168" s="726" t="s">
        <v>4100</v>
      </c>
      <c r="AR168" s="574">
        <v>4</v>
      </c>
      <c r="AS168" s="726" t="s">
        <v>5215</v>
      </c>
      <c r="AT168" s="1626">
        <v>4</v>
      </c>
      <c r="AU168" s="1378" t="s">
        <v>6404</v>
      </c>
      <c r="AV168" s="1617">
        <v>4</v>
      </c>
      <c r="AW168" s="1378" t="s">
        <v>7169</v>
      </c>
      <c r="AX168" s="323"/>
      <c r="AY168" s="323"/>
      <c r="AZ168" s="323"/>
      <c r="BA168" s="323"/>
      <c r="BB168" s="323"/>
      <c r="BC168" s="323"/>
      <c r="BD168" s="323"/>
      <c r="BE168" s="323"/>
      <c r="BF168" s="323"/>
      <c r="BG168" s="323"/>
      <c r="BH168" s="323"/>
      <c r="BI168" s="323"/>
      <c r="BJ168" s="335">
        <v>0</v>
      </c>
      <c r="BK168" s="336">
        <v>0</v>
      </c>
      <c r="BL168" s="337">
        <v>0</v>
      </c>
      <c r="BM168" s="577">
        <v>0</v>
      </c>
      <c r="BN168" s="335">
        <v>0</v>
      </c>
      <c r="BO168" s="579">
        <v>0</v>
      </c>
      <c r="BP168" s="336">
        <v>0</v>
      </c>
      <c r="BQ168" s="336"/>
      <c r="BR168" s="339"/>
      <c r="BS168" s="336">
        <v>0</v>
      </c>
      <c r="BT168" s="336"/>
      <c r="BU168" s="339"/>
      <c r="BV168" s="1362">
        <v>0</v>
      </c>
      <c r="BW168" s="1362">
        <v>0</v>
      </c>
      <c r="BX168" s="1363">
        <v>0</v>
      </c>
      <c r="BY168" s="1451">
        <v>0.14000000000000001</v>
      </c>
      <c r="BZ168" s="1451">
        <v>0.14000000000000001</v>
      </c>
      <c r="CA168" s="1378" t="s">
        <v>7209</v>
      </c>
      <c r="CB168" s="336">
        <v>0.28000000000000003</v>
      </c>
      <c r="CC168" s="336"/>
      <c r="CD168" s="337"/>
      <c r="CE168" s="336">
        <v>0.42000000000000004</v>
      </c>
      <c r="CF168" s="336"/>
      <c r="CG168" s="337"/>
      <c r="CH168" s="336">
        <v>0.56000000000000005</v>
      </c>
      <c r="CI168" s="336"/>
      <c r="CJ168" s="337"/>
      <c r="CK168" s="336">
        <v>0.70000000000000007</v>
      </c>
      <c r="CL168" s="336"/>
      <c r="CM168" s="337"/>
      <c r="CN168" s="336">
        <v>0.85000000000000009</v>
      </c>
      <c r="CO168" s="336"/>
      <c r="CP168" s="337"/>
      <c r="CQ168" s="336">
        <v>1</v>
      </c>
      <c r="CR168" s="336"/>
      <c r="CS168" s="337"/>
      <c r="CU168" s="336" t="s">
        <v>4963</v>
      </c>
    </row>
    <row r="169" spans="1:99" ht="84.75" customHeight="1" x14ac:dyDescent="0.25">
      <c r="A169" s="234" t="s">
        <v>3556</v>
      </c>
      <c r="B169" s="108" t="s">
        <v>181</v>
      </c>
      <c r="C169" s="108">
        <v>1</v>
      </c>
      <c r="D169" s="108" t="s">
        <v>185</v>
      </c>
      <c r="E169" s="120">
        <v>0</v>
      </c>
      <c r="F169" s="108" t="s">
        <v>192</v>
      </c>
      <c r="G169" s="166" t="s">
        <v>3649</v>
      </c>
      <c r="H169" s="166" t="s">
        <v>183</v>
      </c>
      <c r="I169" s="299" t="str">
        <f t="shared" si="10"/>
        <v>I-102-0-1305101</v>
      </c>
      <c r="J169" s="185" t="s">
        <v>221</v>
      </c>
      <c r="K169" s="109" t="s">
        <v>16</v>
      </c>
      <c r="L169" s="300" t="s">
        <v>18</v>
      </c>
      <c r="M169" s="301" t="s">
        <v>4754</v>
      </c>
      <c r="N169" s="322"/>
      <c r="O169" s="110" t="s">
        <v>225</v>
      </c>
      <c r="P169" s="330" t="s">
        <v>681</v>
      </c>
      <c r="Q169" s="330" t="s">
        <v>682</v>
      </c>
      <c r="R169" s="110" t="s">
        <v>228</v>
      </c>
      <c r="S169" s="301" t="s">
        <v>708</v>
      </c>
      <c r="T169" s="581" t="s">
        <v>3110</v>
      </c>
      <c r="U169" s="583">
        <v>0.56000000000000005</v>
      </c>
      <c r="V169" s="110" t="s">
        <v>223</v>
      </c>
      <c r="W169" s="956">
        <v>1</v>
      </c>
      <c r="X169" s="323"/>
      <c r="Y169" s="703"/>
      <c r="Z169" s="330" t="s">
        <v>702</v>
      </c>
      <c r="AA169" s="303">
        <v>43101</v>
      </c>
      <c r="AB169" s="303">
        <v>43465</v>
      </c>
      <c r="AC169" s="341" t="str">
        <f t="shared" si="11"/>
        <v>enero</v>
      </c>
      <c r="AD169" s="343">
        <f t="shared" si="12"/>
        <v>364</v>
      </c>
      <c r="AE169" s="342">
        <f t="shared" si="9"/>
        <v>365</v>
      </c>
      <c r="AF169" s="332">
        <v>0</v>
      </c>
      <c r="AG169" s="308" t="s">
        <v>781</v>
      </c>
      <c r="AH169" s="110"/>
      <c r="AI169" s="333"/>
      <c r="AJ169" s="300" t="s">
        <v>812</v>
      </c>
      <c r="AK169" s="334" t="s">
        <v>788</v>
      </c>
      <c r="AL169" s="307"/>
      <c r="AM169" s="311" t="s">
        <v>818</v>
      </c>
      <c r="AN169" s="574">
        <v>0</v>
      </c>
      <c r="AO169" s="727" t="s">
        <v>3145</v>
      </c>
      <c r="AP169" s="574">
        <v>0</v>
      </c>
      <c r="AQ169" s="726" t="s">
        <v>4101</v>
      </c>
      <c r="AR169" s="574">
        <v>0</v>
      </c>
      <c r="AS169" s="726" t="s">
        <v>5216</v>
      </c>
      <c r="AT169" s="1626">
        <v>0</v>
      </c>
      <c r="AU169" s="1378" t="s">
        <v>6405</v>
      </c>
      <c r="AV169" s="1617">
        <v>0</v>
      </c>
      <c r="AW169" s="1378" t="s">
        <v>7170</v>
      </c>
      <c r="AX169" s="323"/>
      <c r="AY169" s="323"/>
      <c r="AZ169" s="323"/>
      <c r="BA169" s="323"/>
      <c r="BB169" s="323"/>
      <c r="BC169" s="323"/>
      <c r="BD169" s="323"/>
      <c r="BE169" s="323"/>
      <c r="BF169" s="323"/>
      <c r="BG169" s="323"/>
      <c r="BH169" s="323"/>
      <c r="BI169" s="323"/>
      <c r="BJ169" s="335">
        <v>0.08</v>
      </c>
      <c r="BK169" s="336">
        <v>0.08</v>
      </c>
      <c r="BL169" s="337" t="s">
        <v>815</v>
      </c>
      <c r="BM169" s="577">
        <v>0.16</v>
      </c>
      <c r="BN169" s="335">
        <v>0.16</v>
      </c>
      <c r="BO169" s="579" t="s">
        <v>3181</v>
      </c>
      <c r="BP169" s="336">
        <v>0.24</v>
      </c>
      <c r="BQ169" s="336">
        <v>0.24</v>
      </c>
      <c r="BR169" s="339" t="s">
        <v>4144</v>
      </c>
      <c r="BS169" s="336">
        <v>0.32</v>
      </c>
      <c r="BT169" s="336">
        <v>0.32</v>
      </c>
      <c r="BU169" s="339" t="s">
        <v>5402</v>
      </c>
      <c r="BV169" s="1362">
        <v>0.4</v>
      </c>
      <c r="BW169" s="1362">
        <v>0.4</v>
      </c>
      <c r="BX169" s="1363" t="s">
        <v>6593</v>
      </c>
      <c r="BY169" s="1451">
        <v>0.48000000000000004</v>
      </c>
      <c r="BZ169" s="1451">
        <v>0.48</v>
      </c>
      <c r="CA169" s="1378" t="s">
        <v>7210</v>
      </c>
      <c r="CB169" s="336">
        <v>0.56000000000000005</v>
      </c>
      <c r="CC169" s="336"/>
      <c r="CD169" s="337"/>
      <c r="CE169" s="336">
        <v>0.64</v>
      </c>
      <c r="CF169" s="336"/>
      <c r="CG169" s="337"/>
      <c r="CH169" s="336">
        <v>0.72</v>
      </c>
      <c r="CI169" s="336"/>
      <c r="CJ169" s="337"/>
      <c r="CK169" s="336">
        <v>0.79999999999999993</v>
      </c>
      <c r="CL169" s="336"/>
      <c r="CM169" s="337"/>
      <c r="CN169" s="336">
        <v>0.89999999999999991</v>
      </c>
      <c r="CO169" s="336"/>
      <c r="CP169" s="337"/>
      <c r="CQ169" s="336">
        <v>0.99999999999999989</v>
      </c>
      <c r="CR169" s="336"/>
      <c r="CS169" s="337"/>
      <c r="CU169" s="336" t="s">
        <v>4964</v>
      </c>
    </row>
    <row r="170" spans="1:99" ht="84.75" customHeight="1" x14ac:dyDescent="0.25">
      <c r="A170" s="234" t="s">
        <v>3556</v>
      </c>
      <c r="B170" s="108" t="s">
        <v>181</v>
      </c>
      <c r="C170" s="108">
        <v>1</v>
      </c>
      <c r="D170" s="108" t="s">
        <v>185</v>
      </c>
      <c r="E170" s="120">
        <v>0</v>
      </c>
      <c r="F170" s="108" t="s">
        <v>192</v>
      </c>
      <c r="G170" s="166" t="s">
        <v>3649</v>
      </c>
      <c r="H170" s="166" t="s">
        <v>185</v>
      </c>
      <c r="I170" s="299" t="str">
        <f t="shared" si="10"/>
        <v>I-102-0-1305102</v>
      </c>
      <c r="J170" s="185" t="s">
        <v>221</v>
      </c>
      <c r="K170" s="109" t="s">
        <v>16</v>
      </c>
      <c r="L170" s="300" t="s">
        <v>18</v>
      </c>
      <c r="M170" s="301" t="s">
        <v>4754</v>
      </c>
      <c r="N170" s="322"/>
      <c r="O170" s="110" t="s">
        <v>225</v>
      </c>
      <c r="P170" s="330" t="s">
        <v>681</v>
      </c>
      <c r="Q170" s="330" t="s">
        <v>682</v>
      </c>
      <c r="R170" s="110" t="s">
        <v>228</v>
      </c>
      <c r="S170" s="301" t="s">
        <v>708</v>
      </c>
      <c r="T170" s="581" t="s">
        <v>3110</v>
      </c>
      <c r="U170" s="583">
        <v>0.56000000000000005</v>
      </c>
      <c r="V170" s="110" t="s">
        <v>223</v>
      </c>
      <c r="W170" s="956">
        <v>1</v>
      </c>
      <c r="X170" s="323"/>
      <c r="Y170" s="703"/>
      <c r="Z170" s="330" t="s">
        <v>709</v>
      </c>
      <c r="AA170" s="303">
        <v>43101</v>
      </c>
      <c r="AB170" s="303">
        <v>43465</v>
      </c>
      <c r="AC170" s="341" t="str">
        <f t="shared" si="11"/>
        <v>enero</v>
      </c>
      <c r="AD170" s="343">
        <f t="shared" si="12"/>
        <v>364</v>
      </c>
      <c r="AE170" s="342">
        <f t="shared" si="9"/>
        <v>365</v>
      </c>
      <c r="AF170" s="332">
        <v>0</v>
      </c>
      <c r="AG170" s="308">
        <v>0</v>
      </c>
      <c r="AH170" s="110"/>
      <c r="AI170" s="333"/>
      <c r="AJ170" s="300" t="s">
        <v>812</v>
      </c>
      <c r="AK170" s="334" t="s">
        <v>819</v>
      </c>
      <c r="AL170" s="307"/>
      <c r="AM170" s="311" t="s">
        <v>818</v>
      </c>
      <c r="AN170" s="574">
        <v>0</v>
      </c>
      <c r="AO170" s="727" t="s">
        <v>3145</v>
      </c>
      <c r="AP170" s="574">
        <v>0</v>
      </c>
      <c r="AQ170" s="726" t="s">
        <v>4101</v>
      </c>
      <c r="AR170" s="574">
        <v>0</v>
      </c>
      <c r="AS170" s="726" t="s">
        <v>5216</v>
      </c>
      <c r="AT170" s="1626">
        <v>0</v>
      </c>
      <c r="AU170" s="1378" t="s">
        <v>6405</v>
      </c>
      <c r="AV170" s="1617">
        <v>0</v>
      </c>
      <c r="AW170" s="1378" t="s">
        <v>7170</v>
      </c>
      <c r="AX170" s="323"/>
      <c r="AY170" s="323"/>
      <c r="AZ170" s="323"/>
      <c r="BA170" s="323"/>
      <c r="BB170" s="323"/>
      <c r="BC170" s="323"/>
      <c r="BD170" s="323"/>
      <c r="BE170" s="323"/>
      <c r="BF170" s="323"/>
      <c r="BG170" s="323"/>
      <c r="BH170" s="323"/>
      <c r="BI170" s="323"/>
      <c r="BJ170" s="335">
        <v>0.08</v>
      </c>
      <c r="BK170" s="336">
        <v>0.08</v>
      </c>
      <c r="BL170" s="337" t="s">
        <v>820</v>
      </c>
      <c r="BM170" s="577">
        <v>0.16</v>
      </c>
      <c r="BN170" s="335">
        <v>0.16</v>
      </c>
      <c r="BO170" s="579" t="s">
        <v>3182</v>
      </c>
      <c r="BP170" s="336">
        <v>0.24</v>
      </c>
      <c r="BQ170" s="336">
        <v>0.24</v>
      </c>
      <c r="BR170" s="339" t="s">
        <v>4145</v>
      </c>
      <c r="BS170" s="336">
        <v>0.32</v>
      </c>
      <c r="BT170" s="336">
        <v>0.32</v>
      </c>
      <c r="BU170" s="339" t="s">
        <v>5403</v>
      </c>
      <c r="BV170" s="1362">
        <v>0.4</v>
      </c>
      <c r="BW170" s="1362">
        <v>0.4</v>
      </c>
      <c r="BX170" s="1363" t="s">
        <v>6594</v>
      </c>
      <c r="BY170" s="1451">
        <v>0.48000000000000004</v>
      </c>
      <c r="BZ170" s="1451">
        <v>0.48</v>
      </c>
      <c r="CA170" s="1378" t="s">
        <v>7211</v>
      </c>
      <c r="CB170" s="336">
        <v>0.56000000000000005</v>
      </c>
      <c r="CC170" s="336"/>
      <c r="CD170" s="337"/>
      <c r="CE170" s="336">
        <v>0.64</v>
      </c>
      <c r="CF170" s="336"/>
      <c r="CG170" s="337"/>
      <c r="CH170" s="336">
        <v>0.72</v>
      </c>
      <c r="CI170" s="336"/>
      <c r="CJ170" s="337"/>
      <c r="CK170" s="336">
        <v>0.79999999999999993</v>
      </c>
      <c r="CL170" s="336"/>
      <c r="CM170" s="337"/>
      <c r="CN170" s="336">
        <v>0.89999999999999991</v>
      </c>
      <c r="CO170" s="336"/>
      <c r="CP170" s="337"/>
      <c r="CQ170" s="336">
        <v>0.99999999999999989</v>
      </c>
      <c r="CR170" s="336"/>
      <c r="CS170" s="337"/>
      <c r="CU170" s="336" t="s">
        <v>4965</v>
      </c>
    </row>
    <row r="171" spans="1:99" ht="84.75" customHeight="1" x14ac:dyDescent="0.25">
      <c r="A171" s="234" t="s">
        <v>3556</v>
      </c>
      <c r="B171" s="108" t="s">
        <v>181</v>
      </c>
      <c r="C171" s="108">
        <v>1</v>
      </c>
      <c r="D171" s="108" t="s">
        <v>185</v>
      </c>
      <c r="E171" s="120">
        <v>0</v>
      </c>
      <c r="F171" s="108" t="s">
        <v>192</v>
      </c>
      <c r="G171" s="166" t="s">
        <v>3649</v>
      </c>
      <c r="H171" s="166" t="s">
        <v>186</v>
      </c>
      <c r="I171" s="299" t="str">
        <f t="shared" si="10"/>
        <v>I-102-0-1305103</v>
      </c>
      <c r="J171" s="185" t="s">
        <v>221</v>
      </c>
      <c r="K171" s="109" t="s">
        <v>16</v>
      </c>
      <c r="L171" s="300" t="s">
        <v>18</v>
      </c>
      <c r="M171" s="301" t="s">
        <v>4754</v>
      </c>
      <c r="N171" s="322"/>
      <c r="O171" s="110" t="s">
        <v>225</v>
      </c>
      <c r="P171" s="330" t="s">
        <v>681</v>
      </c>
      <c r="Q171" s="330" t="s">
        <v>682</v>
      </c>
      <c r="R171" s="110" t="s">
        <v>228</v>
      </c>
      <c r="S171" s="301" t="s">
        <v>708</v>
      </c>
      <c r="T171" s="581" t="s">
        <v>3110</v>
      </c>
      <c r="U171" s="583">
        <v>0.56000000000000005</v>
      </c>
      <c r="V171" s="110" t="s">
        <v>223</v>
      </c>
      <c r="W171" s="956">
        <v>1</v>
      </c>
      <c r="X171" s="323"/>
      <c r="Y171" s="703"/>
      <c r="Z171" s="330" t="s">
        <v>710</v>
      </c>
      <c r="AA171" s="303">
        <v>43101</v>
      </c>
      <c r="AB171" s="303">
        <v>43465</v>
      </c>
      <c r="AC171" s="341" t="str">
        <f t="shared" si="11"/>
        <v>enero</v>
      </c>
      <c r="AD171" s="343">
        <f t="shared" si="12"/>
        <v>364</v>
      </c>
      <c r="AE171" s="342">
        <f t="shared" si="9"/>
        <v>365</v>
      </c>
      <c r="AF171" s="332">
        <v>0</v>
      </c>
      <c r="AG171" s="308">
        <v>0</v>
      </c>
      <c r="AH171" s="110"/>
      <c r="AI171" s="333"/>
      <c r="AJ171" s="300" t="s">
        <v>812</v>
      </c>
      <c r="AK171" s="334" t="s">
        <v>821</v>
      </c>
      <c r="AL171" s="307"/>
      <c r="AM171" s="311" t="s">
        <v>818</v>
      </c>
      <c r="AN171" s="574">
        <v>0</v>
      </c>
      <c r="AO171" s="727" t="s">
        <v>3145</v>
      </c>
      <c r="AP171" s="574">
        <v>0</v>
      </c>
      <c r="AQ171" s="726" t="s">
        <v>4101</v>
      </c>
      <c r="AR171" s="574">
        <v>0</v>
      </c>
      <c r="AS171" s="726" t="s">
        <v>5216</v>
      </c>
      <c r="AT171" s="1626">
        <v>0</v>
      </c>
      <c r="AU171" s="1378" t="s">
        <v>6405</v>
      </c>
      <c r="AV171" s="1617">
        <v>0</v>
      </c>
      <c r="AW171" s="1378" t="s">
        <v>7170</v>
      </c>
      <c r="AX171" s="323"/>
      <c r="AY171" s="323"/>
      <c r="AZ171" s="323"/>
      <c r="BA171" s="323"/>
      <c r="BB171" s="323"/>
      <c r="BC171" s="323"/>
      <c r="BD171" s="323"/>
      <c r="BE171" s="323"/>
      <c r="BF171" s="323"/>
      <c r="BG171" s="323"/>
      <c r="BH171" s="323"/>
      <c r="BI171" s="323"/>
      <c r="BJ171" s="335">
        <v>0.08</v>
      </c>
      <c r="BK171" s="336">
        <v>0.08</v>
      </c>
      <c r="BL171" s="337" t="s">
        <v>822</v>
      </c>
      <c r="BM171" s="577">
        <v>0.16</v>
      </c>
      <c r="BN171" s="335">
        <v>0.16</v>
      </c>
      <c r="BO171" s="579" t="s">
        <v>3183</v>
      </c>
      <c r="BP171" s="336">
        <v>0.24</v>
      </c>
      <c r="BQ171" s="336">
        <v>0.24</v>
      </c>
      <c r="BR171" s="339" t="s">
        <v>4146</v>
      </c>
      <c r="BS171" s="336">
        <v>0.32</v>
      </c>
      <c r="BT171" s="336">
        <v>0.32</v>
      </c>
      <c r="BU171" s="339" t="s">
        <v>5404</v>
      </c>
      <c r="BV171" s="1362">
        <v>0.4</v>
      </c>
      <c r="BW171" s="1362">
        <v>0.4</v>
      </c>
      <c r="BX171" s="1363" t="s">
        <v>6595</v>
      </c>
      <c r="BY171" s="1451">
        <v>0.48000000000000004</v>
      </c>
      <c r="BZ171" s="1451">
        <v>0.48</v>
      </c>
      <c r="CA171" s="1378" t="s">
        <v>7212</v>
      </c>
      <c r="CB171" s="336">
        <v>0.56000000000000005</v>
      </c>
      <c r="CC171" s="336"/>
      <c r="CD171" s="337"/>
      <c r="CE171" s="336">
        <v>0.64</v>
      </c>
      <c r="CF171" s="336"/>
      <c r="CG171" s="337"/>
      <c r="CH171" s="336">
        <v>0.72</v>
      </c>
      <c r="CI171" s="336"/>
      <c r="CJ171" s="337"/>
      <c r="CK171" s="336">
        <v>0.79999999999999993</v>
      </c>
      <c r="CL171" s="336"/>
      <c r="CM171" s="337"/>
      <c r="CN171" s="336">
        <v>0.89999999999999991</v>
      </c>
      <c r="CO171" s="336"/>
      <c r="CP171" s="337"/>
      <c r="CQ171" s="336">
        <v>0.99999999999999989</v>
      </c>
      <c r="CR171" s="336"/>
      <c r="CS171" s="337"/>
      <c r="CU171" s="336" t="s">
        <v>4966</v>
      </c>
    </row>
    <row r="172" spans="1:99" ht="84.75" customHeight="1" x14ac:dyDescent="0.25">
      <c r="A172" s="234" t="s">
        <v>3556</v>
      </c>
      <c r="B172" s="108" t="s">
        <v>181</v>
      </c>
      <c r="C172" s="108">
        <v>1</v>
      </c>
      <c r="D172" s="108" t="s">
        <v>185</v>
      </c>
      <c r="E172" s="120">
        <v>0</v>
      </c>
      <c r="F172" s="108" t="s">
        <v>192</v>
      </c>
      <c r="G172" s="166" t="s">
        <v>3649</v>
      </c>
      <c r="H172" s="166" t="s">
        <v>187</v>
      </c>
      <c r="I172" s="299" t="str">
        <f t="shared" si="10"/>
        <v>I-102-0-1305104</v>
      </c>
      <c r="J172" s="185" t="s">
        <v>221</v>
      </c>
      <c r="K172" s="109" t="s">
        <v>16</v>
      </c>
      <c r="L172" s="300" t="s">
        <v>18</v>
      </c>
      <c r="M172" s="301" t="s">
        <v>4754</v>
      </c>
      <c r="N172" s="322"/>
      <c r="O172" s="110" t="s">
        <v>225</v>
      </c>
      <c r="P172" s="330" t="s">
        <v>681</v>
      </c>
      <c r="Q172" s="330" t="s">
        <v>682</v>
      </c>
      <c r="R172" s="110" t="s">
        <v>228</v>
      </c>
      <c r="S172" s="301" t="s">
        <v>708</v>
      </c>
      <c r="T172" s="581" t="s">
        <v>3110</v>
      </c>
      <c r="U172" s="583">
        <v>0.56000000000000005</v>
      </c>
      <c r="V172" s="110" t="s">
        <v>223</v>
      </c>
      <c r="W172" s="956">
        <v>1</v>
      </c>
      <c r="X172" s="323"/>
      <c r="Y172" s="703"/>
      <c r="Z172" s="330" t="s">
        <v>711</v>
      </c>
      <c r="AA172" s="303">
        <v>43101</v>
      </c>
      <c r="AB172" s="303">
        <v>43465</v>
      </c>
      <c r="AC172" s="341" t="str">
        <f t="shared" si="11"/>
        <v>enero</v>
      </c>
      <c r="AD172" s="343">
        <f t="shared" si="12"/>
        <v>364</v>
      </c>
      <c r="AE172" s="342">
        <f t="shared" si="9"/>
        <v>365</v>
      </c>
      <c r="AF172" s="332">
        <v>0</v>
      </c>
      <c r="AG172" s="308">
        <v>0</v>
      </c>
      <c r="AH172" s="110"/>
      <c r="AI172" s="333"/>
      <c r="AJ172" s="300" t="s">
        <v>812</v>
      </c>
      <c r="AK172" s="334" t="s">
        <v>821</v>
      </c>
      <c r="AL172" s="307"/>
      <c r="AM172" s="311" t="s">
        <v>818</v>
      </c>
      <c r="AN172" s="574">
        <v>0</v>
      </c>
      <c r="AO172" s="727" t="s">
        <v>3145</v>
      </c>
      <c r="AP172" s="574">
        <v>0</v>
      </c>
      <c r="AQ172" s="726" t="s">
        <v>4101</v>
      </c>
      <c r="AR172" s="574">
        <v>0</v>
      </c>
      <c r="AS172" s="726" t="s">
        <v>5216</v>
      </c>
      <c r="AT172" s="1626">
        <v>0</v>
      </c>
      <c r="AU172" s="1378" t="s">
        <v>6405</v>
      </c>
      <c r="AV172" s="1617">
        <v>0</v>
      </c>
      <c r="AW172" s="1378" t="s">
        <v>7170</v>
      </c>
      <c r="AX172" s="323"/>
      <c r="AY172" s="323"/>
      <c r="AZ172" s="323"/>
      <c r="BA172" s="323"/>
      <c r="BB172" s="323"/>
      <c r="BC172" s="323"/>
      <c r="BD172" s="323"/>
      <c r="BE172" s="323"/>
      <c r="BF172" s="323"/>
      <c r="BG172" s="323"/>
      <c r="BH172" s="323"/>
      <c r="BI172" s="323"/>
      <c r="BJ172" s="335">
        <v>0.08</v>
      </c>
      <c r="BK172" s="336">
        <v>0.08</v>
      </c>
      <c r="BL172" s="337" t="s">
        <v>823</v>
      </c>
      <c r="BM172" s="577">
        <v>0.16</v>
      </c>
      <c r="BN172" s="335">
        <v>0.16</v>
      </c>
      <c r="BO172" s="579" t="s">
        <v>3184</v>
      </c>
      <c r="BP172" s="336">
        <v>0.24</v>
      </c>
      <c r="BQ172" s="336">
        <v>0.24</v>
      </c>
      <c r="BR172" s="339" t="s">
        <v>4147</v>
      </c>
      <c r="BS172" s="336">
        <v>0.32</v>
      </c>
      <c r="BT172" s="336">
        <v>0.32</v>
      </c>
      <c r="BU172" s="339" t="s">
        <v>5405</v>
      </c>
      <c r="BV172" s="1362">
        <v>0.4</v>
      </c>
      <c r="BW172" s="1362">
        <v>0.4</v>
      </c>
      <c r="BX172" s="1363" t="s">
        <v>6596</v>
      </c>
      <c r="BY172" s="1451">
        <v>0.48000000000000004</v>
      </c>
      <c r="BZ172" s="1451">
        <v>0.48</v>
      </c>
      <c r="CA172" s="1378" t="s">
        <v>7213</v>
      </c>
      <c r="CB172" s="336">
        <v>0.56000000000000005</v>
      </c>
      <c r="CC172" s="336"/>
      <c r="CD172" s="337"/>
      <c r="CE172" s="336">
        <v>0.64</v>
      </c>
      <c r="CF172" s="336"/>
      <c r="CG172" s="337"/>
      <c r="CH172" s="336">
        <v>0.72</v>
      </c>
      <c r="CI172" s="336"/>
      <c r="CJ172" s="337"/>
      <c r="CK172" s="336">
        <v>0.79999999999999993</v>
      </c>
      <c r="CL172" s="336"/>
      <c r="CM172" s="337"/>
      <c r="CN172" s="336">
        <v>0.89999999999999991</v>
      </c>
      <c r="CO172" s="336"/>
      <c r="CP172" s="337"/>
      <c r="CQ172" s="336">
        <v>0.99999999999999989</v>
      </c>
      <c r="CR172" s="336"/>
      <c r="CS172" s="337"/>
      <c r="CU172" s="336" t="s">
        <v>4967</v>
      </c>
    </row>
    <row r="173" spans="1:99" ht="84.75" customHeight="1" x14ac:dyDescent="0.25">
      <c r="A173" s="234" t="s">
        <v>3556</v>
      </c>
      <c r="B173" s="108" t="s">
        <v>181</v>
      </c>
      <c r="C173" s="108">
        <v>1</v>
      </c>
      <c r="D173" s="108" t="s">
        <v>185</v>
      </c>
      <c r="E173" s="120">
        <v>0</v>
      </c>
      <c r="F173" s="108" t="s">
        <v>192</v>
      </c>
      <c r="G173" s="166" t="s">
        <v>3649</v>
      </c>
      <c r="H173" s="166" t="s">
        <v>188</v>
      </c>
      <c r="I173" s="299" t="str">
        <f t="shared" si="10"/>
        <v>I-102-0-1305105</v>
      </c>
      <c r="J173" s="185" t="s">
        <v>221</v>
      </c>
      <c r="K173" s="109" t="s">
        <v>16</v>
      </c>
      <c r="L173" s="300" t="s">
        <v>18</v>
      </c>
      <c r="M173" s="301" t="s">
        <v>4754</v>
      </c>
      <c r="N173" s="322"/>
      <c r="O173" s="110" t="s">
        <v>225</v>
      </c>
      <c r="P173" s="330" t="s">
        <v>681</v>
      </c>
      <c r="Q173" s="330" t="s">
        <v>682</v>
      </c>
      <c r="R173" s="110" t="s">
        <v>228</v>
      </c>
      <c r="S173" s="301" t="s">
        <v>708</v>
      </c>
      <c r="T173" s="581" t="s">
        <v>3110</v>
      </c>
      <c r="U173" s="583">
        <v>0.56000000000000005</v>
      </c>
      <c r="V173" s="110" t="s">
        <v>223</v>
      </c>
      <c r="W173" s="956">
        <v>1</v>
      </c>
      <c r="X173" s="323"/>
      <c r="Y173" s="703"/>
      <c r="Z173" s="330" t="s">
        <v>712</v>
      </c>
      <c r="AA173" s="303">
        <v>43405</v>
      </c>
      <c r="AB173" s="303">
        <v>43435</v>
      </c>
      <c r="AC173" s="341" t="str">
        <f t="shared" si="11"/>
        <v>noviembre</v>
      </c>
      <c r="AD173" s="343">
        <f t="shared" si="12"/>
        <v>30</v>
      </c>
      <c r="AE173" s="342">
        <f t="shared" si="9"/>
        <v>30</v>
      </c>
      <c r="AF173" s="332">
        <v>0</v>
      </c>
      <c r="AG173" s="308">
        <v>0</v>
      </c>
      <c r="AH173" s="110"/>
      <c r="AI173" s="333"/>
      <c r="AJ173" s="300" t="s">
        <v>812</v>
      </c>
      <c r="AK173" s="334" t="s">
        <v>824</v>
      </c>
      <c r="AL173" s="307"/>
      <c r="AM173" s="311" t="s">
        <v>818</v>
      </c>
      <c r="AN173" s="574">
        <v>0</v>
      </c>
      <c r="AO173" s="727" t="s">
        <v>3145</v>
      </c>
      <c r="AP173" s="574">
        <v>0</v>
      </c>
      <c r="AQ173" s="726" t="s">
        <v>4101</v>
      </c>
      <c r="AR173" s="574">
        <v>0</v>
      </c>
      <c r="AS173" s="726" t="s">
        <v>5216</v>
      </c>
      <c r="AT173" s="1626">
        <v>0</v>
      </c>
      <c r="AU173" s="1378" t="s">
        <v>6405</v>
      </c>
      <c r="AV173" s="1617">
        <v>0</v>
      </c>
      <c r="AW173" s="1378" t="s">
        <v>7170</v>
      </c>
      <c r="AX173" s="323"/>
      <c r="AY173" s="323"/>
      <c r="AZ173" s="323"/>
      <c r="BA173" s="323"/>
      <c r="BB173" s="323"/>
      <c r="BC173" s="323"/>
      <c r="BD173" s="323"/>
      <c r="BE173" s="323"/>
      <c r="BF173" s="323"/>
      <c r="BG173" s="323"/>
      <c r="BH173" s="323"/>
      <c r="BI173" s="323"/>
      <c r="BJ173" s="335">
        <v>0</v>
      </c>
      <c r="BK173" s="336">
        <v>0</v>
      </c>
      <c r="BL173" s="337">
        <v>0</v>
      </c>
      <c r="BM173" s="577">
        <v>0</v>
      </c>
      <c r="BN173" s="335">
        <v>0</v>
      </c>
      <c r="BO173" s="579">
        <v>0</v>
      </c>
      <c r="BP173" s="336">
        <v>0</v>
      </c>
      <c r="BQ173" s="336"/>
      <c r="BR173" s="339"/>
      <c r="BS173" s="336">
        <v>0</v>
      </c>
      <c r="BT173" s="336"/>
      <c r="BU173" s="339"/>
      <c r="BV173" s="1362">
        <v>0</v>
      </c>
      <c r="BW173" s="1362">
        <v>0</v>
      </c>
      <c r="BX173" s="1363">
        <v>0</v>
      </c>
      <c r="BY173" s="1451">
        <v>0</v>
      </c>
      <c r="BZ173" s="1451">
        <v>0</v>
      </c>
      <c r="CA173" s="1378">
        <v>0</v>
      </c>
      <c r="CB173" s="336">
        <v>0</v>
      </c>
      <c r="CC173" s="336"/>
      <c r="CD173" s="337"/>
      <c r="CE173" s="336">
        <v>0</v>
      </c>
      <c r="CF173" s="336"/>
      <c r="CG173" s="337"/>
      <c r="CH173" s="336">
        <v>0</v>
      </c>
      <c r="CI173" s="336"/>
      <c r="CJ173" s="337"/>
      <c r="CK173" s="336">
        <v>0</v>
      </c>
      <c r="CL173" s="336"/>
      <c r="CM173" s="337"/>
      <c r="CN173" s="336">
        <v>0.5</v>
      </c>
      <c r="CO173" s="336"/>
      <c r="CP173" s="337"/>
      <c r="CQ173" s="336">
        <v>1</v>
      </c>
      <c r="CR173" s="336"/>
      <c r="CS173" s="337"/>
      <c r="CU173" s="336" t="s">
        <v>4968</v>
      </c>
    </row>
    <row r="174" spans="1:99" ht="132" x14ac:dyDescent="0.25">
      <c r="A174" s="234" t="s">
        <v>3556</v>
      </c>
      <c r="B174" s="108" t="s">
        <v>181</v>
      </c>
      <c r="C174" s="108">
        <v>1</v>
      </c>
      <c r="D174" s="108" t="s">
        <v>185</v>
      </c>
      <c r="E174" s="120">
        <v>1</v>
      </c>
      <c r="F174" s="108" t="s">
        <v>197</v>
      </c>
      <c r="G174" s="166" t="s">
        <v>199</v>
      </c>
      <c r="H174" s="166" t="s">
        <v>183</v>
      </c>
      <c r="I174" s="299" t="str">
        <f t="shared" si="10"/>
        <v>I-102-1-1000101</v>
      </c>
      <c r="J174" s="185" t="s">
        <v>221</v>
      </c>
      <c r="K174" s="109" t="s">
        <v>16</v>
      </c>
      <c r="L174" s="300" t="s">
        <v>18</v>
      </c>
      <c r="M174" s="301" t="s">
        <v>4754</v>
      </c>
      <c r="N174" s="322"/>
      <c r="O174" s="110" t="s">
        <v>713</v>
      </c>
      <c r="P174" s="330" t="s">
        <v>681</v>
      </c>
      <c r="Q174" s="330" t="s">
        <v>682</v>
      </c>
      <c r="R174" s="110" t="s">
        <v>222</v>
      </c>
      <c r="S174" s="301" t="s">
        <v>714</v>
      </c>
      <c r="T174" s="581" t="s">
        <v>3111</v>
      </c>
      <c r="U174" s="583">
        <v>0.93</v>
      </c>
      <c r="V174" s="110" t="s">
        <v>223</v>
      </c>
      <c r="W174" s="1633">
        <v>1</v>
      </c>
      <c r="X174" s="323"/>
      <c r="Y174" s="703"/>
      <c r="Z174" s="330" t="s">
        <v>715</v>
      </c>
      <c r="AA174" s="303">
        <v>43101</v>
      </c>
      <c r="AB174" s="303">
        <v>43160</v>
      </c>
      <c r="AC174" s="341" t="str">
        <f t="shared" si="11"/>
        <v>enero</v>
      </c>
      <c r="AD174" s="343">
        <f t="shared" si="12"/>
        <v>59</v>
      </c>
      <c r="AE174" s="342">
        <f t="shared" si="9"/>
        <v>61</v>
      </c>
      <c r="AF174" s="332">
        <v>0</v>
      </c>
      <c r="AG174" s="308" t="s">
        <v>825</v>
      </c>
      <c r="AH174" s="110"/>
      <c r="AI174" s="333"/>
      <c r="AJ174" s="300" t="s">
        <v>826</v>
      </c>
      <c r="AK174" s="339" t="s">
        <v>827</v>
      </c>
      <c r="AL174" s="310" t="s">
        <v>613</v>
      </c>
      <c r="AM174" s="311" t="s">
        <v>828</v>
      </c>
      <c r="AN174" s="574">
        <v>0</v>
      </c>
      <c r="AO174" s="727" t="s">
        <v>3146</v>
      </c>
      <c r="AP174" s="574">
        <v>0</v>
      </c>
      <c r="AQ174" s="726" t="s">
        <v>4102</v>
      </c>
      <c r="AR174" s="574">
        <v>0</v>
      </c>
      <c r="AS174" s="726" t="s">
        <v>5217</v>
      </c>
      <c r="AT174" s="1626">
        <v>0</v>
      </c>
      <c r="AU174" s="1378" t="s">
        <v>6406</v>
      </c>
      <c r="AV174" s="1617">
        <v>0</v>
      </c>
      <c r="AW174" s="1378" t="s">
        <v>7171</v>
      </c>
      <c r="AX174" s="323"/>
      <c r="AY174" s="323"/>
      <c r="AZ174" s="323"/>
      <c r="BA174" s="323"/>
      <c r="BB174" s="323"/>
      <c r="BC174" s="323"/>
      <c r="BD174" s="323"/>
      <c r="BE174" s="323"/>
      <c r="BF174" s="323"/>
      <c r="BG174" s="323"/>
      <c r="BH174" s="323"/>
      <c r="BI174" s="323"/>
      <c r="BJ174" s="335">
        <v>0.33</v>
      </c>
      <c r="BK174" s="336">
        <v>0.33</v>
      </c>
      <c r="BL174" s="339" t="s">
        <v>829</v>
      </c>
      <c r="BM174" s="577">
        <v>0.66</v>
      </c>
      <c r="BN174" s="335">
        <v>0.66</v>
      </c>
      <c r="BO174" s="579" t="s">
        <v>3185</v>
      </c>
      <c r="BP174" s="336">
        <v>1</v>
      </c>
      <c r="BQ174" s="336">
        <v>1</v>
      </c>
      <c r="BR174" s="339" t="s">
        <v>4148</v>
      </c>
      <c r="BS174" s="336">
        <v>1</v>
      </c>
      <c r="BT174" s="336">
        <v>1</v>
      </c>
      <c r="BU174" s="339" t="s">
        <v>5406</v>
      </c>
      <c r="BV174" s="1362">
        <v>1</v>
      </c>
      <c r="BW174" s="1362">
        <v>1</v>
      </c>
      <c r="BX174" s="1378" t="s">
        <v>6597</v>
      </c>
      <c r="BY174" s="1451">
        <v>1</v>
      </c>
      <c r="BZ174" s="1451">
        <v>1</v>
      </c>
      <c r="CA174" s="1378" t="s">
        <v>7214</v>
      </c>
      <c r="CB174" s="336">
        <v>1</v>
      </c>
      <c r="CC174" s="336"/>
      <c r="CD174" s="337"/>
      <c r="CE174" s="336">
        <v>1</v>
      </c>
      <c r="CF174" s="336"/>
      <c r="CG174" s="337"/>
      <c r="CH174" s="336">
        <v>1</v>
      </c>
      <c r="CI174" s="336"/>
      <c r="CJ174" s="337"/>
      <c r="CK174" s="336">
        <v>1</v>
      </c>
      <c r="CL174" s="336"/>
      <c r="CM174" s="337"/>
      <c r="CN174" s="336">
        <v>1</v>
      </c>
      <c r="CO174" s="336"/>
      <c r="CP174" s="337"/>
      <c r="CQ174" s="336">
        <v>1</v>
      </c>
      <c r="CR174" s="336"/>
      <c r="CS174" s="337"/>
      <c r="CU174" s="336" t="s">
        <v>4969</v>
      </c>
    </row>
    <row r="175" spans="1:99" ht="132" x14ac:dyDescent="0.25">
      <c r="A175" s="234" t="s">
        <v>3556</v>
      </c>
      <c r="B175" s="108" t="s">
        <v>181</v>
      </c>
      <c r="C175" s="108">
        <v>1</v>
      </c>
      <c r="D175" s="108" t="s">
        <v>185</v>
      </c>
      <c r="E175" s="120">
        <v>1</v>
      </c>
      <c r="F175" s="108" t="s">
        <v>197</v>
      </c>
      <c r="G175" s="166" t="s">
        <v>199</v>
      </c>
      <c r="H175" s="166" t="s">
        <v>185</v>
      </c>
      <c r="I175" s="299" t="str">
        <f t="shared" si="10"/>
        <v>I-102-1-1000102</v>
      </c>
      <c r="J175" s="185" t="s">
        <v>221</v>
      </c>
      <c r="K175" s="109" t="s">
        <v>16</v>
      </c>
      <c r="L175" s="300" t="s">
        <v>18</v>
      </c>
      <c r="M175" s="301" t="s">
        <v>4754</v>
      </c>
      <c r="N175" s="322"/>
      <c r="O175" s="110" t="s">
        <v>713</v>
      </c>
      <c r="P175" s="330" t="s">
        <v>681</v>
      </c>
      <c r="Q175" s="330" t="s">
        <v>682</v>
      </c>
      <c r="R175" s="110" t="s">
        <v>222</v>
      </c>
      <c r="S175" s="301" t="s">
        <v>714</v>
      </c>
      <c r="T175" s="581" t="s">
        <v>3111</v>
      </c>
      <c r="U175" s="583">
        <v>0.93</v>
      </c>
      <c r="V175" s="110" t="s">
        <v>223</v>
      </c>
      <c r="W175" s="1633">
        <v>1</v>
      </c>
      <c r="X175" s="812" t="s">
        <v>222</v>
      </c>
      <c r="Y175" s="703">
        <v>43159</v>
      </c>
      <c r="Z175" s="330" t="s">
        <v>716</v>
      </c>
      <c r="AA175" s="303">
        <v>43160</v>
      </c>
      <c r="AB175" s="303">
        <v>43251</v>
      </c>
      <c r="AC175" s="341" t="str">
        <f t="shared" si="11"/>
        <v>marzo</v>
      </c>
      <c r="AD175" s="343">
        <f t="shared" si="12"/>
        <v>91</v>
      </c>
      <c r="AE175" s="342">
        <f t="shared" si="9"/>
        <v>91</v>
      </c>
      <c r="AF175" s="332">
        <v>0</v>
      </c>
      <c r="AG175" s="308">
        <v>0</v>
      </c>
      <c r="AH175" s="110"/>
      <c r="AI175" s="333"/>
      <c r="AJ175" s="300" t="s">
        <v>830</v>
      </c>
      <c r="AK175" s="339" t="s">
        <v>831</v>
      </c>
      <c r="AL175" s="310" t="s">
        <v>613</v>
      </c>
      <c r="AM175" s="311" t="s">
        <v>828</v>
      </c>
      <c r="AN175" s="574">
        <v>0</v>
      </c>
      <c r="AO175" s="727" t="s">
        <v>3146</v>
      </c>
      <c r="AP175" s="574">
        <v>0</v>
      </c>
      <c r="AQ175" s="726" t="s">
        <v>4102</v>
      </c>
      <c r="AR175" s="574">
        <v>0</v>
      </c>
      <c r="AS175" s="726" t="s">
        <v>5217</v>
      </c>
      <c r="AT175" s="1626">
        <v>0</v>
      </c>
      <c r="AU175" s="1378" t="s">
        <v>6406</v>
      </c>
      <c r="AV175" s="1617">
        <v>0</v>
      </c>
      <c r="AW175" s="1378" t="s">
        <v>7171</v>
      </c>
      <c r="AX175" s="323"/>
      <c r="AY175" s="323"/>
      <c r="AZ175" s="323"/>
      <c r="BA175" s="323"/>
      <c r="BB175" s="323"/>
      <c r="BC175" s="323"/>
      <c r="BD175" s="323"/>
      <c r="BE175" s="323"/>
      <c r="BF175" s="323"/>
      <c r="BG175" s="323"/>
      <c r="BH175" s="323"/>
      <c r="BI175" s="323"/>
      <c r="BJ175" s="335">
        <v>0</v>
      </c>
      <c r="BK175" s="336">
        <v>0</v>
      </c>
      <c r="BL175" s="339">
        <v>0</v>
      </c>
      <c r="BM175" s="577">
        <v>0</v>
      </c>
      <c r="BN175" s="335">
        <v>0</v>
      </c>
      <c r="BO175" s="579">
        <v>0</v>
      </c>
      <c r="BP175" s="336">
        <v>0.3</v>
      </c>
      <c r="BQ175" s="336">
        <v>0.3</v>
      </c>
      <c r="BR175" s="339" t="s">
        <v>4149</v>
      </c>
      <c r="BS175" s="336">
        <v>0.6</v>
      </c>
      <c r="BT175" s="336">
        <v>0.6</v>
      </c>
      <c r="BU175" s="339" t="s">
        <v>5407</v>
      </c>
      <c r="BV175" s="1362">
        <v>1</v>
      </c>
      <c r="BW175" s="1362">
        <v>1</v>
      </c>
      <c r="BX175" s="1378" t="s">
        <v>6598</v>
      </c>
      <c r="BY175" s="1451">
        <v>1</v>
      </c>
      <c r="BZ175" s="1451">
        <v>1</v>
      </c>
      <c r="CA175" s="1378" t="s">
        <v>7215</v>
      </c>
      <c r="CB175" s="336">
        <v>1</v>
      </c>
      <c r="CC175" s="336"/>
      <c r="CD175" s="337"/>
      <c r="CE175" s="336">
        <v>1</v>
      </c>
      <c r="CF175" s="336"/>
      <c r="CG175" s="337"/>
      <c r="CH175" s="336">
        <v>1</v>
      </c>
      <c r="CI175" s="336"/>
      <c r="CJ175" s="337"/>
      <c r="CK175" s="336">
        <v>1</v>
      </c>
      <c r="CL175" s="336"/>
      <c r="CM175" s="337"/>
      <c r="CN175" s="336">
        <v>1</v>
      </c>
      <c r="CO175" s="336"/>
      <c r="CP175" s="337"/>
      <c r="CQ175" s="336">
        <v>1</v>
      </c>
      <c r="CR175" s="336"/>
      <c r="CS175" s="337"/>
      <c r="CU175" s="336" t="s">
        <v>4970</v>
      </c>
    </row>
    <row r="176" spans="1:99" ht="132" x14ac:dyDescent="0.25">
      <c r="A176" s="234" t="s">
        <v>3556</v>
      </c>
      <c r="B176" s="108" t="s">
        <v>181</v>
      </c>
      <c r="C176" s="108">
        <v>1</v>
      </c>
      <c r="D176" s="108" t="s">
        <v>185</v>
      </c>
      <c r="E176" s="120">
        <v>1</v>
      </c>
      <c r="F176" s="108" t="s">
        <v>197</v>
      </c>
      <c r="G176" s="166" t="s">
        <v>199</v>
      </c>
      <c r="H176" s="166" t="s">
        <v>186</v>
      </c>
      <c r="I176" s="299" t="str">
        <f t="shared" si="10"/>
        <v>I-102-1-1000103</v>
      </c>
      <c r="J176" s="185" t="s">
        <v>221</v>
      </c>
      <c r="K176" s="109" t="s">
        <v>16</v>
      </c>
      <c r="L176" s="300" t="s">
        <v>18</v>
      </c>
      <c r="M176" s="301" t="s">
        <v>4754</v>
      </c>
      <c r="N176" s="322"/>
      <c r="O176" s="110" t="s">
        <v>713</v>
      </c>
      <c r="P176" s="330" t="s">
        <v>681</v>
      </c>
      <c r="Q176" s="330" t="s">
        <v>682</v>
      </c>
      <c r="R176" s="110" t="s">
        <v>222</v>
      </c>
      <c r="S176" s="301" t="s">
        <v>714</v>
      </c>
      <c r="T176" s="581" t="s">
        <v>3111</v>
      </c>
      <c r="U176" s="583">
        <v>0.93</v>
      </c>
      <c r="V176" s="110" t="s">
        <v>223</v>
      </c>
      <c r="W176" s="1633">
        <v>1</v>
      </c>
      <c r="X176" s="812" t="s">
        <v>222</v>
      </c>
      <c r="Y176" s="703">
        <v>43159</v>
      </c>
      <c r="Z176" s="330" t="s">
        <v>717</v>
      </c>
      <c r="AA176" s="303">
        <v>43191</v>
      </c>
      <c r="AB176" s="303">
        <v>43281</v>
      </c>
      <c r="AC176" s="341" t="str">
        <f t="shared" si="11"/>
        <v>abril</v>
      </c>
      <c r="AD176" s="343">
        <f t="shared" si="12"/>
        <v>90</v>
      </c>
      <c r="AE176" s="342">
        <f t="shared" si="9"/>
        <v>91</v>
      </c>
      <c r="AF176" s="332">
        <v>0</v>
      </c>
      <c r="AG176" s="308">
        <v>0</v>
      </c>
      <c r="AH176" s="110"/>
      <c r="AI176" s="333"/>
      <c r="AJ176" s="300" t="s">
        <v>830</v>
      </c>
      <c r="AK176" s="339" t="s">
        <v>832</v>
      </c>
      <c r="AL176" s="310" t="s">
        <v>613</v>
      </c>
      <c r="AM176" s="311" t="s">
        <v>828</v>
      </c>
      <c r="AN176" s="574">
        <v>0</v>
      </c>
      <c r="AO176" s="727" t="s">
        <v>3146</v>
      </c>
      <c r="AP176" s="574">
        <v>0</v>
      </c>
      <c r="AQ176" s="726" t="s">
        <v>4102</v>
      </c>
      <c r="AR176" s="574">
        <v>0</v>
      </c>
      <c r="AS176" s="726" t="s">
        <v>5217</v>
      </c>
      <c r="AT176" s="1626">
        <v>0</v>
      </c>
      <c r="AU176" s="1378" t="s">
        <v>6406</v>
      </c>
      <c r="AV176" s="1617">
        <v>0</v>
      </c>
      <c r="AW176" s="1378" t="s">
        <v>7171</v>
      </c>
      <c r="AX176" s="323"/>
      <c r="AY176" s="323"/>
      <c r="AZ176" s="323"/>
      <c r="BA176" s="323"/>
      <c r="BB176" s="323"/>
      <c r="BC176" s="323"/>
      <c r="BD176" s="323"/>
      <c r="BE176" s="323"/>
      <c r="BF176" s="323"/>
      <c r="BG176" s="323"/>
      <c r="BH176" s="323"/>
      <c r="BI176" s="323"/>
      <c r="BJ176" s="335">
        <v>0</v>
      </c>
      <c r="BK176" s="336">
        <v>0</v>
      </c>
      <c r="BL176" s="339">
        <v>0</v>
      </c>
      <c r="BM176" s="577">
        <v>0</v>
      </c>
      <c r="BN176" s="335">
        <v>0</v>
      </c>
      <c r="BO176" s="579">
        <v>0</v>
      </c>
      <c r="BP176" s="336">
        <v>0</v>
      </c>
      <c r="BQ176" s="336"/>
      <c r="BR176" s="339"/>
      <c r="BS176" s="336">
        <v>0.3</v>
      </c>
      <c r="BT176" s="336">
        <v>0.3</v>
      </c>
      <c r="BU176" s="339" t="s">
        <v>5408</v>
      </c>
      <c r="BV176" s="1362">
        <v>0.6</v>
      </c>
      <c r="BW176" s="1362">
        <v>0.6</v>
      </c>
      <c r="BX176" s="1378" t="s">
        <v>6599</v>
      </c>
      <c r="BY176" s="1451">
        <v>1</v>
      </c>
      <c r="BZ176" s="1451">
        <v>1</v>
      </c>
      <c r="CA176" s="1378" t="s">
        <v>7216</v>
      </c>
      <c r="CB176" s="336">
        <v>1</v>
      </c>
      <c r="CC176" s="336"/>
      <c r="CD176" s="337"/>
      <c r="CE176" s="336">
        <v>1</v>
      </c>
      <c r="CF176" s="336"/>
      <c r="CG176" s="337"/>
      <c r="CH176" s="336">
        <v>1</v>
      </c>
      <c r="CI176" s="336"/>
      <c r="CJ176" s="337"/>
      <c r="CK176" s="336">
        <v>1</v>
      </c>
      <c r="CL176" s="336"/>
      <c r="CM176" s="337"/>
      <c r="CN176" s="336">
        <v>1</v>
      </c>
      <c r="CO176" s="336"/>
      <c r="CP176" s="337"/>
      <c r="CQ176" s="336">
        <v>1</v>
      </c>
      <c r="CR176" s="336"/>
      <c r="CS176" s="337"/>
      <c r="CU176" s="336" t="s">
        <v>4971</v>
      </c>
    </row>
    <row r="177" spans="1:99" ht="84.75" customHeight="1" x14ac:dyDescent="0.25">
      <c r="A177" s="234" t="s">
        <v>3556</v>
      </c>
      <c r="B177" s="108" t="s">
        <v>181</v>
      </c>
      <c r="C177" s="108">
        <v>1</v>
      </c>
      <c r="D177" s="108" t="s">
        <v>185</v>
      </c>
      <c r="E177" s="120">
        <v>0</v>
      </c>
      <c r="F177" s="108" t="s">
        <v>192</v>
      </c>
      <c r="G177" s="166" t="s">
        <v>3650</v>
      </c>
      <c r="H177" s="166" t="s">
        <v>183</v>
      </c>
      <c r="I177" s="299" t="str">
        <f t="shared" si="10"/>
        <v>I-102-0-1305201</v>
      </c>
      <c r="J177" s="185" t="s">
        <v>221</v>
      </c>
      <c r="K177" s="109" t="s">
        <v>16</v>
      </c>
      <c r="L177" s="300" t="s">
        <v>18</v>
      </c>
      <c r="M177" s="301" t="s">
        <v>4754</v>
      </c>
      <c r="N177" s="322"/>
      <c r="O177" s="110" t="s">
        <v>225</v>
      </c>
      <c r="P177" s="330" t="s">
        <v>681</v>
      </c>
      <c r="Q177" s="330" t="s">
        <v>682</v>
      </c>
      <c r="R177" s="110" t="s">
        <v>228</v>
      </c>
      <c r="S177" s="301" t="s">
        <v>718</v>
      </c>
      <c r="T177" s="581" t="s">
        <v>3112</v>
      </c>
      <c r="U177" s="583">
        <v>1.4</v>
      </c>
      <c r="V177" s="110" t="s">
        <v>223</v>
      </c>
      <c r="W177" s="1633">
        <v>1</v>
      </c>
      <c r="X177" s="323"/>
      <c r="Y177" s="703"/>
      <c r="Z177" s="330" t="s">
        <v>719</v>
      </c>
      <c r="AA177" s="303">
        <v>43101</v>
      </c>
      <c r="AB177" s="303">
        <v>43151</v>
      </c>
      <c r="AC177" s="341" t="str">
        <f t="shared" si="11"/>
        <v>enero</v>
      </c>
      <c r="AD177" s="343">
        <f t="shared" si="12"/>
        <v>50</v>
      </c>
      <c r="AE177" s="342">
        <f t="shared" si="9"/>
        <v>61</v>
      </c>
      <c r="AF177" s="332">
        <v>0</v>
      </c>
      <c r="AG177" s="308" t="s">
        <v>781</v>
      </c>
      <c r="AH177" s="110"/>
      <c r="AI177" s="333"/>
      <c r="AJ177" s="300" t="s">
        <v>826</v>
      </c>
      <c r="AK177" s="584" t="s">
        <v>833</v>
      </c>
      <c r="AL177" s="307"/>
      <c r="AM177" s="311" t="s">
        <v>815</v>
      </c>
      <c r="AN177" s="574">
        <v>0</v>
      </c>
      <c r="AO177" s="727" t="s">
        <v>3147</v>
      </c>
      <c r="AP177" s="574">
        <v>0</v>
      </c>
      <c r="AQ177" s="726" t="s">
        <v>4103</v>
      </c>
      <c r="AR177" s="574">
        <v>0</v>
      </c>
      <c r="AS177" s="726" t="s">
        <v>5218</v>
      </c>
      <c r="AT177" s="1626">
        <v>0</v>
      </c>
      <c r="AU177" s="1378" t="s">
        <v>6407</v>
      </c>
      <c r="AV177" s="1617">
        <v>1</v>
      </c>
      <c r="AW177" s="1450" t="s">
        <v>7172</v>
      </c>
      <c r="AX177" s="323"/>
      <c r="AY177" s="323"/>
      <c r="AZ177" s="323"/>
      <c r="BA177" s="323"/>
      <c r="BB177" s="323"/>
      <c r="BC177" s="323"/>
      <c r="BD177" s="323"/>
      <c r="BE177" s="323"/>
      <c r="BF177" s="323"/>
      <c r="BG177" s="323"/>
      <c r="BH177" s="323"/>
      <c r="BI177" s="323"/>
      <c r="BJ177" s="335">
        <v>0.5</v>
      </c>
      <c r="BK177" s="336">
        <v>0.5</v>
      </c>
      <c r="BL177" s="337" t="s">
        <v>815</v>
      </c>
      <c r="BM177" s="577">
        <v>1</v>
      </c>
      <c r="BN177" s="335">
        <v>1</v>
      </c>
      <c r="BO177" s="579" t="s">
        <v>3186</v>
      </c>
      <c r="BP177" s="336">
        <v>1</v>
      </c>
      <c r="BQ177" s="336">
        <v>1</v>
      </c>
      <c r="BR177" s="339" t="s">
        <v>4150</v>
      </c>
      <c r="BS177" s="336">
        <v>1</v>
      </c>
      <c r="BT177" s="336">
        <v>1</v>
      </c>
      <c r="BU177" s="339" t="s">
        <v>4150</v>
      </c>
      <c r="BV177" s="1362">
        <v>1</v>
      </c>
      <c r="BW177" s="1362">
        <v>1</v>
      </c>
      <c r="BX177" s="1363" t="s">
        <v>6600</v>
      </c>
      <c r="BY177" s="1451">
        <v>1</v>
      </c>
      <c r="BZ177" s="1451">
        <v>1</v>
      </c>
      <c r="CA177" s="1378" t="s">
        <v>7217</v>
      </c>
      <c r="CB177" s="336">
        <v>1</v>
      </c>
      <c r="CC177" s="336"/>
      <c r="CD177" s="337"/>
      <c r="CE177" s="336">
        <v>1</v>
      </c>
      <c r="CF177" s="336"/>
      <c r="CG177" s="337"/>
      <c r="CH177" s="336">
        <v>1</v>
      </c>
      <c r="CI177" s="336"/>
      <c r="CJ177" s="337"/>
      <c r="CK177" s="336">
        <v>1</v>
      </c>
      <c r="CL177" s="336"/>
      <c r="CM177" s="337"/>
      <c r="CN177" s="336">
        <v>1</v>
      </c>
      <c r="CO177" s="336"/>
      <c r="CP177" s="337"/>
      <c r="CQ177" s="336">
        <v>1</v>
      </c>
      <c r="CR177" s="336"/>
      <c r="CS177" s="337"/>
      <c r="CU177" s="336" t="s">
        <v>4972</v>
      </c>
    </row>
    <row r="178" spans="1:99" ht="84.75" customHeight="1" x14ac:dyDescent="0.25">
      <c r="A178" s="234" t="s">
        <v>3556</v>
      </c>
      <c r="B178" s="108" t="s">
        <v>181</v>
      </c>
      <c r="C178" s="108">
        <v>1</v>
      </c>
      <c r="D178" s="108" t="s">
        <v>185</v>
      </c>
      <c r="E178" s="120">
        <v>0</v>
      </c>
      <c r="F178" s="108" t="s">
        <v>192</v>
      </c>
      <c r="G178" s="166" t="s">
        <v>3650</v>
      </c>
      <c r="H178" s="166" t="s">
        <v>185</v>
      </c>
      <c r="I178" s="299" t="str">
        <f t="shared" si="10"/>
        <v>I-102-0-1305202</v>
      </c>
      <c r="J178" s="185" t="s">
        <v>221</v>
      </c>
      <c r="K178" s="109" t="s">
        <v>16</v>
      </c>
      <c r="L178" s="300" t="s">
        <v>18</v>
      </c>
      <c r="M178" s="301" t="s">
        <v>4754</v>
      </c>
      <c r="N178" s="322"/>
      <c r="O178" s="110" t="s">
        <v>225</v>
      </c>
      <c r="P178" s="330" t="s">
        <v>681</v>
      </c>
      <c r="Q178" s="330" t="s">
        <v>682</v>
      </c>
      <c r="R178" s="110" t="s">
        <v>228</v>
      </c>
      <c r="S178" s="301" t="s">
        <v>718</v>
      </c>
      <c r="T178" s="581" t="s">
        <v>3112</v>
      </c>
      <c r="U178" s="583">
        <v>1.4</v>
      </c>
      <c r="V178" s="110" t="s">
        <v>223</v>
      </c>
      <c r="W178" s="1633">
        <v>1</v>
      </c>
      <c r="X178" s="323"/>
      <c r="Y178" s="703"/>
      <c r="Z178" s="330" t="s">
        <v>720</v>
      </c>
      <c r="AA178" s="303">
        <v>43152</v>
      </c>
      <c r="AB178" s="303">
        <v>43281</v>
      </c>
      <c r="AC178" s="341" t="str">
        <f t="shared" si="11"/>
        <v>febrero</v>
      </c>
      <c r="AD178" s="343">
        <f t="shared" si="12"/>
        <v>129</v>
      </c>
      <c r="AE178" s="342">
        <f t="shared" si="9"/>
        <v>152</v>
      </c>
      <c r="AF178" s="332">
        <v>0</v>
      </c>
      <c r="AG178" s="308">
        <v>0</v>
      </c>
      <c r="AH178" s="110"/>
      <c r="AI178" s="333"/>
      <c r="AJ178" s="300" t="s">
        <v>830</v>
      </c>
      <c r="AK178" s="584" t="s">
        <v>834</v>
      </c>
      <c r="AL178" s="307"/>
      <c r="AM178" s="311" t="s">
        <v>815</v>
      </c>
      <c r="AN178" s="574">
        <v>0</v>
      </c>
      <c r="AO178" s="727" t="s">
        <v>3147</v>
      </c>
      <c r="AP178" s="574">
        <v>0</v>
      </c>
      <c r="AQ178" s="726" t="s">
        <v>4103</v>
      </c>
      <c r="AR178" s="574">
        <v>0</v>
      </c>
      <c r="AS178" s="726" t="s">
        <v>5218</v>
      </c>
      <c r="AT178" s="1626">
        <v>0</v>
      </c>
      <c r="AU178" s="1378" t="s">
        <v>6407</v>
      </c>
      <c r="AV178" s="1617">
        <v>1</v>
      </c>
      <c r="AW178" s="1450" t="s">
        <v>7172</v>
      </c>
      <c r="AX178" s="323"/>
      <c r="AY178" s="323"/>
      <c r="AZ178" s="323"/>
      <c r="BA178" s="323"/>
      <c r="BB178" s="323"/>
      <c r="BC178" s="323"/>
      <c r="BD178" s="323"/>
      <c r="BE178" s="323"/>
      <c r="BF178" s="323"/>
      <c r="BG178" s="323"/>
      <c r="BH178" s="323"/>
      <c r="BI178" s="323"/>
      <c r="BJ178" s="335">
        <v>0</v>
      </c>
      <c r="BK178" s="336">
        <v>0</v>
      </c>
      <c r="BL178" s="338"/>
      <c r="BM178" s="577">
        <v>0.2</v>
      </c>
      <c r="BN178" s="335">
        <v>0.2</v>
      </c>
      <c r="BO178" s="579" t="s">
        <v>3187</v>
      </c>
      <c r="BP178" s="336">
        <v>0.4</v>
      </c>
      <c r="BQ178" s="336">
        <v>0.4</v>
      </c>
      <c r="BR178" s="339" t="s">
        <v>4151</v>
      </c>
      <c r="BS178" s="336">
        <v>0.60000000000000009</v>
      </c>
      <c r="BT178" s="336">
        <v>0.6</v>
      </c>
      <c r="BU178" s="339" t="s">
        <v>5409</v>
      </c>
      <c r="BV178" s="1362">
        <v>0.8</v>
      </c>
      <c r="BW178" s="1362">
        <v>0.8</v>
      </c>
      <c r="BX178" s="1363" t="s">
        <v>6601</v>
      </c>
      <c r="BY178" s="1451">
        <v>1</v>
      </c>
      <c r="BZ178" s="1451">
        <v>1</v>
      </c>
      <c r="CA178" s="1378" t="s">
        <v>7172</v>
      </c>
      <c r="CB178" s="336">
        <v>1</v>
      </c>
      <c r="CC178" s="336"/>
      <c r="CD178" s="337"/>
      <c r="CE178" s="336">
        <v>1</v>
      </c>
      <c r="CF178" s="336"/>
      <c r="CG178" s="337"/>
      <c r="CH178" s="336">
        <v>1</v>
      </c>
      <c r="CI178" s="336"/>
      <c r="CJ178" s="337"/>
      <c r="CK178" s="336">
        <v>1</v>
      </c>
      <c r="CL178" s="336"/>
      <c r="CM178" s="337"/>
      <c r="CN178" s="336">
        <v>1</v>
      </c>
      <c r="CO178" s="336"/>
      <c r="CP178" s="337"/>
      <c r="CQ178" s="336">
        <v>1</v>
      </c>
      <c r="CR178" s="336"/>
      <c r="CS178" s="337"/>
      <c r="CU178" s="336" t="s">
        <v>4973</v>
      </c>
    </row>
    <row r="179" spans="1:99" ht="84.75" customHeight="1" x14ac:dyDescent="0.25">
      <c r="A179" s="234" t="s">
        <v>3556</v>
      </c>
      <c r="B179" s="108" t="s">
        <v>181</v>
      </c>
      <c r="C179" s="108">
        <v>1</v>
      </c>
      <c r="D179" s="108" t="s">
        <v>185</v>
      </c>
      <c r="E179" s="120">
        <v>0</v>
      </c>
      <c r="F179" s="108" t="s">
        <v>192</v>
      </c>
      <c r="G179" s="166" t="s">
        <v>3651</v>
      </c>
      <c r="H179" s="166" t="s">
        <v>183</v>
      </c>
      <c r="I179" s="299" t="str">
        <f t="shared" si="10"/>
        <v>I-102-0-1305301</v>
      </c>
      <c r="J179" s="185" t="s">
        <v>221</v>
      </c>
      <c r="K179" s="109" t="s">
        <v>16</v>
      </c>
      <c r="L179" s="300" t="s">
        <v>18</v>
      </c>
      <c r="M179" s="301" t="s">
        <v>4754</v>
      </c>
      <c r="N179" s="322"/>
      <c r="O179" s="110" t="s">
        <v>225</v>
      </c>
      <c r="P179" s="330" t="s">
        <v>681</v>
      </c>
      <c r="Q179" s="330" t="s">
        <v>721</v>
      </c>
      <c r="R179" s="110" t="s">
        <v>228</v>
      </c>
      <c r="S179" s="301" t="s">
        <v>722</v>
      </c>
      <c r="T179" s="581" t="s">
        <v>3113</v>
      </c>
      <c r="U179" s="583">
        <v>2.8</v>
      </c>
      <c r="V179" s="110" t="s">
        <v>223</v>
      </c>
      <c r="W179" s="1633">
        <v>1</v>
      </c>
      <c r="X179" s="323"/>
      <c r="Y179" s="703"/>
      <c r="Z179" s="330" t="s">
        <v>723</v>
      </c>
      <c r="AA179" s="303">
        <v>43213</v>
      </c>
      <c r="AB179" s="303">
        <v>43215</v>
      </c>
      <c r="AC179" s="341" t="str">
        <f t="shared" si="11"/>
        <v>abril</v>
      </c>
      <c r="AD179" s="343">
        <f t="shared" si="12"/>
        <v>2</v>
      </c>
      <c r="AE179" s="342">
        <f t="shared" si="9"/>
        <v>30</v>
      </c>
      <c r="AF179" s="332">
        <v>0</v>
      </c>
      <c r="AG179" s="308">
        <v>0</v>
      </c>
      <c r="AH179" s="110" t="s">
        <v>53</v>
      </c>
      <c r="AI179" s="333"/>
      <c r="AJ179" s="300" t="s">
        <v>835</v>
      </c>
      <c r="AK179" s="323"/>
      <c r="AL179" s="307"/>
      <c r="AM179" s="307"/>
      <c r="AN179" s="574">
        <v>0</v>
      </c>
      <c r="AO179" s="727" t="s">
        <v>3148</v>
      </c>
      <c r="AP179" s="574">
        <v>0</v>
      </c>
      <c r="AQ179" s="726" t="s">
        <v>4104</v>
      </c>
      <c r="AR179" s="574">
        <v>0</v>
      </c>
      <c r="AS179" s="726" t="s">
        <v>5219</v>
      </c>
      <c r="AT179" s="1626">
        <v>0</v>
      </c>
      <c r="AU179" s="1378" t="s">
        <v>6408</v>
      </c>
      <c r="AV179" s="1617">
        <v>1</v>
      </c>
      <c r="AW179" s="1450" t="s">
        <v>7173</v>
      </c>
      <c r="AX179" s="323"/>
      <c r="AY179" s="323"/>
      <c r="AZ179" s="323"/>
      <c r="BA179" s="323"/>
      <c r="BB179" s="323"/>
      <c r="BC179" s="323"/>
      <c r="BD179" s="323"/>
      <c r="BE179" s="323"/>
      <c r="BF179" s="323"/>
      <c r="BG179" s="323"/>
      <c r="BH179" s="323"/>
      <c r="BI179" s="323"/>
      <c r="BJ179" s="335">
        <v>0</v>
      </c>
      <c r="BK179" s="338"/>
      <c r="BL179" s="338"/>
      <c r="BM179" s="577">
        <v>0</v>
      </c>
      <c r="BN179" s="335">
        <v>0</v>
      </c>
      <c r="BO179" s="579">
        <v>0</v>
      </c>
      <c r="BP179" s="336">
        <v>0</v>
      </c>
      <c r="BQ179" s="336"/>
      <c r="BR179" s="339"/>
      <c r="BS179" s="336">
        <v>1</v>
      </c>
      <c r="BT179" s="336">
        <v>0.4</v>
      </c>
      <c r="BU179" s="339" t="s">
        <v>5410</v>
      </c>
      <c r="BV179" s="1362">
        <v>1</v>
      </c>
      <c r="BW179" s="1362">
        <v>0.6</v>
      </c>
      <c r="BX179" s="1363" t="s">
        <v>6602</v>
      </c>
      <c r="BY179" s="1451">
        <v>1</v>
      </c>
      <c r="BZ179" s="1451">
        <v>1</v>
      </c>
      <c r="CA179" s="1378" t="s">
        <v>7218</v>
      </c>
      <c r="CB179" s="336">
        <v>1</v>
      </c>
      <c r="CC179" s="336"/>
      <c r="CD179" s="337"/>
      <c r="CE179" s="336">
        <v>1</v>
      </c>
      <c r="CF179" s="336"/>
      <c r="CG179" s="337"/>
      <c r="CH179" s="336">
        <v>1</v>
      </c>
      <c r="CI179" s="336"/>
      <c r="CJ179" s="337"/>
      <c r="CK179" s="336">
        <v>1</v>
      </c>
      <c r="CL179" s="336"/>
      <c r="CM179" s="337"/>
      <c r="CN179" s="336">
        <v>1</v>
      </c>
      <c r="CO179" s="336"/>
      <c r="CP179" s="337"/>
      <c r="CQ179" s="336">
        <v>1</v>
      </c>
      <c r="CR179" s="336"/>
      <c r="CS179" s="337"/>
      <c r="CU179" s="336" t="s">
        <v>4974</v>
      </c>
    </row>
    <row r="180" spans="1:99" ht="84.75" customHeight="1" x14ac:dyDescent="0.25">
      <c r="A180" s="234" t="s">
        <v>3556</v>
      </c>
      <c r="B180" s="108" t="s">
        <v>181</v>
      </c>
      <c r="C180" s="108">
        <v>1</v>
      </c>
      <c r="D180" s="108" t="s">
        <v>185</v>
      </c>
      <c r="E180" s="120">
        <v>0</v>
      </c>
      <c r="F180" s="108" t="s">
        <v>192</v>
      </c>
      <c r="G180" s="166" t="s">
        <v>3652</v>
      </c>
      <c r="H180" s="166" t="s">
        <v>183</v>
      </c>
      <c r="I180" s="299" t="str">
        <f t="shared" si="10"/>
        <v>I-102-0-1305401</v>
      </c>
      <c r="J180" s="185" t="s">
        <v>221</v>
      </c>
      <c r="K180" s="109" t="s">
        <v>16</v>
      </c>
      <c r="L180" s="300" t="s">
        <v>18</v>
      </c>
      <c r="M180" s="301" t="s">
        <v>4754</v>
      </c>
      <c r="N180" s="322"/>
      <c r="O180" s="110" t="s">
        <v>225</v>
      </c>
      <c r="P180" s="330" t="s">
        <v>681</v>
      </c>
      <c r="Q180" s="330" t="s">
        <v>721</v>
      </c>
      <c r="R180" s="110" t="s">
        <v>228</v>
      </c>
      <c r="S180" s="301" t="s">
        <v>724</v>
      </c>
      <c r="T180" s="581" t="s">
        <v>3114</v>
      </c>
      <c r="U180" s="583">
        <v>2.8</v>
      </c>
      <c r="V180" s="110" t="s">
        <v>223</v>
      </c>
      <c r="W180" s="310">
        <v>2</v>
      </c>
      <c r="X180" s="323"/>
      <c r="Y180" s="703"/>
      <c r="Z180" s="330" t="s">
        <v>725</v>
      </c>
      <c r="AA180" s="303">
        <v>43101</v>
      </c>
      <c r="AB180" s="303">
        <v>43465</v>
      </c>
      <c r="AC180" s="341" t="str">
        <f t="shared" si="11"/>
        <v>enero</v>
      </c>
      <c r="AD180" s="343">
        <f t="shared" si="12"/>
        <v>364</v>
      </c>
      <c r="AE180" s="342">
        <f t="shared" si="9"/>
        <v>365</v>
      </c>
      <c r="AF180" s="332">
        <v>0</v>
      </c>
      <c r="AG180" s="308">
        <v>0</v>
      </c>
      <c r="AH180" s="110" t="s">
        <v>53</v>
      </c>
      <c r="AI180" s="333"/>
      <c r="AJ180" s="300" t="s">
        <v>835</v>
      </c>
      <c r="AK180" s="339" t="s">
        <v>836</v>
      </c>
      <c r="AL180" s="310">
        <v>1</v>
      </c>
      <c r="AM180" s="311" t="s">
        <v>837</v>
      </c>
      <c r="AN180" s="574">
        <v>1</v>
      </c>
      <c r="AO180" s="727" t="s">
        <v>3149</v>
      </c>
      <c r="AP180" s="574">
        <v>1</v>
      </c>
      <c r="AQ180" s="726" t="s">
        <v>4105</v>
      </c>
      <c r="AR180" s="574">
        <v>1</v>
      </c>
      <c r="AS180" s="726" t="s">
        <v>5220</v>
      </c>
      <c r="AT180" s="1626">
        <v>1</v>
      </c>
      <c r="AU180" s="1378" t="s">
        <v>6409</v>
      </c>
      <c r="AV180" s="1617">
        <v>1</v>
      </c>
      <c r="AW180" s="1450" t="s">
        <v>7174</v>
      </c>
      <c r="AX180" s="323"/>
      <c r="AY180" s="323"/>
      <c r="AZ180" s="323"/>
      <c r="BA180" s="323"/>
      <c r="BB180" s="323"/>
      <c r="BC180" s="323"/>
      <c r="BD180" s="323"/>
      <c r="BE180" s="323"/>
      <c r="BF180" s="323"/>
      <c r="BG180" s="323"/>
      <c r="BH180" s="323"/>
      <c r="BI180" s="323"/>
      <c r="BJ180" s="335">
        <v>0.08</v>
      </c>
      <c r="BK180" s="336">
        <v>0.08</v>
      </c>
      <c r="BL180" s="337" t="s">
        <v>837</v>
      </c>
      <c r="BM180" s="577">
        <v>0.16</v>
      </c>
      <c r="BN180" s="335">
        <v>0.16</v>
      </c>
      <c r="BO180" s="579" t="s">
        <v>3188</v>
      </c>
      <c r="BP180" s="336">
        <v>0.24</v>
      </c>
      <c r="BQ180" s="336">
        <v>0.24</v>
      </c>
      <c r="BR180" s="339" t="s">
        <v>4105</v>
      </c>
      <c r="BS180" s="336">
        <v>0.32</v>
      </c>
      <c r="BT180" s="336">
        <v>0.32</v>
      </c>
      <c r="BU180" s="339" t="s">
        <v>5220</v>
      </c>
      <c r="BV180" s="1362">
        <v>0.4</v>
      </c>
      <c r="BW180" s="1362">
        <v>0.4</v>
      </c>
      <c r="BX180" s="1363" t="s">
        <v>6409</v>
      </c>
      <c r="BY180" s="1451">
        <v>0.48000000000000004</v>
      </c>
      <c r="BZ180" s="1451">
        <v>0.48</v>
      </c>
      <c r="CA180" s="1378" t="s">
        <v>7219</v>
      </c>
      <c r="CB180" s="336">
        <v>0.56000000000000005</v>
      </c>
      <c r="CC180" s="336"/>
      <c r="CD180" s="337"/>
      <c r="CE180" s="336">
        <v>0.64</v>
      </c>
      <c r="CF180" s="336"/>
      <c r="CG180" s="337"/>
      <c r="CH180" s="336">
        <v>0.72</v>
      </c>
      <c r="CI180" s="336"/>
      <c r="CJ180" s="337"/>
      <c r="CK180" s="336">
        <v>0.79999999999999993</v>
      </c>
      <c r="CL180" s="336"/>
      <c r="CM180" s="337"/>
      <c r="CN180" s="336">
        <v>0.87999999999999989</v>
      </c>
      <c r="CO180" s="336"/>
      <c r="CP180" s="337"/>
      <c r="CQ180" s="336">
        <v>0.99999999999999989</v>
      </c>
      <c r="CR180" s="336"/>
      <c r="CS180" s="337"/>
      <c r="CU180" s="336" t="s">
        <v>4975</v>
      </c>
    </row>
    <row r="181" spans="1:99" ht="84.75" customHeight="1" x14ac:dyDescent="0.25">
      <c r="A181" s="234" t="s">
        <v>3556</v>
      </c>
      <c r="B181" s="108" t="s">
        <v>181</v>
      </c>
      <c r="C181" s="108">
        <v>1</v>
      </c>
      <c r="D181" s="108" t="s">
        <v>185</v>
      </c>
      <c r="E181" s="120">
        <v>0</v>
      </c>
      <c r="F181" s="108" t="s">
        <v>192</v>
      </c>
      <c r="G181" s="166" t="s">
        <v>3653</v>
      </c>
      <c r="H181" s="166" t="s">
        <v>183</v>
      </c>
      <c r="I181" s="299" t="str">
        <f t="shared" si="10"/>
        <v>I-102-0-1305501</v>
      </c>
      <c r="J181" s="185" t="s">
        <v>221</v>
      </c>
      <c r="K181" s="109" t="s">
        <v>16</v>
      </c>
      <c r="L181" s="300" t="s">
        <v>18</v>
      </c>
      <c r="M181" s="301" t="s">
        <v>4754</v>
      </c>
      <c r="N181" s="322"/>
      <c r="O181" s="110" t="s">
        <v>225</v>
      </c>
      <c r="P181" s="330" t="s">
        <v>681</v>
      </c>
      <c r="Q181" s="330" t="s">
        <v>721</v>
      </c>
      <c r="R181" s="110" t="s">
        <v>228</v>
      </c>
      <c r="S181" s="301" t="s">
        <v>726</v>
      </c>
      <c r="T181" s="581" t="s">
        <v>3115</v>
      </c>
      <c r="U181" s="583">
        <v>2.8</v>
      </c>
      <c r="V181" s="110" t="s">
        <v>223</v>
      </c>
      <c r="W181" s="310">
        <v>95</v>
      </c>
      <c r="X181" s="323"/>
      <c r="Y181" s="703"/>
      <c r="Z181" s="330" t="s">
        <v>727</v>
      </c>
      <c r="AA181" s="303">
        <v>43252</v>
      </c>
      <c r="AB181" s="303">
        <v>43312</v>
      </c>
      <c r="AC181" s="341" t="str">
        <f t="shared" si="11"/>
        <v>junio</v>
      </c>
      <c r="AD181" s="343">
        <f t="shared" si="12"/>
        <v>60</v>
      </c>
      <c r="AE181" s="342">
        <f t="shared" si="9"/>
        <v>61</v>
      </c>
      <c r="AF181" s="332">
        <v>0</v>
      </c>
      <c r="AG181" s="308">
        <v>0</v>
      </c>
      <c r="AH181" s="110" t="s">
        <v>53</v>
      </c>
      <c r="AI181" s="333"/>
      <c r="AJ181" s="300" t="s">
        <v>835</v>
      </c>
      <c r="AK181" s="323"/>
      <c r="AL181" s="307"/>
      <c r="AM181" s="307"/>
      <c r="AN181" s="574">
        <v>0</v>
      </c>
      <c r="AO181" s="727" t="s">
        <v>3150</v>
      </c>
      <c r="AP181" s="574">
        <v>0</v>
      </c>
      <c r="AQ181" s="726" t="s">
        <v>4106</v>
      </c>
      <c r="AR181" s="574">
        <v>0</v>
      </c>
      <c r="AS181" s="726" t="s">
        <v>5221</v>
      </c>
      <c r="AT181" s="1626">
        <v>0</v>
      </c>
      <c r="AU181" s="1378" t="s">
        <v>6410</v>
      </c>
      <c r="AV181" s="1617">
        <v>95</v>
      </c>
      <c r="AW181" s="1450" t="s">
        <v>7175</v>
      </c>
      <c r="AX181" s="323"/>
      <c r="AY181" s="323"/>
      <c r="AZ181" s="323"/>
      <c r="BA181" s="323"/>
      <c r="BB181" s="323"/>
      <c r="BC181" s="323"/>
      <c r="BD181" s="323"/>
      <c r="BE181" s="323"/>
      <c r="BF181" s="323"/>
      <c r="BG181" s="323"/>
      <c r="BH181" s="323"/>
      <c r="BI181" s="323"/>
      <c r="BJ181" s="335">
        <v>0</v>
      </c>
      <c r="BK181" s="336"/>
      <c r="BL181" s="338"/>
      <c r="BM181" s="577">
        <v>0</v>
      </c>
      <c r="BN181" s="335">
        <v>0</v>
      </c>
      <c r="BO181" s="579">
        <v>0</v>
      </c>
      <c r="BP181" s="336">
        <v>0</v>
      </c>
      <c r="BQ181" s="336"/>
      <c r="BR181" s="339"/>
      <c r="BS181" s="336">
        <v>0</v>
      </c>
      <c r="BT181" s="336"/>
      <c r="BU181" s="339"/>
      <c r="BV181" s="1362">
        <v>0</v>
      </c>
      <c r="BW181" s="1362">
        <v>0</v>
      </c>
      <c r="BX181" s="1363">
        <v>0</v>
      </c>
      <c r="BY181" s="1451">
        <v>0.5</v>
      </c>
      <c r="BZ181" s="1451">
        <v>1</v>
      </c>
      <c r="CA181" s="1378" t="s">
        <v>7175</v>
      </c>
      <c r="CB181" s="336">
        <v>1</v>
      </c>
      <c r="CC181" s="336"/>
      <c r="CD181" s="337"/>
      <c r="CE181" s="336">
        <v>1</v>
      </c>
      <c r="CF181" s="336"/>
      <c r="CG181" s="337"/>
      <c r="CH181" s="336">
        <v>1</v>
      </c>
      <c r="CI181" s="336"/>
      <c r="CJ181" s="337"/>
      <c r="CK181" s="336">
        <v>1</v>
      </c>
      <c r="CL181" s="336"/>
      <c r="CM181" s="337"/>
      <c r="CN181" s="336">
        <v>1</v>
      </c>
      <c r="CO181" s="336"/>
      <c r="CP181" s="337"/>
      <c r="CQ181" s="336">
        <v>1</v>
      </c>
      <c r="CR181" s="336"/>
      <c r="CS181" s="337"/>
      <c r="CU181" s="336" t="s">
        <v>4976</v>
      </c>
    </row>
    <row r="182" spans="1:99" ht="84.75" customHeight="1" x14ac:dyDescent="0.25">
      <c r="A182" s="234" t="s">
        <v>3556</v>
      </c>
      <c r="B182" s="108" t="s">
        <v>181</v>
      </c>
      <c r="C182" s="108">
        <v>1</v>
      </c>
      <c r="D182" s="108" t="s">
        <v>185</v>
      </c>
      <c r="E182" s="120">
        <v>0</v>
      </c>
      <c r="F182" s="108" t="s">
        <v>192</v>
      </c>
      <c r="G182" s="166" t="s">
        <v>3654</v>
      </c>
      <c r="H182" s="166" t="s">
        <v>183</v>
      </c>
      <c r="I182" s="299" t="str">
        <f t="shared" si="10"/>
        <v>I-102-0-1305601</v>
      </c>
      <c r="J182" s="185" t="s">
        <v>221</v>
      </c>
      <c r="K182" s="109" t="s">
        <v>16</v>
      </c>
      <c r="L182" s="300" t="s">
        <v>18</v>
      </c>
      <c r="M182" s="301" t="s">
        <v>4754</v>
      </c>
      <c r="N182" s="322"/>
      <c r="O182" s="110" t="s">
        <v>225</v>
      </c>
      <c r="P182" s="330" t="s">
        <v>681</v>
      </c>
      <c r="Q182" s="330" t="s">
        <v>721</v>
      </c>
      <c r="R182" s="110" t="s">
        <v>228</v>
      </c>
      <c r="S182" s="301" t="s">
        <v>728</v>
      </c>
      <c r="T182" s="581" t="s">
        <v>3116</v>
      </c>
      <c r="U182" s="583">
        <v>2.8</v>
      </c>
      <c r="V182" s="110" t="s">
        <v>223</v>
      </c>
      <c r="W182" s="310">
        <v>95</v>
      </c>
      <c r="X182" s="323"/>
      <c r="Y182" s="703"/>
      <c r="Z182" s="330" t="s">
        <v>729</v>
      </c>
      <c r="AA182" s="303">
        <v>43344</v>
      </c>
      <c r="AB182" s="303">
        <v>43404</v>
      </c>
      <c r="AC182" s="341" t="str">
        <f t="shared" si="11"/>
        <v>septiembre</v>
      </c>
      <c r="AD182" s="343">
        <f t="shared" si="12"/>
        <v>60</v>
      </c>
      <c r="AE182" s="342">
        <f t="shared" si="9"/>
        <v>61</v>
      </c>
      <c r="AF182" s="332">
        <v>0</v>
      </c>
      <c r="AG182" s="308">
        <v>0</v>
      </c>
      <c r="AH182" s="110" t="s">
        <v>53</v>
      </c>
      <c r="AI182" s="333"/>
      <c r="AJ182" s="300" t="s">
        <v>835</v>
      </c>
      <c r="AK182" s="323"/>
      <c r="AL182" s="307"/>
      <c r="AM182" s="307"/>
      <c r="AN182" s="574">
        <v>0</v>
      </c>
      <c r="AO182" s="727" t="s">
        <v>3150</v>
      </c>
      <c r="AP182" s="574">
        <v>0</v>
      </c>
      <c r="AQ182" s="726" t="s">
        <v>4107</v>
      </c>
      <c r="AR182" s="574">
        <v>0</v>
      </c>
      <c r="AS182" s="726" t="s">
        <v>5222</v>
      </c>
      <c r="AT182" s="1626">
        <v>0</v>
      </c>
      <c r="AU182" s="1378" t="s">
        <v>6411</v>
      </c>
      <c r="AV182" s="1617">
        <v>0</v>
      </c>
      <c r="AW182" s="1450" t="s">
        <v>7176</v>
      </c>
      <c r="AX182" s="323"/>
      <c r="AY182" s="323"/>
      <c r="AZ182" s="323"/>
      <c r="BA182" s="323"/>
      <c r="BB182" s="323"/>
      <c r="BC182" s="323"/>
      <c r="BD182" s="323"/>
      <c r="BE182" s="323"/>
      <c r="BF182" s="323"/>
      <c r="BG182" s="323"/>
      <c r="BH182" s="323"/>
      <c r="BI182" s="323"/>
      <c r="BJ182" s="335">
        <v>0</v>
      </c>
      <c r="BK182" s="336"/>
      <c r="BL182" s="338"/>
      <c r="BM182" s="577">
        <v>0</v>
      </c>
      <c r="BN182" s="335">
        <v>0</v>
      </c>
      <c r="BO182" s="579">
        <v>0</v>
      </c>
      <c r="BP182" s="336">
        <v>0</v>
      </c>
      <c r="BQ182" s="336"/>
      <c r="BR182" s="339"/>
      <c r="BS182" s="336">
        <v>0</v>
      </c>
      <c r="BT182" s="336"/>
      <c r="BU182" s="339"/>
      <c r="BV182" s="1362">
        <v>0</v>
      </c>
      <c r="BW182" s="1362">
        <v>0</v>
      </c>
      <c r="BX182" s="1363">
        <v>0</v>
      </c>
      <c r="BY182" s="1451">
        <v>0</v>
      </c>
      <c r="BZ182" s="1451">
        <v>0</v>
      </c>
      <c r="CA182" s="1378" t="s">
        <v>7176</v>
      </c>
      <c r="CB182" s="336">
        <v>0</v>
      </c>
      <c r="CC182" s="336"/>
      <c r="CD182" s="337"/>
      <c r="CE182" s="336">
        <v>0</v>
      </c>
      <c r="CF182" s="336"/>
      <c r="CG182" s="337"/>
      <c r="CH182" s="336">
        <v>0.5</v>
      </c>
      <c r="CI182" s="336"/>
      <c r="CJ182" s="337"/>
      <c r="CK182" s="336">
        <v>1</v>
      </c>
      <c r="CL182" s="336"/>
      <c r="CM182" s="337"/>
      <c r="CN182" s="336">
        <v>1</v>
      </c>
      <c r="CO182" s="336"/>
      <c r="CP182" s="337"/>
      <c r="CQ182" s="336">
        <v>1</v>
      </c>
      <c r="CR182" s="336"/>
      <c r="CS182" s="337"/>
      <c r="CU182" s="336" t="s">
        <v>4977</v>
      </c>
    </row>
    <row r="183" spans="1:99" ht="84.75" customHeight="1" x14ac:dyDescent="0.25">
      <c r="A183" s="234" t="s">
        <v>3556</v>
      </c>
      <c r="B183" s="108" t="s">
        <v>181</v>
      </c>
      <c r="C183" s="108">
        <v>1</v>
      </c>
      <c r="D183" s="108" t="s">
        <v>185</v>
      </c>
      <c r="E183" s="120">
        <v>0</v>
      </c>
      <c r="F183" s="108" t="s">
        <v>192</v>
      </c>
      <c r="G183" s="166" t="s">
        <v>3655</v>
      </c>
      <c r="H183" s="166" t="s">
        <v>183</v>
      </c>
      <c r="I183" s="299" t="str">
        <f t="shared" si="10"/>
        <v>I-102-0-1305701</v>
      </c>
      <c r="J183" s="185" t="s">
        <v>221</v>
      </c>
      <c r="K183" s="109" t="s">
        <v>16</v>
      </c>
      <c r="L183" s="300" t="s">
        <v>18</v>
      </c>
      <c r="M183" s="301" t="s">
        <v>4754</v>
      </c>
      <c r="N183" s="322"/>
      <c r="O183" s="110" t="s">
        <v>225</v>
      </c>
      <c r="P183" s="330" t="s">
        <v>681</v>
      </c>
      <c r="Q183" s="330" t="s">
        <v>721</v>
      </c>
      <c r="R183" s="110" t="s">
        <v>228</v>
      </c>
      <c r="S183" s="301" t="s">
        <v>730</v>
      </c>
      <c r="T183" s="581" t="s">
        <v>3117</v>
      </c>
      <c r="U183" s="583">
        <v>2.8</v>
      </c>
      <c r="V183" s="110" t="s">
        <v>314</v>
      </c>
      <c r="W183" s="958">
        <v>1</v>
      </c>
      <c r="X183" s="812" t="s">
        <v>222</v>
      </c>
      <c r="Y183" s="703">
        <v>43159</v>
      </c>
      <c r="Z183" s="464" t="s">
        <v>731</v>
      </c>
      <c r="AA183" s="303">
        <v>43160</v>
      </c>
      <c r="AB183" s="303">
        <v>43434</v>
      </c>
      <c r="AC183" s="341" t="str">
        <f t="shared" si="11"/>
        <v>marzo</v>
      </c>
      <c r="AD183" s="343">
        <f t="shared" si="12"/>
        <v>274</v>
      </c>
      <c r="AE183" s="342">
        <f t="shared" si="9"/>
        <v>274</v>
      </c>
      <c r="AF183" s="332">
        <v>0</v>
      </c>
      <c r="AG183" s="308">
        <v>0</v>
      </c>
      <c r="AH183" s="110" t="s">
        <v>53</v>
      </c>
      <c r="AI183" s="333"/>
      <c r="AJ183" s="300" t="s">
        <v>835</v>
      </c>
      <c r="AK183" s="323"/>
      <c r="AL183" s="307"/>
      <c r="AM183" s="307"/>
      <c r="AN183" s="574">
        <v>0</v>
      </c>
      <c r="AO183" s="727" t="s">
        <v>3151</v>
      </c>
      <c r="AP183" s="574">
        <v>0.15</v>
      </c>
      <c r="AQ183" s="726" t="s">
        <v>4108</v>
      </c>
      <c r="AR183" s="574">
        <v>0.3</v>
      </c>
      <c r="AS183" s="726" t="s">
        <v>5223</v>
      </c>
      <c r="AT183" s="1626">
        <v>0.45</v>
      </c>
      <c r="AU183" s="1378" t="s">
        <v>6412</v>
      </c>
      <c r="AV183" s="1617">
        <v>0.45</v>
      </c>
      <c r="AW183" s="1450" t="s">
        <v>7177</v>
      </c>
      <c r="AX183" s="323"/>
      <c r="AY183" s="323"/>
      <c r="AZ183" s="323"/>
      <c r="BA183" s="323"/>
      <c r="BB183" s="323"/>
      <c r="BC183" s="323"/>
      <c r="BD183" s="323"/>
      <c r="BE183" s="323"/>
      <c r="BF183" s="323"/>
      <c r="BG183" s="323"/>
      <c r="BH183" s="323"/>
      <c r="BI183" s="323"/>
      <c r="BJ183" s="335">
        <v>0</v>
      </c>
      <c r="BK183" s="336"/>
      <c r="BL183" s="338"/>
      <c r="BM183" s="577">
        <v>0</v>
      </c>
      <c r="BN183" s="335">
        <v>0</v>
      </c>
      <c r="BO183" s="579">
        <v>0</v>
      </c>
      <c r="BP183" s="336">
        <v>0.15</v>
      </c>
      <c r="BQ183" s="336">
        <v>0.15</v>
      </c>
      <c r="BR183" s="339" t="s">
        <v>4152</v>
      </c>
      <c r="BS183" s="336">
        <v>0.3</v>
      </c>
      <c r="BT183" s="336">
        <v>0.3</v>
      </c>
      <c r="BU183" s="339" t="s">
        <v>5411</v>
      </c>
      <c r="BV183" s="1362">
        <v>0.44999999999999996</v>
      </c>
      <c r="BW183" s="1362">
        <v>0.45</v>
      </c>
      <c r="BX183" s="1363" t="s">
        <v>6603</v>
      </c>
      <c r="BY183" s="1451">
        <v>0.44999999999999996</v>
      </c>
      <c r="BZ183" s="1451">
        <v>0.45</v>
      </c>
      <c r="CA183" s="1378" t="s">
        <v>7177</v>
      </c>
      <c r="CB183" s="336">
        <v>0.54999999999999993</v>
      </c>
      <c r="CC183" s="336"/>
      <c r="CD183" s="337"/>
      <c r="CE183" s="336">
        <v>0.64999999999999991</v>
      </c>
      <c r="CF183" s="336"/>
      <c r="CG183" s="337"/>
      <c r="CH183" s="336">
        <v>0.74999999999999989</v>
      </c>
      <c r="CI183" s="336"/>
      <c r="CJ183" s="337"/>
      <c r="CK183" s="336">
        <v>0.89999999999999991</v>
      </c>
      <c r="CL183" s="336"/>
      <c r="CM183" s="337"/>
      <c r="CN183" s="336">
        <v>0.99999999999999989</v>
      </c>
      <c r="CO183" s="336"/>
      <c r="CP183" s="337"/>
      <c r="CQ183" s="336">
        <v>0.99999999999999989</v>
      </c>
      <c r="CR183" s="336"/>
      <c r="CS183" s="337"/>
      <c r="CU183" s="336" t="s">
        <v>4978</v>
      </c>
    </row>
    <row r="184" spans="1:99" ht="48" customHeight="1" x14ac:dyDescent="0.25">
      <c r="A184" s="234" t="s">
        <v>3556</v>
      </c>
      <c r="B184" s="108" t="s">
        <v>181</v>
      </c>
      <c r="C184" s="108">
        <v>1</v>
      </c>
      <c r="D184" s="108" t="s">
        <v>185</v>
      </c>
      <c r="E184" s="120">
        <v>0</v>
      </c>
      <c r="F184" s="108" t="s">
        <v>192</v>
      </c>
      <c r="G184" s="166" t="s">
        <v>3656</v>
      </c>
      <c r="H184" s="166" t="s">
        <v>183</v>
      </c>
      <c r="I184" s="299" t="str">
        <f t="shared" si="10"/>
        <v>I-102-0-1305801</v>
      </c>
      <c r="J184" s="185" t="s">
        <v>221</v>
      </c>
      <c r="K184" s="109" t="s">
        <v>16</v>
      </c>
      <c r="L184" s="300" t="s">
        <v>18</v>
      </c>
      <c r="M184" s="301" t="s">
        <v>4754</v>
      </c>
      <c r="N184" s="322"/>
      <c r="O184" s="110" t="s">
        <v>225</v>
      </c>
      <c r="P184" s="330" t="s">
        <v>681</v>
      </c>
      <c r="Q184" s="330" t="s">
        <v>721</v>
      </c>
      <c r="R184" s="110" t="s">
        <v>228</v>
      </c>
      <c r="S184" s="301" t="s">
        <v>732</v>
      </c>
      <c r="T184" s="581" t="s">
        <v>3118</v>
      </c>
      <c r="U184" s="583">
        <v>2.8</v>
      </c>
      <c r="V184" s="110" t="s">
        <v>223</v>
      </c>
      <c r="W184" s="956">
        <v>1</v>
      </c>
      <c r="X184" s="323"/>
      <c r="Y184" s="703"/>
      <c r="Z184" s="330" t="s">
        <v>733</v>
      </c>
      <c r="AA184" s="303">
        <v>43252</v>
      </c>
      <c r="AB184" s="303">
        <v>43312</v>
      </c>
      <c r="AC184" s="341" t="str">
        <f t="shared" si="11"/>
        <v>junio</v>
      </c>
      <c r="AD184" s="343">
        <f t="shared" si="12"/>
        <v>60</v>
      </c>
      <c r="AE184" s="342">
        <f t="shared" si="9"/>
        <v>61</v>
      </c>
      <c r="AF184" s="332">
        <v>0</v>
      </c>
      <c r="AG184" s="308">
        <v>0</v>
      </c>
      <c r="AH184" s="110" t="s">
        <v>53</v>
      </c>
      <c r="AI184" s="333"/>
      <c r="AJ184" s="300" t="s">
        <v>835</v>
      </c>
      <c r="AK184" s="323"/>
      <c r="AL184" s="307"/>
      <c r="AM184" s="307"/>
      <c r="AN184" s="574">
        <v>0</v>
      </c>
      <c r="AO184" s="727" t="s">
        <v>3152</v>
      </c>
      <c r="AP184" s="574">
        <v>0</v>
      </c>
      <c r="AQ184" s="726" t="s">
        <v>4109</v>
      </c>
      <c r="AR184" s="574">
        <v>0</v>
      </c>
      <c r="AS184" s="726" t="s">
        <v>5224</v>
      </c>
      <c r="AT184" s="1626">
        <v>0</v>
      </c>
      <c r="AU184" s="1378" t="s">
        <v>6413</v>
      </c>
      <c r="AV184" s="1617">
        <v>1</v>
      </c>
      <c r="AW184" s="1450" t="s">
        <v>7178</v>
      </c>
      <c r="AX184" s="323"/>
      <c r="AY184" s="323"/>
      <c r="AZ184" s="323"/>
      <c r="BA184" s="323"/>
      <c r="BB184" s="323"/>
      <c r="BC184" s="323"/>
      <c r="BD184" s="323"/>
      <c r="BE184" s="323"/>
      <c r="BF184" s="323"/>
      <c r="BG184" s="323"/>
      <c r="BH184" s="323"/>
      <c r="BI184" s="323"/>
      <c r="BJ184" s="335">
        <v>0</v>
      </c>
      <c r="BK184" s="336"/>
      <c r="BL184" s="338"/>
      <c r="BM184" s="577">
        <v>0</v>
      </c>
      <c r="BN184" s="335">
        <v>0</v>
      </c>
      <c r="BO184" s="579">
        <v>0</v>
      </c>
      <c r="BP184" s="336">
        <v>0</v>
      </c>
      <c r="BQ184" s="336"/>
      <c r="BR184" s="339"/>
      <c r="BS184" s="336">
        <v>0</v>
      </c>
      <c r="BT184" s="336"/>
      <c r="BU184" s="339"/>
      <c r="BV184" s="1362">
        <v>0</v>
      </c>
      <c r="BW184" s="1362">
        <v>0</v>
      </c>
      <c r="BX184" s="1363">
        <v>0</v>
      </c>
      <c r="BY184" s="1451">
        <v>0.5</v>
      </c>
      <c r="BZ184" s="1451">
        <v>1</v>
      </c>
      <c r="CA184" s="1378" t="s">
        <v>7178</v>
      </c>
      <c r="CB184" s="336">
        <v>1</v>
      </c>
      <c r="CC184" s="336"/>
      <c r="CD184" s="337"/>
      <c r="CE184" s="336">
        <v>1</v>
      </c>
      <c r="CF184" s="336"/>
      <c r="CG184" s="337"/>
      <c r="CH184" s="336">
        <v>1</v>
      </c>
      <c r="CI184" s="336"/>
      <c r="CJ184" s="337"/>
      <c r="CK184" s="336">
        <v>1</v>
      </c>
      <c r="CL184" s="336"/>
      <c r="CM184" s="337"/>
      <c r="CN184" s="336">
        <v>1</v>
      </c>
      <c r="CO184" s="336"/>
      <c r="CP184" s="337"/>
      <c r="CQ184" s="336">
        <v>1</v>
      </c>
      <c r="CR184" s="336"/>
      <c r="CS184" s="337"/>
      <c r="CU184" s="336" t="s">
        <v>4979</v>
      </c>
    </row>
    <row r="185" spans="1:99" ht="48" customHeight="1" x14ac:dyDescent="0.25">
      <c r="A185" s="234" t="s">
        <v>3556</v>
      </c>
      <c r="B185" s="108" t="s">
        <v>181</v>
      </c>
      <c r="C185" s="108">
        <v>1</v>
      </c>
      <c r="D185" s="108" t="s">
        <v>185</v>
      </c>
      <c r="E185" s="120">
        <v>0</v>
      </c>
      <c r="F185" s="108" t="s">
        <v>192</v>
      </c>
      <c r="G185" s="166" t="s">
        <v>3657</v>
      </c>
      <c r="H185" s="166" t="s">
        <v>183</v>
      </c>
      <c r="I185" s="299" t="str">
        <f t="shared" si="10"/>
        <v>I-102-0-1305901</v>
      </c>
      <c r="J185" s="185" t="s">
        <v>221</v>
      </c>
      <c r="K185" s="109" t="s">
        <v>16</v>
      </c>
      <c r="L185" s="300" t="s">
        <v>18</v>
      </c>
      <c r="M185" s="301" t="s">
        <v>4754</v>
      </c>
      <c r="N185" s="322"/>
      <c r="O185" s="110" t="s">
        <v>225</v>
      </c>
      <c r="P185" s="330" t="s">
        <v>681</v>
      </c>
      <c r="Q185" s="330" t="s">
        <v>721</v>
      </c>
      <c r="R185" s="110" t="s">
        <v>228</v>
      </c>
      <c r="S185" s="301" t="s">
        <v>734</v>
      </c>
      <c r="T185" s="581" t="s">
        <v>3119</v>
      </c>
      <c r="U185" s="583">
        <v>2.8</v>
      </c>
      <c r="V185" s="110" t="s">
        <v>314</v>
      </c>
      <c r="W185" s="958">
        <v>1</v>
      </c>
      <c r="X185" s="323"/>
      <c r="Y185" s="703"/>
      <c r="Z185" s="330" t="s">
        <v>735</v>
      </c>
      <c r="AA185" s="303">
        <v>43101</v>
      </c>
      <c r="AB185" s="303">
        <v>43465</v>
      </c>
      <c r="AC185" s="341" t="str">
        <f t="shared" si="11"/>
        <v>enero</v>
      </c>
      <c r="AD185" s="343">
        <f t="shared" si="12"/>
        <v>364</v>
      </c>
      <c r="AE185" s="342">
        <f t="shared" si="9"/>
        <v>365</v>
      </c>
      <c r="AF185" s="332">
        <v>0</v>
      </c>
      <c r="AG185" s="308">
        <v>0</v>
      </c>
      <c r="AH185" s="110" t="s">
        <v>53</v>
      </c>
      <c r="AI185" s="333"/>
      <c r="AJ185" s="300" t="s">
        <v>835</v>
      </c>
      <c r="AK185" s="339" t="s">
        <v>838</v>
      </c>
      <c r="AL185" s="327">
        <v>0.08</v>
      </c>
      <c r="AM185" s="311" t="s">
        <v>839</v>
      </c>
      <c r="AN185" s="574">
        <v>0.16</v>
      </c>
      <c r="AO185" s="727" t="s">
        <v>3153</v>
      </c>
      <c r="AP185" s="574">
        <v>0.24</v>
      </c>
      <c r="AQ185" s="726" t="s">
        <v>4110</v>
      </c>
      <c r="AR185" s="574">
        <v>0.32</v>
      </c>
      <c r="AS185" s="726" t="s">
        <v>5225</v>
      </c>
      <c r="AT185" s="1626">
        <v>0.4</v>
      </c>
      <c r="AU185" s="1378" t="s">
        <v>6414</v>
      </c>
      <c r="AV185" s="1617">
        <v>0.48</v>
      </c>
      <c r="AW185" s="1450" t="s">
        <v>7179</v>
      </c>
      <c r="AX185" s="323"/>
      <c r="AY185" s="323"/>
      <c r="AZ185" s="323"/>
      <c r="BA185" s="323"/>
      <c r="BB185" s="323"/>
      <c r="BC185" s="323"/>
      <c r="BD185" s="323"/>
      <c r="BE185" s="323"/>
      <c r="BF185" s="323"/>
      <c r="BG185" s="323"/>
      <c r="BH185" s="323"/>
      <c r="BI185" s="323"/>
      <c r="BJ185" s="335">
        <v>0.08</v>
      </c>
      <c r="BK185" s="336">
        <v>0.08</v>
      </c>
      <c r="BL185" s="337" t="s">
        <v>840</v>
      </c>
      <c r="BM185" s="577">
        <v>0.16</v>
      </c>
      <c r="BN185" s="335">
        <v>0.16</v>
      </c>
      <c r="BO185" s="579" t="s">
        <v>3189</v>
      </c>
      <c r="BP185" s="336">
        <v>0.24</v>
      </c>
      <c r="BQ185" s="336">
        <v>0.24</v>
      </c>
      <c r="BR185" s="339" t="s">
        <v>4153</v>
      </c>
      <c r="BS185" s="336">
        <v>0.32</v>
      </c>
      <c r="BT185" s="336">
        <v>0.32</v>
      </c>
      <c r="BU185" s="339" t="s">
        <v>5412</v>
      </c>
      <c r="BV185" s="1362">
        <v>0.4</v>
      </c>
      <c r="BW185" s="1362">
        <v>0.4</v>
      </c>
      <c r="BX185" s="1363" t="s">
        <v>6414</v>
      </c>
      <c r="BY185" s="1451">
        <v>0.48000000000000004</v>
      </c>
      <c r="BZ185" s="1451">
        <v>0.48</v>
      </c>
      <c r="CA185" s="1378" t="s">
        <v>7179</v>
      </c>
      <c r="CB185" s="336">
        <v>0.56000000000000005</v>
      </c>
      <c r="CC185" s="336"/>
      <c r="CD185" s="337"/>
      <c r="CE185" s="336">
        <v>0.64</v>
      </c>
      <c r="CF185" s="336"/>
      <c r="CG185" s="337"/>
      <c r="CH185" s="336">
        <v>0.72</v>
      </c>
      <c r="CI185" s="336"/>
      <c r="CJ185" s="337"/>
      <c r="CK185" s="336">
        <v>0.79999999999999993</v>
      </c>
      <c r="CL185" s="336"/>
      <c r="CM185" s="337"/>
      <c r="CN185" s="336">
        <v>0.87999999999999989</v>
      </c>
      <c r="CO185" s="336"/>
      <c r="CP185" s="337"/>
      <c r="CQ185" s="336">
        <v>0.99999999999999989</v>
      </c>
      <c r="CR185" s="336"/>
      <c r="CS185" s="337"/>
      <c r="CU185" s="336" t="s">
        <v>4980</v>
      </c>
    </row>
    <row r="186" spans="1:99" ht="48" customHeight="1" x14ac:dyDescent="0.25">
      <c r="A186" s="234" t="s">
        <v>3556</v>
      </c>
      <c r="B186" s="108" t="s">
        <v>181</v>
      </c>
      <c r="C186" s="108">
        <v>1</v>
      </c>
      <c r="D186" s="108" t="s">
        <v>185</v>
      </c>
      <c r="E186" s="120">
        <v>0</v>
      </c>
      <c r="F186" s="108" t="s">
        <v>192</v>
      </c>
      <c r="G186" s="166" t="s">
        <v>3658</v>
      </c>
      <c r="H186" s="166" t="s">
        <v>183</v>
      </c>
      <c r="I186" s="299" t="str">
        <f t="shared" si="10"/>
        <v>I-102-0-1306001</v>
      </c>
      <c r="J186" s="185" t="s">
        <v>221</v>
      </c>
      <c r="K186" s="109" t="s">
        <v>16</v>
      </c>
      <c r="L186" s="300" t="s">
        <v>18</v>
      </c>
      <c r="M186" s="301" t="s">
        <v>4754</v>
      </c>
      <c r="N186" s="322"/>
      <c r="O186" s="110" t="s">
        <v>225</v>
      </c>
      <c r="P186" s="330" t="s">
        <v>681</v>
      </c>
      <c r="Q186" s="330" t="s">
        <v>721</v>
      </c>
      <c r="R186" s="110" t="s">
        <v>228</v>
      </c>
      <c r="S186" s="301" t="s">
        <v>736</v>
      </c>
      <c r="T186" s="581" t="s">
        <v>3120</v>
      </c>
      <c r="U186" s="583">
        <v>2.8</v>
      </c>
      <c r="V186" s="110" t="s">
        <v>314</v>
      </c>
      <c r="W186" s="958">
        <v>1</v>
      </c>
      <c r="X186" s="323"/>
      <c r="Y186" s="703"/>
      <c r="Z186" s="330" t="s">
        <v>737</v>
      </c>
      <c r="AA186" s="303">
        <v>43101</v>
      </c>
      <c r="AB186" s="303">
        <v>43465</v>
      </c>
      <c r="AC186" s="341" t="str">
        <f t="shared" si="11"/>
        <v>enero</v>
      </c>
      <c r="AD186" s="343">
        <f t="shared" si="12"/>
        <v>364</v>
      </c>
      <c r="AE186" s="342">
        <f t="shared" si="9"/>
        <v>365</v>
      </c>
      <c r="AF186" s="332">
        <v>0</v>
      </c>
      <c r="AG186" s="308">
        <v>0</v>
      </c>
      <c r="AH186" s="110" t="s">
        <v>53</v>
      </c>
      <c r="AI186" s="333"/>
      <c r="AJ186" s="300" t="s">
        <v>835</v>
      </c>
      <c r="AK186" s="339" t="s">
        <v>841</v>
      </c>
      <c r="AL186" s="327">
        <v>0.08</v>
      </c>
      <c r="AM186" s="311" t="s">
        <v>842</v>
      </c>
      <c r="AN186" s="574">
        <v>0.16</v>
      </c>
      <c r="AO186" s="727" t="s">
        <v>3154</v>
      </c>
      <c r="AP186" s="574">
        <v>0.24</v>
      </c>
      <c r="AQ186" s="726" t="s">
        <v>4111</v>
      </c>
      <c r="AR186" s="574">
        <v>0.32</v>
      </c>
      <c r="AS186" s="726" t="s">
        <v>5226</v>
      </c>
      <c r="AT186" s="1626">
        <v>0.4</v>
      </c>
      <c r="AU186" s="1378" t="s">
        <v>6415</v>
      </c>
      <c r="AV186" s="1617">
        <v>0.48</v>
      </c>
      <c r="AW186" s="1450" t="s">
        <v>7180</v>
      </c>
      <c r="AX186" s="323"/>
      <c r="AY186" s="323"/>
      <c r="AZ186" s="323"/>
      <c r="BA186" s="323"/>
      <c r="BB186" s="323"/>
      <c r="BC186" s="323"/>
      <c r="BD186" s="323"/>
      <c r="BE186" s="323"/>
      <c r="BF186" s="323"/>
      <c r="BG186" s="323"/>
      <c r="BH186" s="323"/>
      <c r="BI186" s="323"/>
      <c r="BJ186" s="335">
        <v>0.08</v>
      </c>
      <c r="BK186" s="336">
        <v>0.08</v>
      </c>
      <c r="BL186" s="337" t="s">
        <v>842</v>
      </c>
      <c r="BM186" s="577">
        <v>0.16</v>
      </c>
      <c r="BN186" s="335">
        <v>0.16</v>
      </c>
      <c r="BO186" s="579" t="s">
        <v>3154</v>
      </c>
      <c r="BP186" s="336">
        <v>0.24</v>
      </c>
      <c r="BQ186" s="336">
        <v>0.24</v>
      </c>
      <c r="BR186" s="339" t="s">
        <v>4111</v>
      </c>
      <c r="BS186" s="336">
        <v>0.32</v>
      </c>
      <c r="BT186" s="336">
        <v>0.32</v>
      </c>
      <c r="BU186" s="339" t="s">
        <v>5413</v>
      </c>
      <c r="BV186" s="1362">
        <v>0.4</v>
      </c>
      <c r="BW186" s="1362">
        <v>0.4</v>
      </c>
      <c r="BX186" s="1363" t="s">
        <v>6415</v>
      </c>
      <c r="BY186" s="1451">
        <v>0.48000000000000004</v>
      </c>
      <c r="BZ186" s="1451">
        <v>0.48</v>
      </c>
      <c r="CA186" s="1378" t="s">
        <v>7180</v>
      </c>
      <c r="CB186" s="336">
        <v>0.56000000000000005</v>
      </c>
      <c r="CC186" s="336"/>
      <c r="CD186" s="337"/>
      <c r="CE186" s="336">
        <v>0.64</v>
      </c>
      <c r="CF186" s="336"/>
      <c r="CG186" s="337"/>
      <c r="CH186" s="336">
        <v>0.72</v>
      </c>
      <c r="CI186" s="336"/>
      <c r="CJ186" s="337"/>
      <c r="CK186" s="336">
        <v>0.79999999999999993</v>
      </c>
      <c r="CL186" s="336"/>
      <c r="CM186" s="337"/>
      <c r="CN186" s="336">
        <v>0.87999999999999989</v>
      </c>
      <c r="CO186" s="336"/>
      <c r="CP186" s="337"/>
      <c r="CQ186" s="336">
        <v>0.99999999999999989</v>
      </c>
      <c r="CR186" s="336"/>
      <c r="CS186" s="337"/>
      <c r="CU186" s="336" t="s">
        <v>4981</v>
      </c>
    </row>
    <row r="187" spans="1:99" ht="48" customHeight="1" x14ac:dyDescent="0.25">
      <c r="A187" s="234" t="s">
        <v>3556</v>
      </c>
      <c r="B187" s="108" t="s">
        <v>181</v>
      </c>
      <c r="C187" s="108">
        <v>1</v>
      </c>
      <c r="D187" s="108" t="s">
        <v>185</v>
      </c>
      <c r="E187" s="120">
        <v>0</v>
      </c>
      <c r="F187" s="108" t="s">
        <v>192</v>
      </c>
      <c r="G187" s="166" t="s">
        <v>3659</v>
      </c>
      <c r="H187" s="166" t="s">
        <v>183</v>
      </c>
      <c r="I187" s="299" t="str">
        <f t="shared" si="10"/>
        <v>I-102-0-1306101</v>
      </c>
      <c r="J187" s="185" t="s">
        <v>221</v>
      </c>
      <c r="K187" s="109" t="s">
        <v>16</v>
      </c>
      <c r="L187" s="300" t="s">
        <v>18</v>
      </c>
      <c r="M187" s="301" t="s">
        <v>4754</v>
      </c>
      <c r="N187" s="322"/>
      <c r="O187" s="110" t="s">
        <v>225</v>
      </c>
      <c r="P187" s="330" t="s">
        <v>681</v>
      </c>
      <c r="Q187" s="330" t="s">
        <v>721</v>
      </c>
      <c r="R187" s="110" t="s">
        <v>228</v>
      </c>
      <c r="S187" s="301" t="s">
        <v>738</v>
      </c>
      <c r="T187" s="581" t="s">
        <v>3121</v>
      </c>
      <c r="U187" s="583">
        <v>2.8</v>
      </c>
      <c r="V187" s="110" t="s">
        <v>314</v>
      </c>
      <c r="W187" s="958">
        <v>1</v>
      </c>
      <c r="X187" s="323"/>
      <c r="Y187" s="703"/>
      <c r="Z187" s="330" t="s">
        <v>739</v>
      </c>
      <c r="AA187" s="303">
        <v>43101</v>
      </c>
      <c r="AB187" s="303">
        <v>43465</v>
      </c>
      <c r="AC187" s="341" t="str">
        <f t="shared" si="11"/>
        <v>enero</v>
      </c>
      <c r="AD187" s="343">
        <f t="shared" si="12"/>
        <v>364</v>
      </c>
      <c r="AE187" s="342">
        <f t="shared" si="9"/>
        <v>365</v>
      </c>
      <c r="AF187" s="332">
        <v>0</v>
      </c>
      <c r="AG187" s="308">
        <v>0</v>
      </c>
      <c r="AH187" s="110" t="s">
        <v>53</v>
      </c>
      <c r="AI187" s="333"/>
      <c r="AJ187" s="300" t="s">
        <v>835</v>
      </c>
      <c r="AK187" s="339" t="s">
        <v>843</v>
      </c>
      <c r="AL187" s="327">
        <v>0.08</v>
      </c>
      <c r="AM187" s="311" t="s">
        <v>844</v>
      </c>
      <c r="AN187" s="574">
        <v>0.16</v>
      </c>
      <c r="AO187" s="727" t="s">
        <v>3155</v>
      </c>
      <c r="AP187" s="574">
        <v>0.24</v>
      </c>
      <c r="AQ187" s="726" t="s">
        <v>4112</v>
      </c>
      <c r="AR187" s="574">
        <v>0.32</v>
      </c>
      <c r="AS187" s="726" t="s">
        <v>5227</v>
      </c>
      <c r="AT187" s="1626">
        <v>0.4</v>
      </c>
      <c r="AU187" s="1378" t="s">
        <v>6416</v>
      </c>
      <c r="AV187" s="1617">
        <v>0.48</v>
      </c>
      <c r="AW187" s="1450" t="s">
        <v>7181</v>
      </c>
      <c r="AX187" s="323"/>
      <c r="AY187" s="323"/>
      <c r="AZ187" s="323"/>
      <c r="BA187" s="323"/>
      <c r="BB187" s="323"/>
      <c r="BC187" s="323"/>
      <c r="BD187" s="323"/>
      <c r="BE187" s="323"/>
      <c r="BF187" s="323"/>
      <c r="BG187" s="323"/>
      <c r="BH187" s="323"/>
      <c r="BI187" s="323"/>
      <c r="BJ187" s="335">
        <v>0.08</v>
      </c>
      <c r="BK187" s="336">
        <v>0.08</v>
      </c>
      <c r="BL187" s="337" t="s">
        <v>845</v>
      </c>
      <c r="BM187" s="577">
        <v>0.16</v>
      </c>
      <c r="BN187" s="335">
        <v>0.16</v>
      </c>
      <c r="BO187" s="579" t="s">
        <v>3190</v>
      </c>
      <c r="BP187" s="336">
        <v>0.24</v>
      </c>
      <c r="BQ187" s="336">
        <v>0.24</v>
      </c>
      <c r="BR187" s="339" t="s">
        <v>4112</v>
      </c>
      <c r="BS187" s="336">
        <v>0.32</v>
      </c>
      <c r="BT187" s="336">
        <v>0.32</v>
      </c>
      <c r="BU187" s="339" t="s">
        <v>5414</v>
      </c>
      <c r="BV187" s="1362">
        <v>0.4</v>
      </c>
      <c r="BW187" s="1362">
        <v>0.4</v>
      </c>
      <c r="BX187" s="1363" t="s">
        <v>6416</v>
      </c>
      <c r="BY187" s="1451">
        <v>0.48000000000000004</v>
      </c>
      <c r="BZ187" s="1451">
        <v>0.48</v>
      </c>
      <c r="CA187" s="1378" t="s">
        <v>7181</v>
      </c>
      <c r="CB187" s="336">
        <v>0.56000000000000005</v>
      </c>
      <c r="CC187" s="336"/>
      <c r="CD187" s="337"/>
      <c r="CE187" s="336">
        <v>0.64</v>
      </c>
      <c r="CF187" s="336"/>
      <c r="CG187" s="337"/>
      <c r="CH187" s="336">
        <v>0.72</v>
      </c>
      <c r="CI187" s="336"/>
      <c r="CJ187" s="337"/>
      <c r="CK187" s="336">
        <v>0.79999999999999993</v>
      </c>
      <c r="CL187" s="336"/>
      <c r="CM187" s="337"/>
      <c r="CN187" s="336">
        <v>0.87999999999999989</v>
      </c>
      <c r="CO187" s="336"/>
      <c r="CP187" s="337"/>
      <c r="CQ187" s="336">
        <v>0.99999999999999989</v>
      </c>
      <c r="CR187" s="336"/>
      <c r="CS187" s="337"/>
      <c r="CU187" s="336" t="s">
        <v>4982</v>
      </c>
    </row>
    <row r="188" spans="1:99" ht="48" customHeight="1" x14ac:dyDescent="0.25">
      <c r="A188" s="234" t="s">
        <v>3556</v>
      </c>
      <c r="B188" s="108" t="s">
        <v>181</v>
      </c>
      <c r="C188" s="108">
        <v>1</v>
      </c>
      <c r="D188" s="108" t="s">
        <v>185</v>
      </c>
      <c r="E188" s="120">
        <v>0</v>
      </c>
      <c r="F188" s="108" t="s">
        <v>192</v>
      </c>
      <c r="G188" s="166" t="s">
        <v>3660</v>
      </c>
      <c r="H188" s="166" t="s">
        <v>183</v>
      </c>
      <c r="I188" s="299" t="str">
        <f t="shared" si="10"/>
        <v>I-102-0-1306201</v>
      </c>
      <c r="J188" s="185" t="s">
        <v>221</v>
      </c>
      <c r="K188" s="109" t="s">
        <v>16</v>
      </c>
      <c r="L188" s="300" t="s">
        <v>18</v>
      </c>
      <c r="M188" s="301" t="s">
        <v>4754</v>
      </c>
      <c r="N188" s="322"/>
      <c r="O188" s="110" t="s">
        <v>225</v>
      </c>
      <c r="P188" s="330" t="s">
        <v>681</v>
      </c>
      <c r="Q188" s="330" t="s">
        <v>721</v>
      </c>
      <c r="R188" s="110" t="s">
        <v>228</v>
      </c>
      <c r="S188" s="301" t="s">
        <v>740</v>
      </c>
      <c r="T188" s="581" t="s">
        <v>3120</v>
      </c>
      <c r="U188" s="583">
        <v>2.8</v>
      </c>
      <c r="V188" s="110" t="s">
        <v>314</v>
      </c>
      <c r="W188" s="958">
        <v>1</v>
      </c>
      <c r="X188" s="323"/>
      <c r="Y188" s="703"/>
      <c r="Z188" s="330" t="s">
        <v>741</v>
      </c>
      <c r="AA188" s="303">
        <v>43101</v>
      </c>
      <c r="AB188" s="303">
        <v>43465</v>
      </c>
      <c r="AC188" s="341" t="str">
        <f t="shared" si="11"/>
        <v>enero</v>
      </c>
      <c r="AD188" s="343">
        <f t="shared" si="12"/>
        <v>364</v>
      </c>
      <c r="AE188" s="342">
        <f t="shared" si="9"/>
        <v>365</v>
      </c>
      <c r="AF188" s="332">
        <v>0</v>
      </c>
      <c r="AG188" s="308">
        <v>0</v>
      </c>
      <c r="AH188" s="110" t="s">
        <v>53</v>
      </c>
      <c r="AI188" s="333"/>
      <c r="AJ188" s="300" t="s">
        <v>835</v>
      </c>
      <c r="AK188" s="339"/>
      <c r="AL188" s="327">
        <v>0.08</v>
      </c>
      <c r="AM188" s="311" t="s">
        <v>844</v>
      </c>
      <c r="AN188" s="574">
        <v>0.16</v>
      </c>
      <c r="AO188" s="727" t="s">
        <v>3156</v>
      </c>
      <c r="AP188" s="574">
        <v>0.24</v>
      </c>
      <c r="AQ188" s="726" t="s">
        <v>4113</v>
      </c>
      <c r="AR188" s="574">
        <v>0.32</v>
      </c>
      <c r="AS188" s="726" t="s">
        <v>5228</v>
      </c>
      <c r="AT188" s="1626">
        <v>0.4</v>
      </c>
      <c r="AU188" s="1378" t="s">
        <v>6417</v>
      </c>
      <c r="AV188" s="1617">
        <v>0.48</v>
      </c>
      <c r="AW188" s="1450" t="s">
        <v>7182</v>
      </c>
      <c r="AX188" s="323"/>
      <c r="AY188" s="323"/>
      <c r="AZ188" s="323"/>
      <c r="BA188" s="323"/>
      <c r="BB188" s="323"/>
      <c r="BC188" s="323"/>
      <c r="BD188" s="323"/>
      <c r="BE188" s="323"/>
      <c r="BF188" s="323"/>
      <c r="BG188" s="323"/>
      <c r="BH188" s="323"/>
      <c r="BI188" s="323"/>
      <c r="BJ188" s="335">
        <v>0.08</v>
      </c>
      <c r="BK188" s="336">
        <v>0.08</v>
      </c>
      <c r="BL188" s="337" t="s">
        <v>846</v>
      </c>
      <c r="BM188" s="577">
        <v>0.16</v>
      </c>
      <c r="BN188" s="335">
        <v>0.16</v>
      </c>
      <c r="BO188" s="579" t="s">
        <v>3191</v>
      </c>
      <c r="BP188" s="336">
        <v>0.24</v>
      </c>
      <c r="BQ188" s="336">
        <v>0.24</v>
      </c>
      <c r="BR188" s="339" t="s">
        <v>4113</v>
      </c>
      <c r="BS188" s="336">
        <v>0.32</v>
      </c>
      <c r="BT188" s="336">
        <v>0.32</v>
      </c>
      <c r="BU188" s="339" t="s">
        <v>5415</v>
      </c>
      <c r="BV188" s="1362">
        <v>0.4</v>
      </c>
      <c r="BW188" s="1362">
        <v>0.4</v>
      </c>
      <c r="BX188" s="1363" t="s">
        <v>6417</v>
      </c>
      <c r="BY188" s="1451">
        <v>0.48000000000000004</v>
      </c>
      <c r="BZ188" s="1451">
        <v>0.48</v>
      </c>
      <c r="CA188" s="1378" t="s">
        <v>7220</v>
      </c>
      <c r="CB188" s="336">
        <v>0.56000000000000005</v>
      </c>
      <c r="CC188" s="336"/>
      <c r="CD188" s="337"/>
      <c r="CE188" s="336">
        <v>0.64</v>
      </c>
      <c r="CF188" s="336"/>
      <c r="CG188" s="337"/>
      <c r="CH188" s="336">
        <v>0.72</v>
      </c>
      <c r="CI188" s="336"/>
      <c r="CJ188" s="337"/>
      <c r="CK188" s="336">
        <v>0.79999999999999993</v>
      </c>
      <c r="CL188" s="336"/>
      <c r="CM188" s="337"/>
      <c r="CN188" s="336">
        <v>0.87999999999999989</v>
      </c>
      <c r="CO188" s="336"/>
      <c r="CP188" s="337"/>
      <c r="CQ188" s="336">
        <v>0.99999999999999989</v>
      </c>
      <c r="CR188" s="336"/>
      <c r="CS188" s="337"/>
      <c r="CU188" s="336" t="s">
        <v>4983</v>
      </c>
    </row>
    <row r="189" spans="1:99" ht="48" customHeight="1" x14ac:dyDescent="0.25">
      <c r="A189" s="234" t="s">
        <v>3556</v>
      </c>
      <c r="B189" s="108" t="s">
        <v>181</v>
      </c>
      <c r="C189" s="108">
        <v>1</v>
      </c>
      <c r="D189" s="108" t="s">
        <v>185</v>
      </c>
      <c r="E189" s="120">
        <v>0</v>
      </c>
      <c r="F189" s="108" t="s">
        <v>192</v>
      </c>
      <c r="G189" s="166" t="s">
        <v>3661</v>
      </c>
      <c r="H189" s="166" t="s">
        <v>183</v>
      </c>
      <c r="I189" s="299" t="str">
        <f t="shared" si="10"/>
        <v>I-102-0-1306301</v>
      </c>
      <c r="J189" s="185" t="s">
        <v>221</v>
      </c>
      <c r="K189" s="109" t="s">
        <v>16</v>
      </c>
      <c r="L189" s="300" t="s">
        <v>18</v>
      </c>
      <c r="M189" s="301" t="s">
        <v>4754</v>
      </c>
      <c r="N189" s="322"/>
      <c r="O189" s="110" t="s">
        <v>225</v>
      </c>
      <c r="P189" s="330" t="s">
        <v>681</v>
      </c>
      <c r="Q189" s="330" t="s">
        <v>721</v>
      </c>
      <c r="R189" s="110" t="s">
        <v>228</v>
      </c>
      <c r="S189" s="301" t="s">
        <v>742</v>
      </c>
      <c r="T189" s="581" t="s">
        <v>3122</v>
      </c>
      <c r="U189" s="583">
        <v>2.8</v>
      </c>
      <c r="V189" s="110" t="s">
        <v>314</v>
      </c>
      <c r="W189" s="958">
        <v>1</v>
      </c>
      <c r="X189" s="812" t="s">
        <v>222</v>
      </c>
      <c r="Y189" s="703">
        <v>43159</v>
      </c>
      <c r="Z189" s="464" t="s">
        <v>743</v>
      </c>
      <c r="AA189" s="303">
        <v>43101</v>
      </c>
      <c r="AB189" s="303">
        <v>43434</v>
      </c>
      <c r="AC189" s="341" t="str">
        <f t="shared" si="11"/>
        <v>enero</v>
      </c>
      <c r="AD189" s="343">
        <f t="shared" si="12"/>
        <v>333</v>
      </c>
      <c r="AE189" s="342">
        <f t="shared" si="9"/>
        <v>333</v>
      </c>
      <c r="AF189" s="332">
        <v>0</v>
      </c>
      <c r="AG189" s="308">
        <v>0</v>
      </c>
      <c r="AH189" s="110" t="s">
        <v>53</v>
      </c>
      <c r="AI189" s="333"/>
      <c r="AJ189" s="300" t="s">
        <v>835</v>
      </c>
      <c r="AK189" s="339"/>
      <c r="AL189" s="327">
        <v>0.1</v>
      </c>
      <c r="AM189" s="311" t="s">
        <v>847</v>
      </c>
      <c r="AN189" s="574">
        <v>0.1</v>
      </c>
      <c r="AO189" s="727" t="s">
        <v>3157</v>
      </c>
      <c r="AP189" s="574">
        <v>0.1</v>
      </c>
      <c r="AQ189" s="726" t="s">
        <v>4114</v>
      </c>
      <c r="AR189" s="574">
        <v>0.5</v>
      </c>
      <c r="AS189" s="726" t="s">
        <v>5229</v>
      </c>
      <c r="AT189" s="1626">
        <v>0.5</v>
      </c>
      <c r="AU189" s="1378" t="s">
        <v>6418</v>
      </c>
      <c r="AV189" s="1617">
        <v>0.5</v>
      </c>
      <c r="AW189" s="1450" t="s">
        <v>7183</v>
      </c>
      <c r="AX189" s="323"/>
      <c r="AY189" s="323"/>
      <c r="AZ189" s="323"/>
      <c r="BA189" s="323"/>
      <c r="BB189" s="323"/>
      <c r="BC189" s="323"/>
      <c r="BD189" s="323"/>
      <c r="BE189" s="323"/>
      <c r="BF189" s="323"/>
      <c r="BG189" s="323"/>
      <c r="BH189" s="323"/>
      <c r="BI189" s="323"/>
      <c r="BJ189" s="335">
        <v>0.1</v>
      </c>
      <c r="BK189" s="336">
        <v>0.1</v>
      </c>
      <c r="BL189" s="337" t="s">
        <v>847</v>
      </c>
      <c r="BM189" s="577">
        <v>0.1</v>
      </c>
      <c r="BN189" s="335">
        <v>0.1</v>
      </c>
      <c r="BO189" s="579" t="s">
        <v>3192</v>
      </c>
      <c r="BP189" s="336">
        <v>0.1</v>
      </c>
      <c r="BQ189" s="336">
        <v>0.1</v>
      </c>
      <c r="BR189" s="339" t="s">
        <v>4114</v>
      </c>
      <c r="BS189" s="336">
        <v>0.5</v>
      </c>
      <c r="BT189" s="336">
        <v>0.5</v>
      </c>
      <c r="BU189" s="339" t="s">
        <v>5416</v>
      </c>
      <c r="BV189" s="1362">
        <v>0.5</v>
      </c>
      <c r="BW189" s="1362">
        <v>0.5</v>
      </c>
      <c r="BX189" s="1363" t="s">
        <v>6604</v>
      </c>
      <c r="BY189" s="1451">
        <v>0.5</v>
      </c>
      <c r="BZ189" s="1451">
        <v>0.5</v>
      </c>
      <c r="CA189" s="1378" t="s">
        <v>7183</v>
      </c>
      <c r="CB189" s="336">
        <v>0.5</v>
      </c>
      <c r="CC189" s="336"/>
      <c r="CD189" s="337"/>
      <c r="CE189" s="336">
        <v>0.5</v>
      </c>
      <c r="CF189" s="336"/>
      <c r="CG189" s="337"/>
      <c r="CH189" s="336">
        <v>0.5</v>
      </c>
      <c r="CI189" s="336"/>
      <c r="CJ189" s="337"/>
      <c r="CK189" s="336">
        <v>0.5</v>
      </c>
      <c r="CL189" s="336"/>
      <c r="CM189" s="337"/>
      <c r="CN189" s="336">
        <v>1</v>
      </c>
      <c r="CO189" s="336"/>
      <c r="CP189" s="337"/>
      <c r="CQ189" s="336">
        <v>1</v>
      </c>
      <c r="CR189" s="336"/>
      <c r="CS189" s="337"/>
      <c r="CU189" s="336" t="s">
        <v>4984</v>
      </c>
    </row>
    <row r="190" spans="1:99" ht="66.75" customHeight="1" x14ac:dyDescent="0.25">
      <c r="A190" s="234" t="s">
        <v>3556</v>
      </c>
      <c r="B190" s="108" t="s">
        <v>181</v>
      </c>
      <c r="C190" s="108">
        <v>1</v>
      </c>
      <c r="D190" s="108" t="s">
        <v>185</v>
      </c>
      <c r="E190" s="120">
        <v>0</v>
      </c>
      <c r="F190" s="108" t="s">
        <v>192</v>
      </c>
      <c r="G190" s="166" t="s">
        <v>3662</v>
      </c>
      <c r="H190" s="166" t="s">
        <v>183</v>
      </c>
      <c r="I190" s="299" t="str">
        <f t="shared" si="10"/>
        <v>I-102-0-1306401</v>
      </c>
      <c r="J190" s="185" t="s">
        <v>221</v>
      </c>
      <c r="K190" s="109" t="s">
        <v>16</v>
      </c>
      <c r="L190" s="300" t="s">
        <v>18</v>
      </c>
      <c r="M190" s="301" t="s">
        <v>4754</v>
      </c>
      <c r="N190" s="322"/>
      <c r="O190" s="110" t="s">
        <v>225</v>
      </c>
      <c r="P190" s="330" t="s">
        <v>681</v>
      </c>
      <c r="Q190" s="330" t="s">
        <v>721</v>
      </c>
      <c r="R190" s="110" t="s">
        <v>228</v>
      </c>
      <c r="S190" s="301" t="s">
        <v>744</v>
      </c>
      <c r="T190" s="581" t="s">
        <v>3123</v>
      </c>
      <c r="U190" s="583">
        <v>2.8</v>
      </c>
      <c r="V190" s="110" t="s">
        <v>314</v>
      </c>
      <c r="W190" s="958">
        <v>1</v>
      </c>
      <c r="X190" s="323"/>
      <c r="Y190" s="703"/>
      <c r="Z190" s="330" t="s">
        <v>745</v>
      </c>
      <c r="AA190" s="303">
        <v>43101</v>
      </c>
      <c r="AB190" s="303">
        <v>43465</v>
      </c>
      <c r="AC190" s="341" t="str">
        <f t="shared" si="11"/>
        <v>enero</v>
      </c>
      <c r="AD190" s="343">
        <f t="shared" si="12"/>
        <v>364</v>
      </c>
      <c r="AE190" s="342">
        <f t="shared" si="9"/>
        <v>365</v>
      </c>
      <c r="AF190" s="332">
        <v>0</v>
      </c>
      <c r="AG190" s="308">
        <v>0</v>
      </c>
      <c r="AH190" s="110" t="s">
        <v>53</v>
      </c>
      <c r="AI190" s="333"/>
      <c r="AJ190" s="300" t="s">
        <v>835</v>
      </c>
      <c r="AK190" s="339"/>
      <c r="AL190" s="327">
        <v>0.08</v>
      </c>
      <c r="AM190" s="311" t="s">
        <v>848</v>
      </c>
      <c r="AN190" s="574">
        <v>0.16</v>
      </c>
      <c r="AO190" s="727" t="s">
        <v>3158</v>
      </c>
      <c r="AP190" s="574">
        <v>0.24</v>
      </c>
      <c r="AQ190" s="726" t="s">
        <v>4115</v>
      </c>
      <c r="AR190" s="574">
        <v>0.32</v>
      </c>
      <c r="AS190" s="726" t="s">
        <v>5230</v>
      </c>
      <c r="AT190" s="1626">
        <v>0.4</v>
      </c>
      <c r="AU190" s="1378" t="s">
        <v>6419</v>
      </c>
      <c r="AV190" s="1617">
        <v>0.48</v>
      </c>
      <c r="AW190" s="1450" t="s">
        <v>7184</v>
      </c>
      <c r="AX190" s="323"/>
      <c r="AY190" s="323"/>
      <c r="AZ190" s="323"/>
      <c r="BA190" s="323"/>
      <c r="BB190" s="323"/>
      <c r="BC190" s="323"/>
      <c r="BD190" s="323"/>
      <c r="BE190" s="323"/>
      <c r="BF190" s="323"/>
      <c r="BG190" s="323"/>
      <c r="BH190" s="323"/>
      <c r="BI190" s="323"/>
      <c r="BJ190" s="335">
        <v>0.08</v>
      </c>
      <c r="BK190" s="336">
        <v>0.08</v>
      </c>
      <c r="BL190" s="337" t="s">
        <v>848</v>
      </c>
      <c r="BM190" s="577">
        <v>0.16</v>
      </c>
      <c r="BN190" s="335">
        <v>0.16</v>
      </c>
      <c r="BO190" s="579" t="s">
        <v>3158</v>
      </c>
      <c r="BP190" s="336">
        <v>0.24</v>
      </c>
      <c r="BQ190" s="336">
        <v>0.24</v>
      </c>
      <c r="BR190" s="339" t="s">
        <v>4154</v>
      </c>
      <c r="BS190" s="336">
        <v>0.32</v>
      </c>
      <c r="BT190" s="336">
        <v>0.32</v>
      </c>
      <c r="BU190" s="339" t="s">
        <v>5230</v>
      </c>
      <c r="BV190" s="1362">
        <v>0.4</v>
      </c>
      <c r="BW190" s="1362">
        <v>0.4</v>
      </c>
      <c r="BX190" s="1363" t="s">
        <v>6419</v>
      </c>
      <c r="BY190" s="1451">
        <v>0.48000000000000004</v>
      </c>
      <c r="BZ190" s="1451">
        <v>0.48</v>
      </c>
      <c r="CA190" s="1378" t="s">
        <v>7184</v>
      </c>
      <c r="CB190" s="336">
        <v>0.56000000000000005</v>
      </c>
      <c r="CC190" s="336"/>
      <c r="CD190" s="337"/>
      <c r="CE190" s="336">
        <v>0.64</v>
      </c>
      <c r="CF190" s="336"/>
      <c r="CG190" s="337"/>
      <c r="CH190" s="336">
        <v>0.72</v>
      </c>
      <c r="CI190" s="336"/>
      <c r="CJ190" s="337"/>
      <c r="CK190" s="336">
        <v>0.79999999999999993</v>
      </c>
      <c r="CL190" s="336"/>
      <c r="CM190" s="337"/>
      <c r="CN190" s="336">
        <v>0.87999999999999989</v>
      </c>
      <c r="CO190" s="336"/>
      <c r="CP190" s="337"/>
      <c r="CQ190" s="336">
        <v>0.99999999999999989</v>
      </c>
      <c r="CR190" s="336"/>
      <c r="CS190" s="337"/>
      <c r="CU190" s="336" t="s">
        <v>4985</v>
      </c>
    </row>
    <row r="191" spans="1:99" ht="189" x14ac:dyDescent="0.25">
      <c r="A191" s="234" t="s">
        <v>3556</v>
      </c>
      <c r="B191" s="108" t="s">
        <v>181</v>
      </c>
      <c r="C191" s="108">
        <v>1</v>
      </c>
      <c r="D191" s="108" t="s">
        <v>185</v>
      </c>
      <c r="E191" s="120">
        <v>1</v>
      </c>
      <c r="F191" s="108" t="s">
        <v>197</v>
      </c>
      <c r="G191" s="166" t="s">
        <v>200</v>
      </c>
      <c r="H191" s="166" t="s">
        <v>183</v>
      </c>
      <c r="I191" s="299" t="str">
        <f t="shared" si="10"/>
        <v>I-102-1-1000201</v>
      </c>
      <c r="J191" s="185" t="s">
        <v>221</v>
      </c>
      <c r="K191" s="109" t="s">
        <v>16</v>
      </c>
      <c r="L191" s="300" t="s">
        <v>20</v>
      </c>
      <c r="M191" s="301" t="s">
        <v>4754</v>
      </c>
      <c r="N191" s="322"/>
      <c r="O191" s="110" t="s">
        <v>713</v>
      </c>
      <c r="P191" s="330" t="s">
        <v>681</v>
      </c>
      <c r="Q191" s="707" t="s">
        <v>3966</v>
      </c>
      <c r="R191" s="110" t="s">
        <v>222</v>
      </c>
      <c r="S191" s="301" t="s">
        <v>746</v>
      </c>
      <c r="T191" s="581" t="s">
        <v>3124</v>
      </c>
      <c r="U191" s="583">
        <v>2.8</v>
      </c>
      <c r="V191" s="110" t="s">
        <v>223</v>
      </c>
      <c r="W191" s="1632">
        <v>12</v>
      </c>
      <c r="X191" s="812" t="s">
        <v>222</v>
      </c>
      <c r="Y191" s="703">
        <v>43180</v>
      </c>
      <c r="Z191" s="330" t="s">
        <v>747</v>
      </c>
      <c r="AA191" s="303">
        <v>43102</v>
      </c>
      <c r="AB191" s="303">
        <v>43220</v>
      </c>
      <c r="AC191" s="341" t="str">
        <f t="shared" si="11"/>
        <v>enero</v>
      </c>
      <c r="AD191" s="343">
        <f t="shared" si="12"/>
        <v>118</v>
      </c>
      <c r="AE191" s="342">
        <f t="shared" si="9"/>
        <v>122</v>
      </c>
      <c r="AF191" s="332">
        <v>0</v>
      </c>
      <c r="AG191" s="308">
        <v>0</v>
      </c>
      <c r="AH191" s="110" t="s">
        <v>225</v>
      </c>
      <c r="AI191" s="333">
        <v>0</v>
      </c>
      <c r="AJ191" s="300" t="s">
        <v>849</v>
      </c>
      <c r="AK191" s="339" t="s">
        <v>850</v>
      </c>
      <c r="AL191" s="310" t="s">
        <v>613</v>
      </c>
      <c r="AM191" s="1437" t="s">
        <v>851</v>
      </c>
      <c r="AN191" s="574">
        <v>0</v>
      </c>
      <c r="AO191" s="727" t="s">
        <v>3159</v>
      </c>
      <c r="AP191" s="574">
        <v>0</v>
      </c>
      <c r="AQ191" s="726" t="s">
        <v>4116</v>
      </c>
      <c r="AR191" s="574">
        <v>0</v>
      </c>
      <c r="AS191" s="726" t="s">
        <v>5972</v>
      </c>
      <c r="AT191" s="1626">
        <v>12</v>
      </c>
      <c r="AU191" s="1378" t="s">
        <v>6420</v>
      </c>
      <c r="AV191" s="1617">
        <v>12</v>
      </c>
      <c r="AW191" s="1450" t="s">
        <v>7185</v>
      </c>
      <c r="AX191" s="323"/>
      <c r="AY191" s="323"/>
      <c r="AZ191" s="323"/>
      <c r="BA191" s="323"/>
      <c r="BB191" s="323"/>
      <c r="BC191" s="323"/>
      <c r="BD191" s="323"/>
      <c r="BE191" s="323"/>
      <c r="BF191" s="323"/>
      <c r="BG191" s="323"/>
      <c r="BH191" s="323"/>
      <c r="BI191" s="323"/>
      <c r="BJ191" s="335">
        <v>0.2</v>
      </c>
      <c r="BK191" s="336">
        <v>0.3</v>
      </c>
      <c r="BL191" s="337" t="s">
        <v>852</v>
      </c>
      <c r="BM191" s="577">
        <v>0.4</v>
      </c>
      <c r="BN191" s="335">
        <v>0.4</v>
      </c>
      <c r="BO191" s="579" t="s">
        <v>3159</v>
      </c>
      <c r="BP191" s="336">
        <v>0.60000000000000009</v>
      </c>
      <c r="BQ191" s="336">
        <v>0.6</v>
      </c>
      <c r="BR191" s="339" t="s">
        <v>4155</v>
      </c>
      <c r="BS191" s="336">
        <v>1</v>
      </c>
      <c r="BT191" s="336">
        <v>0.9</v>
      </c>
      <c r="BU191" s="339" t="s">
        <v>5417</v>
      </c>
      <c r="BV191" s="1362">
        <v>1</v>
      </c>
      <c r="BW191" s="1362">
        <v>1</v>
      </c>
      <c r="BX191" s="1378" t="s">
        <v>6420</v>
      </c>
      <c r="BY191" s="1451">
        <v>1</v>
      </c>
      <c r="BZ191" s="1451">
        <v>1</v>
      </c>
      <c r="CA191" s="1378" t="s">
        <v>7221</v>
      </c>
      <c r="CB191" s="336">
        <v>1</v>
      </c>
      <c r="CC191" s="336"/>
      <c r="CD191" s="337"/>
      <c r="CE191" s="336">
        <v>1</v>
      </c>
      <c r="CF191" s="336"/>
      <c r="CG191" s="337"/>
      <c r="CH191" s="336">
        <v>1</v>
      </c>
      <c r="CI191" s="336"/>
      <c r="CJ191" s="337"/>
      <c r="CK191" s="336">
        <v>1</v>
      </c>
      <c r="CL191" s="336"/>
      <c r="CM191" s="337"/>
      <c r="CN191" s="336">
        <v>1</v>
      </c>
      <c r="CO191" s="336"/>
      <c r="CP191" s="337"/>
      <c r="CQ191" s="336">
        <v>1</v>
      </c>
      <c r="CR191" s="336"/>
      <c r="CS191" s="337"/>
      <c r="CU191" s="336" t="s">
        <v>4986</v>
      </c>
    </row>
    <row r="192" spans="1:99" ht="144" x14ac:dyDescent="0.25">
      <c r="A192" s="234" t="s">
        <v>3556</v>
      </c>
      <c r="B192" s="108" t="s">
        <v>181</v>
      </c>
      <c r="C192" s="108">
        <v>1</v>
      </c>
      <c r="D192" s="108" t="s">
        <v>185</v>
      </c>
      <c r="E192" s="120">
        <v>1</v>
      </c>
      <c r="F192" s="108" t="s">
        <v>197</v>
      </c>
      <c r="G192" s="166" t="s">
        <v>201</v>
      </c>
      <c r="H192" s="166" t="s">
        <v>183</v>
      </c>
      <c r="I192" s="299" t="str">
        <f t="shared" si="10"/>
        <v>I-102-1-1000301</v>
      </c>
      <c r="J192" s="185" t="s">
        <v>221</v>
      </c>
      <c r="K192" s="109" t="s">
        <v>16</v>
      </c>
      <c r="L192" s="300" t="s">
        <v>20</v>
      </c>
      <c r="M192" s="301" t="s">
        <v>4754</v>
      </c>
      <c r="N192" s="322"/>
      <c r="O192" s="110" t="s">
        <v>713</v>
      </c>
      <c r="P192" s="330" t="s">
        <v>681</v>
      </c>
      <c r="Q192" s="707" t="s">
        <v>3966</v>
      </c>
      <c r="R192" s="110" t="s">
        <v>222</v>
      </c>
      <c r="S192" s="301" t="s">
        <v>748</v>
      </c>
      <c r="T192" s="581" t="s">
        <v>3125</v>
      </c>
      <c r="U192" s="583">
        <v>2.8</v>
      </c>
      <c r="V192" s="110" t="s">
        <v>223</v>
      </c>
      <c r="W192" s="310">
        <v>12</v>
      </c>
      <c r="X192" s="812" t="s">
        <v>222</v>
      </c>
      <c r="Y192" s="703">
        <v>43180</v>
      </c>
      <c r="Z192" s="330" t="s">
        <v>749</v>
      </c>
      <c r="AA192" s="303">
        <v>43146</v>
      </c>
      <c r="AB192" s="303">
        <v>43465</v>
      </c>
      <c r="AC192" s="341" t="str">
        <f t="shared" si="11"/>
        <v>febrero</v>
      </c>
      <c r="AD192" s="343">
        <f t="shared" si="12"/>
        <v>319</v>
      </c>
      <c r="AE192" s="342">
        <f t="shared" si="9"/>
        <v>333</v>
      </c>
      <c r="AF192" s="332">
        <v>0</v>
      </c>
      <c r="AG192" s="308">
        <v>0</v>
      </c>
      <c r="AH192" s="110" t="s">
        <v>225</v>
      </c>
      <c r="AI192" s="333">
        <v>0</v>
      </c>
      <c r="AJ192" s="300" t="s">
        <v>849</v>
      </c>
      <c r="AK192" s="339" t="s">
        <v>853</v>
      </c>
      <c r="AL192" s="310" t="s">
        <v>613</v>
      </c>
      <c r="AM192" s="311" t="s">
        <v>854</v>
      </c>
      <c r="AN192" s="574">
        <v>0</v>
      </c>
      <c r="AO192" s="727" t="s">
        <v>3160</v>
      </c>
      <c r="AP192" s="574">
        <v>0</v>
      </c>
      <c r="AQ192" s="726" t="s">
        <v>4117</v>
      </c>
      <c r="AR192" s="574">
        <v>0</v>
      </c>
      <c r="AS192" s="726" t="s">
        <v>5231</v>
      </c>
      <c r="AT192" s="1626">
        <v>10</v>
      </c>
      <c r="AU192" s="1378" t="s">
        <v>6421</v>
      </c>
      <c r="AV192" s="1617">
        <v>10</v>
      </c>
      <c r="AW192" s="1450" t="s">
        <v>7186</v>
      </c>
      <c r="AX192" s="323"/>
      <c r="AY192" s="323"/>
      <c r="AZ192" s="323"/>
      <c r="BA192" s="323"/>
      <c r="BB192" s="323"/>
      <c r="BC192" s="323"/>
      <c r="BD192" s="323"/>
      <c r="BE192" s="323"/>
      <c r="BF192" s="323"/>
      <c r="BG192" s="323"/>
      <c r="BH192" s="323"/>
      <c r="BI192" s="323"/>
      <c r="BJ192" s="335">
        <v>0</v>
      </c>
      <c r="BK192" s="336">
        <v>0</v>
      </c>
      <c r="BL192" s="339">
        <v>0</v>
      </c>
      <c r="BM192" s="577">
        <v>0.03</v>
      </c>
      <c r="BN192" s="335">
        <v>0.03</v>
      </c>
      <c r="BO192" s="579" t="s">
        <v>3193</v>
      </c>
      <c r="BP192" s="336">
        <v>0.06</v>
      </c>
      <c r="BQ192" s="336">
        <v>0.06</v>
      </c>
      <c r="BR192" s="339" t="s">
        <v>4156</v>
      </c>
      <c r="BS192" s="336">
        <v>0.1</v>
      </c>
      <c r="BT192" s="336">
        <v>0.1</v>
      </c>
      <c r="BU192" s="339" t="s">
        <v>5418</v>
      </c>
      <c r="BV192" s="1362">
        <v>0.2</v>
      </c>
      <c r="BW192" s="1362">
        <v>0.2</v>
      </c>
      <c r="BX192" s="1363" t="s">
        <v>6421</v>
      </c>
      <c r="BY192" s="1451">
        <v>0.30000000000000004</v>
      </c>
      <c r="BZ192" s="1451">
        <v>0.3</v>
      </c>
      <c r="CA192" s="1378" t="s">
        <v>7186</v>
      </c>
      <c r="CB192" s="336">
        <v>0.4</v>
      </c>
      <c r="CC192" s="336"/>
      <c r="CD192" s="337"/>
      <c r="CE192" s="336">
        <v>0.5</v>
      </c>
      <c r="CF192" s="336"/>
      <c r="CG192" s="337"/>
      <c r="CH192" s="336">
        <v>0.6</v>
      </c>
      <c r="CI192" s="336"/>
      <c r="CJ192" s="337"/>
      <c r="CK192" s="336">
        <v>0.7</v>
      </c>
      <c r="CL192" s="336"/>
      <c r="CM192" s="337"/>
      <c r="CN192" s="336">
        <v>0.79999999999999993</v>
      </c>
      <c r="CO192" s="336"/>
      <c r="CP192" s="337"/>
      <c r="CQ192" s="336">
        <v>1</v>
      </c>
      <c r="CR192" s="336"/>
      <c r="CS192" s="337"/>
      <c r="CU192" s="336" t="s">
        <v>4987</v>
      </c>
    </row>
    <row r="193" spans="1:99" ht="96" x14ac:dyDescent="0.25">
      <c r="A193" s="234" t="s">
        <v>3556</v>
      </c>
      <c r="B193" s="108" t="s">
        <v>181</v>
      </c>
      <c r="C193" s="108">
        <v>1</v>
      </c>
      <c r="D193" s="108" t="s">
        <v>185</v>
      </c>
      <c r="E193" s="120">
        <v>0</v>
      </c>
      <c r="F193" s="166" t="s">
        <v>192</v>
      </c>
      <c r="G193" s="166" t="s">
        <v>3663</v>
      </c>
      <c r="H193" s="166" t="s">
        <v>183</v>
      </c>
      <c r="I193" s="299" t="str">
        <f t="shared" si="10"/>
        <v>I-102-0-1306501</v>
      </c>
      <c r="J193" s="185" t="s">
        <v>221</v>
      </c>
      <c r="K193" s="109" t="s">
        <v>16</v>
      </c>
      <c r="L193" s="300" t="s">
        <v>20</v>
      </c>
      <c r="M193" s="301" t="s">
        <v>4754</v>
      </c>
      <c r="N193" s="322"/>
      <c r="O193" s="110" t="s">
        <v>713</v>
      </c>
      <c r="P193" s="330" t="s">
        <v>681</v>
      </c>
      <c r="Q193" s="348" t="s">
        <v>3966</v>
      </c>
      <c r="R193" s="110" t="s">
        <v>228</v>
      </c>
      <c r="S193" s="301" t="s">
        <v>750</v>
      </c>
      <c r="T193" s="581" t="s">
        <v>3126</v>
      </c>
      <c r="U193" s="583">
        <v>2.8</v>
      </c>
      <c r="V193" s="110" t="s">
        <v>223</v>
      </c>
      <c r="W193" s="310">
        <v>12</v>
      </c>
      <c r="X193" s="812" t="s">
        <v>222</v>
      </c>
      <c r="Y193" s="703">
        <v>43180</v>
      </c>
      <c r="Z193" s="330" t="s">
        <v>751</v>
      </c>
      <c r="AA193" s="303">
        <v>43282</v>
      </c>
      <c r="AB193" s="303">
        <v>43465</v>
      </c>
      <c r="AC193" s="341" t="str">
        <f t="shared" si="11"/>
        <v>julio</v>
      </c>
      <c r="AD193" s="343">
        <f t="shared" si="12"/>
        <v>183</v>
      </c>
      <c r="AE193" s="342">
        <f t="shared" si="9"/>
        <v>183</v>
      </c>
      <c r="AF193" s="332">
        <v>0</v>
      </c>
      <c r="AG193" s="308">
        <v>0</v>
      </c>
      <c r="AH193" s="110" t="s">
        <v>225</v>
      </c>
      <c r="AI193" s="333">
        <v>0</v>
      </c>
      <c r="AJ193" s="300" t="s">
        <v>849</v>
      </c>
      <c r="AK193" s="339" t="s">
        <v>855</v>
      </c>
      <c r="AL193" s="310" t="s">
        <v>613</v>
      </c>
      <c r="AM193" s="311" t="s">
        <v>856</v>
      </c>
      <c r="AN193" s="574">
        <v>0</v>
      </c>
      <c r="AO193" s="727" t="s">
        <v>3161</v>
      </c>
      <c r="AP193" s="574">
        <v>0</v>
      </c>
      <c r="AQ193" s="726" t="s">
        <v>4118</v>
      </c>
      <c r="AR193" s="574">
        <v>0</v>
      </c>
      <c r="AS193" s="726" t="s">
        <v>5232</v>
      </c>
      <c r="AT193" s="1626">
        <v>0</v>
      </c>
      <c r="AU193" s="1378" t="s">
        <v>6422</v>
      </c>
      <c r="AV193" s="1617">
        <v>0</v>
      </c>
      <c r="AW193" s="1450" t="s">
        <v>6422</v>
      </c>
      <c r="AX193" s="323"/>
      <c r="AY193" s="323"/>
      <c r="AZ193" s="323"/>
      <c r="BA193" s="323"/>
      <c r="BB193" s="323"/>
      <c r="BC193" s="323"/>
      <c r="BD193" s="323"/>
      <c r="BE193" s="323"/>
      <c r="BF193" s="323"/>
      <c r="BG193" s="323"/>
      <c r="BH193" s="323"/>
      <c r="BI193" s="323"/>
      <c r="BJ193" s="335">
        <v>0</v>
      </c>
      <c r="BK193" s="336">
        <v>0</v>
      </c>
      <c r="BL193" s="339">
        <v>0</v>
      </c>
      <c r="BM193" s="577">
        <v>0</v>
      </c>
      <c r="BN193" s="335">
        <v>0</v>
      </c>
      <c r="BO193" s="579">
        <v>0</v>
      </c>
      <c r="BP193" s="336">
        <v>0</v>
      </c>
      <c r="BQ193" s="336"/>
      <c r="BR193" s="339"/>
      <c r="BS193" s="336">
        <v>0</v>
      </c>
      <c r="BT193" s="336"/>
      <c r="BU193" s="339"/>
      <c r="BV193" s="1362">
        <v>0</v>
      </c>
      <c r="BW193" s="1362">
        <v>0</v>
      </c>
      <c r="BX193" s="1363">
        <v>0</v>
      </c>
      <c r="BY193" s="1451">
        <v>0</v>
      </c>
      <c r="BZ193" s="1451">
        <v>0</v>
      </c>
      <c r="CA193" s="1378">
        <v>0</v>
      </c>
      <c r="CB193" s="336">
        <v>0.5</v>
      </c>
      <c r="CC193" s="336"/>
      <c r="CD193" s="337"/>
      <c r="CE193" s="336">
        <v>0.5</v>
      </c>
      <c r="CF193" s="336"/>
      <c r="CG193" s="337"/>
      <c r="CH193" s="336">
        <v>0.5</v>
      </c>
      <c r="CI193" s="336"/>
      <c r="CJ193" s="337"/>
      <c r="CK193" s="336">
        <v>0.5</v>
      </c>
      <c r="CL193" s="336"/>
      <c r="CM193" s="337"/>
      <c r="CN193" s="336">
        <v>0.5</v>
      </c>
      <c r="CO193" s="336"/>
      <c r="CP193" s="337"/>
      <c r="CQ193" s="336">
        <v>1</v>
      </c>
      <c r="CR193" s="336"/>
      <c r="CS193" s="337"/>
      <c r="CU193" s="336" t="s">
        <v>4988</v>
      </c>
    </row>
    <row r="194" spans="1:99" ht="168" x14ac:dyDescent="0.25">
      <c r="A194" s="234" t="s">
        <v>3556</v>
      </c>
      <c r="B194" s="108" t="s">
        <v>181</v>
      </c>
      <c r="C194" s="108">
        <v>1</v>
      </c>
      <c r="D194" s="108" t="s">
        <v>185</v>
      </c>
      <c r="E194" s="120">
        <v>1</v>
      </c>
      <c r="F194" s="108" t="s">
        <v>197</v>
      </c>
      <c r="G194" s="166" t="s">
        <v>202</v>
      </c>
      <c r="H194" s="166" t="s">
        <v>183</v>
      </c>
      <c r="I194" s="299" t="str">
        <f t="shared" si="10"/>
        <v>I-102-1-1000401</v>
      </c>
      <c r="J194" s="185" t="s">
        <v>221</v>
      </c>
      <c r="K194" s="109" t="s">
        <v>16</v>
      </c>
      <c r="L194" s="300" t="s">
        <v>20</v>
      </c>
      <c r="M194" s="301" t="s">
        <v>4754</v>
      </c>
      <c r="N194" s="322"/>
      <c r="O194" s="110" t="s">
        <v>713</v>
      </c>
      <c r="P194" s="330" t="s">
        <v>681</v>
      </c>
      <c r="Q194" s="707" t="s">
        <v>3966</v>
      </c>
      <c r="R194" s="110" t="s">
        <v>222</v>
      </c>
      <c r="S194" s="301" t="s">
        <v>752</v>
      </c>
      <c r="T194" s="581" t="s">
        <v>3127</v>
      </c>
      <c r="U194" s="583">
        <v>1.4</v>
      </c>
      <c r="V194" s="110" t="s">
        <v>223</v>
      </c>
      <c r="W194" s="310">
        <v>6</v>
      </c>
      <c r="X194" s="488"/>
      <c r="Y194" s="703"/>
      <c r="Z194" s="330" t="s">
        <v>753</v>
      </c>
      <c r="AA194" s="303">
        <v>43101</v>
      </c>
      <c r="AB194" s="303">
        <v>43311</v>
      </c>
      <c r="AC194" s="341" t="str">
        <f t="shared" si="11"/>
        <v>enero</v>
      </c>
      <c r="AD194" s="343">
        <f t="shared" si="12"/>
        <v>210</v>
      </c>
      <c r="AE194" s="342">
        <f t="shared" si="9"/>
        <v>213</v>
      </c>
      <c r="AF194" s="332">
        <v>0</v>
      </c>
      <c r="AG194" s="308">
        <v>0</v>
      </c>
      <c r="AH194" s="110" t="s">
        <v>225</v>
      </c>
      <c r="AI194" s="333">
        <v>0</v>
      </c>
      <c r="AJ194" s="300" t="s">
        <v>849</v>
      </c>
      <c r="AK194" s="339" t="s">
        <v>857</v>
      </c>
      <c r="AL194" s="310" t="s">
        <v>613</v>
      </c>
      <c r="AM194" s="311" t="s">
        <v>858</v>
      </c>
      <c r="AN194" s="574">
        <v>0</v>
      </c>
      <c r="AO194" s="727" t="s">
        <v>3162</v>
      </c>
      <c r="AP194" s="574">
        <v>0</v>
      </c>
      <c r="AQ194" s="726" t="s">
        <v>4119</v>
      </c>
      <c r="AR194" s="574">
        <v>0</v>
      </c>
      <c r="AS194" s="726" t="s">
        <v>5233</v>
      </c>
      <c r="AT194" s="1626">
        <v>4</v>
      </c>
      <c r="AU194" s="1378" t="s">
        <v>6423</v>
      </c>
      <c r="AV194" s="1617">
        <v>6</v>
      </c>
      <c r="AW194" s="1450" t="s">
        <v>7187</v>
      </c>
      <c r="AX194" s="323"/>
      <c r="AY194" s="323"/>
      <c r="AZ194" s="323"/>
      <c r="BA194" s="323"/>
      <c r="BB194" s="323"/>
      <c r="BC194" s="323"/>
      <c r="BD194" s="323"/>
      <c r="BE194" s="323"/>
      <c r="BF194" s="323"/>
      <c r="BG194" s="323"/>
      <c r="BH194" s="323"/>
      <c r="BI194" s="323"/>
      <c r="BJ194" s="335">
        <v>0.03</v>
      </c>
      <c r="BK194" s="336">
        <v>0.1</v>
      </c>
      <c r="BL194" s="339" t="s">
        <v>859</v>
      </c>
      <c r="BM194" s="577">
        <v>0.06</v>
      </c>
      <c r="BN194" s="335">
        <v>0.1</v>
      </c>
      <c r="BO194" s="579" t="s">
        <v>3194</v>
      </c>
      <c r="BP194" s="336">
        <v>0.09</v>
      </c>
      <c r="BQ194" s="336">
        <v>0.09</v>
      </c>
      <c r="BR194" s="339" t="s">
        <v>4157</v>
      </c>
      <c r="BS194" s="336">
        <v>0.14000000000000001</v>
      </c>
      <c r="BT194" s="336">
        <v>0.14000000000000001</v>
      </c>
      <c r="BU194" s="339" t="s">
        <v>5233</v>
      </c>
      <c r="BV194" s="1362">
        <v>0.34</v>
      </c>
      <c r="BW194" s="1362">
        <v>0.34</v>
      </c>
      <c r="BX194" s="1363" t="s">
        <v>6605</v>
      </c>
      <c r="BY194" s="1451">
        <v>0.54</v>
      </c>
      <c r="BZ194" s="1451">
        <v>1</v>
      </c>
      <c r="CA194" s="1378" t="s">
        <v>7187</v>
      </c>
      <c r="CB194" s="336">
        <v>1</v>
      </c>
      <c r="CC194" s="336"/>
      <c r="CD194" s="337"/>
      <c r="CE194" s="336">
        <v>1</v>
      </c>
      <c r="CF194" s="336"/>
      <c r="CG194" s="337"/>
      <c r="CH194" s="336">
        <v>1</v>
      </c>
      <c r="CI194" s="336"/>
      <c r="CJ194" s="337"/>
      <c r="CK194" s="336">
        <v>1</v>
      </c>
      <c r="CL194" s="336"/>
      <c r="CM194" s="337"/>
      <c r="CN194" s="336">
        <v>1</v>
      </c>
      <c r="CO194" s="336"/>
      <c r="CP194" s="337"/>
      <c r="CQ194" s="336">
        <v>1</v>
      </c>
      <c r="CR194" s="336"/>
      <c r="CS194" s="337"/>
      <c r="CU194" s="336" t="s">
        <v>4989</v>
      </c>
    </row>
    <row r="195" spans="1:99" ht="168" x14ac:dyDescent="0.25">
      <c r="A195" s="234" t="s">
        <v>3556</v>
      </c>
      <c r="B195" s="108" t="s">
        <v>181</v>
      </c>
      <c r="C195" s="108">
        <v>1</v>
      </c>
      <c r="D195" s="108" t="s">
        <v>185</v>
      </c>
      <c r="E195" s="120">
        <v>1</v>
      </c>
      <c r="F195" s="108" t="s">
        <v>197</v>
      </c>
      <c r="G195" s="166" t="s">
        <v>202</v>
      </c>
      <c r="H195" s="166" t="s">
        <v>185</v>
      </c>
      <c r="I195" s="299" t="str">
        <f t="shared" si="10"/>
        <v>I-102-1-1000402</v>
      </c>
      <c r="J195" s="185" t="s">
        <v>221</v>
      </c>
      <c r="K195" s="109" t="s">
        <v>16</v>
      </c>
      <c r="L195" s="300" t="s">
        <v>20</v>
      </c>
      <c r="M195" s="301" t="s">
        <v>4754</v>
      </c>
      <c r="N195" s="322"/>
      <c r="O195" s="110" t="s">
        <v>713</v>
      </c>
      <c r="P195" s="330" t="s">
        <v>681</v>
      </c>
      <c r="Q195" s="707" t="s">
        <v>3966</v>
      </c>
      <c r="R195" s="110" t="s">
        <v>222</v>
      </c>
      <c r="S195" s="301" t="s">
        <v>752</v>
      </c>
      <c r="T195" s="581" t="s">
        <v>3127</v>
      </c>
      <c r="U195" s="583">
        <v>1.4</v>
      </c>
      <c r="V195" s="110" t="s">
        <v>223</v>
      </c>
      <c r="W195" s="310">
        <v>6</v>
      </c>
      <c r="X195" s="488"/>
      <c r="Y195" s="703"/>
      <c r="Z195" s="330" t="s">
        <v>754</v>
      </c>
      <c r="AA195" s="303">
        <v>43101</v>
      </c>
      <c r="AB195" s="303">
        <v>43311</v>
      </c>
      <c r="AC195" s="341" t="str">
        <f t="shared" si="11"/>
        <v>enero</v>
      </c>
      <c r="AD195" s="343">
        <f t="shared" si="12"/>
        <v>210</v>
      </c>
      <c r="AE195" s="342">
        <f t="shared" si="9"/>
        <v>213</v>
      </c>
      <c r="AF195" s="332">
        <v>0</v>
      </c>
      <c r="AG195" s="308">
        <v>0</v>
      </c>
      <c r="AH195" s="110" t="s">
        <v>225</v>
      </c>
      <c r="AI195" s="333">
        <v>0</v>
      </c>
      <c r="AJ195" s="300" t="s">
        <v>849</v>
      </c>
      <c r="AK195" s="339" t="s">
        <v>860</v>
      </c>
      <c r="AL195" s="310" t="s">
        <v>613</v>
      </c>
      <c r="AM195" s="311" t="s">
        <v>858</v>
      </c>
      <c r="AN195" s="574">
        <v>0</v>
      </c>
      <c r="AO195" s="727" t="s">
        <v>3162</v>
      </c>
      <c r="AP195" s="574">
        <v>0</v>
      </c>
      <c r="AQ195" s="726" t="s">
        <v>4119</v>
      </c>
      <c r="AR195" s="574">
        <v>0</v>
      </c>
      <c r="AS195" s="726" t="s">
        <v>5233</v>
      </c>
      <c r="AT195" s="1626">
        <v>4</v>
      </c>
      <c r="AU195" s="1378" t="s">
        <v>6423</v>
      </c>
      <c r="AV195" s="1617">
        <v>6</v>
      </c>
      <c r="AW195" s="1450" t="s">
        <v>7187</v>
      </c>
      <c r="AX195" s="323"/>
      <c r="AY195" s="323"/>
      <c r="AZ195" s="323"/>
      <c r="BA195" s="323"/>
      <c r="BB195" s="323"/>
      <c r="BC195" s="323"/>
      <c r="BD195" s="323"/>
      <c r="BE195" s="323"/>
      <c r="BF195" s="323"/>
      <c r="BG195" s="323"/>
      <c r="BH195" s="323"/>
      <c r="BI195" s="323"/>
      <c r="BJ195" s="335">
        <v>0.03</v>
      </c>
      <c r="BK195" s="336">
        <v>0.1</v>
      </c>
      <c r="BL195" s="339" t="s">
        <v>861</v>
      </c>
      <c r="BM195" s="577">
        <v>0.06</v>
      </c>
      <c r="BN195" s="335">
        <v>0.06</v>
      </c>
      <c r="BO195" s="579" t="s">
        <v>3195</v>
      </c>
      <c r="BP195" s="336">
        <v>0.09</v>
      </c>
      <c r="BQ195" s="336">
        <v>0.09</v>
      </c>
      <c r="BR195" s="339" t="s">
        <v>4158</v>
      </c>
      <c r="BS195" s="336">
        <v>0.14000000000000001</v>
      </c>
      <c r="BT195" s="336">
        <v>0.14000000000000001</v>
      </c>
      <c r="BU195" s="339" t="s">
        <v>5419</v>
      </c>
      <c r="BV195" s="1362">
        <v>0.34</v>
      </c>
      <c r="BW195" s="1362">
        <v>0.34</v>
      </c>
      <c r="BX195" s="1363" t="s">
        <v>6605</v>
      </c>
      <c r="BY195" s="1451">
        <v>0.54</v>
      </c>
      <c r="BZ195" s="1451">
        <v>1</v>
      </c>
      <c r="CA195" s="1378" t="s">
        <v>7222</v>
      </c>
      <c r="CB195" s="336">
        <v>1</v>
      </c>
      <c r="CC195" s="336"/>
      <c r="CD195" s="337"/>
      <c r="CE195" s="336">
        <v>1</v>
      </c>
      <c r="CF195" s="336"/>
      <c r="CG195" s="337"/>
      <c r="CH195" s="336">
        <v>1</v>
      </c>
      <c r="CI195" s="336"/>
      <c r="CJ195" s="337"/>
      <c r="CK195" s="336">
        <v>1</v>
      </c>
      <c r="CL195" s="336"/>
      <c r="CM195" s="337"/>
      <c r="CN195" s="336">
        <v>1</v>
      </c>
      <c r="CO195" s="336"/>
      <c r="CP195" s="337"/>
      <c r="CQ195" s="336">
        <v>1</v>
      </c>
      <c r="CR195" s="336"/>
      <c r="CS195" s="337"/>
      <c r="CU195" s="336" t="s">
        <v>4990</v>
      </c>
    </row>
    <row r="196" spans="1:99" ht="54.75" customHeight="1" x14ac:dyDescent="0.25">
      <c r="A196" s="234" t="s">
        <v>3556</v>
      </c>
      <c r="B196" s="108" t="s">
        <v>181</v>
      </c>
      <c r="C196" s="108">
        <v>1</v>
      </c>
      <c r="D196" s="108" t="s">
        <v>185</v>
      </c>
      <c r="E196" s="120">
        <v>0</v>
      </c>
      <c r="F196" s="108" t="s">
        <v>192</v>
      </c>
      <c r="G196" s="166" t="s">
        <v>3664</v>
      </c>
      <c r="H196" s="166" t="s">
        <v>183</v>
      </c>
      <c r="I196" s="299" t="str">
        <f t="shared" si="10"/>
        <v>I-102-0-1306601</v>
      </c>
      <c r="J196" s="185" t="s">
        <v>221</v>
      </c>
      <c r="K196" s="109" t="s">
        <v>16</v>
      </c>
      <c r="L196" s="109" t="s">
        <v>143</v>
      </c>
      <c r="M196" s="301" t="s">
        <v>4754</v>
      </c>
      <c r="N196" s="322"/>
      <c r="O196" s="110" t="s">
        <v>225</v>
      </c>
      <c r="P196" s="330" t="s">
        <v>681</v>
      </c>
      <c r="Q196" s="707" t="s">
        <v>3966</v>
      </c>
      <c r="R196" s="110" t="s">
        <v>228</v>
      </c>
      <c r="S196" s="301" t="s">
        <v>755</v>
      </c>
      <c r="T196" s="581" t="s">
        <v>3128</v>
      </c>
      <c r="U196" s="583">
        <v>1.4</v>
      </c>
      <c r="V196" s="110" t="s">
        <v>223</v>
      </c>
      <c r="W196" s="310">
        <v>95</v>
      </c>
      <c r="X196" s="812" t="s">
        <v>222</v>
      </c>
      <c r="Y196" s="703">
        <v>43159</v>
      </c>
      <c r="Z196" s="330" t="s">
        <v>2463</v>
      </c>
      <c r="AA196" s="303">
        <v>43101</v>
      </c>
      <c r="AB196" s="303">
        <v>43465</v>
      </c>
      <c r="AC196" s="341" t="str">
        <f t="shared" si="11"/>
        <v>enero</v>
      </c>
      <c r="AD196" s="343">
        <f t="shared" si="12"/>
        <v>364</v>
      </c>
      <c r="AE196" s="342">
        <f t="shared" si="9"/>
        <v>365</v>
      </c>
      <c r="AF196" s="332">
        <v>0</v>
      </c>
      <c r="AG196" s="308">
        <v>0</v>
      </c>
      <c r="AH196" s="110" t="s">
        <v>225</v>
      </c>
      <c r="AI196" s="333">
        <v>0</v>
      </c>
      <c r="AJ196" s="300" t="s">
        <v>862</v>
      </c>
      <c r="AK196" s="334" t="s">
        <v>863</v>
      </c>
      <c r="AL196" s="310">
        <v>1</v>
      </c>
      <c r="AM196" s="311" t="s">
        <v>864</v>
      </c>
      <c r="AN196" s="574">
        <v>38</v>
      </c>
      <c r="AO196" s="727" t="s">
        <v>3163</v>
      </c>
      <c r="AP196" s="574">
        <v>41</v>
      </c>
      <c r="AQ196" s="726" t="s">
        <v>4120</v>
      </c>
      <c r="AR196" s="574">
        <v>65</v>
      </c>
      <c r="AS196" s="726" t="s">
        <v>5234</v>
      </c>
      <c r="AT196" s="1626">
        <v>80</v>
      </c>
      <c r="AU196" s="1378" t="s">
        <v>6424</v>
      </c>
      <c r="AV196" s="1617">
        <v>80</v>
      </c>
      <c r="AW196" s="1450" t="s">
        <v>7188</v>
      </c>
      <c r="AX196" s="323"/>
      <c r="AY196" s="323"/>
      <c r="AZ196" s="323"/>
      <c r="BA196" s="323"/>
      <c r="BB196" s="323"/>
      <c r="BC196" s="323"/>
      <c r="BD196" s="323"/>
      <c r="BE196" s="323"/>
      <c r="BF196" s="323"/>
      <c r="BG196" s="323"/>
      <c r="BH196" s="323"/>
      <c r="BI196" s="323"/>
      <c r="BJ196" s="335">
        <v>0.03</v>
      </c>
      <c r="BK196" s="336">
        <v>0.03</v>
      </c>
      <c r="BL196" s="337" t="s">
        <v>865</v>
      </c>
      <c r="BM196" s="577">
        <v>0.06</v>
      </c>
      <c r="BN196" s="335">
        <v>0.06</v>
      </c>
      <c r="BO196" s="579" t="s">
        <v>3196</v>
      </c>
      <c r="BP196" s="336">
        <v>0.1</v>
      </c>
      <c r="BQ196" s="336">
        <v>0.1</v>
      </c>
      <c r="BR196" s="339" t="s">
        <v>4159</v>
      </c>
      <c r="BS196" s="336">
        <v>0.2</v>
      </c>
      <c r="BT196" s="336">
        <v>0.2</v>
      </c>
      <c r="BU196" s="339" t="s">
        <v>5420</v>
      </c>
      <c r="BV196" s="1362">
        <v>0.30000000000000004</v>
      </c>
      <c r="BW196" s="1362">
        <v>0.3</v>
      </c>
      <c r="BX196" s="1363" t="s">
        <v>6606</v>
      </c>
      <c r="BY196" s="1451">
        <v>0.4</v>
      </c>
      <c r="BZ196" s="1451">
        <v>0.4</v>
      </c>
      <c r="CA196" s="1378" t="s">
        <v>7223</v>
      </c>
      <c r="CB196" s="336">
        <v>0.5</v>
      </c>
      <c r="CC196" s="336"/>
      <c r="CD196" s="337"/>
      <c r="CE196" s="336">
        <v>0.6</v>
      </c>
      <c r="CF196" s="336"/>
      <c r="CG196" s="337"/>
      <c r="CH196" s="336">
        <v>0.7</v>
      </c>
      <c r="CI196" s="336"/>
      <c r="CJ196" s="337"/>
      <c r="CK196" s="336">
        <v>0.79999999999999993</v>
      </c>
      <c r="CL196" s="336"/>
      <c r="CM196" s="337"/>
      <c r="CN196" s="336">
        <v>0.89999999999999991</v>
      </c>
      <c r="CO196" s="336"/>
      <c r="CP196" s="337"/>
      <c r="CQ196" s="336">
        <v>0.99999999999999989</v>
      </c>
      <c r="CR196" s="336"/>
      <c r="CS196" s="337"/>
      <c r="CU196" s="336" t="s">
        <v>4991</v>
      </c>
    </row>
    <row r="197" spans="1:99" ht="173.25" x14ac:dyDescent="0.25">
      <c r="A197" s="234" t="s">
        <v>3556</v>
      </c>
      <c r="B197" s="108" t="s">
        <v>181</v>
      </c>
      <c r="C197" s="108">
        <v>1</v>
      </c>
      <c r="D197" s="108" t="s">
        <v>185</v>
      </c>
      <c r="E197" s="120">
        <v>0</v>
      </c>
      <c r="F197" s="108" t="s">
        <v>192</v>
      </c>
      <c r="G197" s="166" t="s">
        <v>3664</v>
      </c>
      <c r="H197" s="166" t="s">
        <v>185</v>
      </c>
      <c r="I197" s="299" t="str">
        <f t="shared" si="10"/>
        <v>I-102-0-1306602</v>
      </c>
      <c r="J197" s="185" t="s">
        <v>221</v>
      </c>
      <c r="K197" s="109" t="s">
        <v>16</v>
      </c>
      <c r="L197" s="109" t="s">
        <v>143</v>
      </c>
      <c r="M197" s="301" t="s">
        <v>4754</v>
      </c>
      <c r="N197" s="322"/>
      <c r="O197" s="110" t="s">
        <v>225</v>
      </c>
      <c r="P197" s="330" t="s">
        <v>681</v>
      </c>
      <c r="Q197" s="707" t="s">
        <v>3966</v>
      </c>
      <c r="R197" s="110" t="s">
        <v>228</v>
      </c>
      <c r="S197" s="301" t="s">
        <v>755</v>
      </c>
      <c r="T197" s="581" t="s">
        <v>3128</v>
      </c>
      <c r="U197" s="583">
        <v>1.4</v>
      </c>
      <c r="V197" s="110" t="s">
        <v>223</v>
      </c>
      <c r="W197" s="310">
        <v>95</v>
      </c>
      <c r="X197" s="812" t="s">
        <v>222</v>
      </c>
      <c r="Y197" s="703">
        <v>43159</v>
      </c>
      <c r="Z197" s="330" t="s">
        <v>2462</v>
      </c>
      <c r="AA197" s="303">
        <v>43101</v>
      </c>
      <c r="AB197" s="303">
        <v>43465</v>
      </c>
      <c r="AC197" s="341" t="str">
        <f t="shared" si="11"/>
        <v>enero</v>
      </c>
      <c r="AD197" s="343">
        <f t="shared" si="12"/>
        <v>364</v>
      </c>
      <c r="AE197" s="342">
        <f t="shared" si="9"/>
        <v>365</v>
      </c>
      <c r="AF197" s="332">
        <v>0</v>
      </c>
      <c r="AG197" s="308">
        <v>0</v>
      </c>
      <c r="AH197" s="110" t="s">
        <v>225</v>
      </c>
      <c r="AI197" s="333">
        <v>0</v>
      </c>
      <c r="AJ197" s="300" t="s">
        <v>862</v>
      </c>
      <c r="AK197" s="334" t="s">
        <v>863</v>
      </c>
      <c r="AL197" s="310">
        <v>0</v>
      </c>
      <c r="AM197" s="311" t="s">
        <v>866</v>
      </c>
      <c r="AN197" s="574">
        <v>38</v>
      </c>
      <c r="AO197" s="727" t="s">
        <v>3163</v>
      </c>
      <c r="AP197" s="574">
        <v>41</v>
      </c>
      <c r="AQ197" s="726" t="s">
        <v>4120</v>
      </c>
      <c r="AR197" s="574">
        <v>65</v>
      </c>
      <c r="AS197" s="726" t="s">
        <v>5234</v>
      </c>
      <c r="AT197" s="1626">
        <v>80</v>
      </c>
      <c r="AU197" s="1378" t="s">
        <v>6424</v>
      </c>
      <c r="AV197" s="1617">
        <v>80</v>
      </c>
      <c r="AW197" s="1450" t="s">
        <v>7188</v>
      </c>
      <c r="AX197" s="323"/>
      <c r="AY197" s="323"/>
      <c r="AZ197" s="323"/>
      <c r="BA197" s="323"/>
      <c r="BB197" s="323"/>
      <c r="BC197" s="323"/>
      <c r="BD197" s="323"/>
      <c r="BE197" s="323"/>
      <c r="BF197" s="323"/>
      <c r="BG197" s="323"/>
      <c r="BH197" s="323"/>
      <c r="BI197" s="323"/>
      <c r="BJ197" s="335">
        <v>0.03</v>
      </c>
      <c r="BK197" s="336">
        <v>0.03</v>
      </c>
      <c r="BL197" s="337" t="s">
        <v>867</v>
      </c>
      <c r="BM197" s="577">
        <v>0.06</v>
      </c>
      <c r="BN197" s="335">
        <v>0.06</v>
      </c>
      <c r="BO197" s="579" t="s">
        <v>3197</v>
      </c>
      <c r="BP197" s="336">
        <v>0.1</v>
      </c>
      <c r="BQ197" s="336">
        <v>0.1</v>
      </c>
      <c r="BR197" s="339" t="s">
        <v>4160</v>
      </c>
      <c r="BS197" s="336">
        <v>0.2</v>
      </c>
      <c r="BT197" s="336">
        <v>0.2</v>
      </c>
      <c r="BU197" s="339" t="s">
        <v>5421</v>
      </c>
      <c r="BV197" s="1362">
        <v>0.30000000000000004</v>
      </c>
      <c r="BW197" s="1362">
        <v>0.3</v>
      </c>
      <c r="BX197" s="1363" t="s">
        <v>6607</v>
      </c>
      <c r="BY197" s="1451">
        <v>0.4</v>
      </c>
      <c r="BZ197" s="1451">
        <v>0.4</v>
      </c>
      <c r="CA197" s="1378" t="s">
        <v>7224</v>
      </c>
      <c r="CB197" s="336">
        <v>0.5</v>
      </c>
      <c r="CC197" s="336"/>
      <c r="CD197" s="337"/>
      <c r="CE197" s="336">
        <v>0.6</v>
      </c>
      <c r="CF197" s="336"/>
      <c r="CG197" s="337"/>
      <c r="CH197" s="336">
        <v>0.7</v>
      </c>
      <c r="CI197" s="336"/>
      <c r="CJ197" s="337"/>
      <c r="CK197" s="336">
        <v>0.79999999999999993</v>
      </c>
      <c r="CL197" s="336"/>
      <c r="CM197" s="337"/>
      <c r="CN197" s="336">
        <v>0.89999999999999991</v>
      </c>
      <c r="CO197" s="336"/>
      <c r="CP197" s="337"/>
      <c r="CQ197" s="336">
        <v>0.99999999999999989</v>
      </c>
      <c r="CR197" s="336"/>
      <c r="CS197" s="337"/>
      <c r="CU197" s="336" t="s">
        <v>4992</v>
      </c>
    </row>
    <row r="198" spans="1:99" ht="84" x14ac:dyDescent="0.25">
      <c r="A198" s="234" t="s">
        <v>3556</v>
      </c>
      <c r="B198" s="108" t="s">
        <v>181</v>
      </c>
      <c r="C198" s="108">
        <v>1</v>
      </c>
      <c r="D198" s="108" t="s">
        <v>185</v>
      </c>
      <c r="E198" s="120">
        <v>0</v>
      </c>
      <c r="F198" s="108" t="s">
        <v>192</v>
      </c>
      <c r="G198" s="166" t="s">
        <v>3665</v>
      </c>
      <c r="H198" s="166" t="s">
        <v>183</v>
      </c>
      <c r="I198" s="299" t="str">
        <f t="shared" si="10"/>
        <v>I-102-0-1306701</v>
      </c>
      <c r="J198" s="185" t="s">
        <v>221</v>
      </c>
      <c r="K198" s="109" t="s">
        <v>16</v>
      </c>
      <c r="L198" s="109" t="s">
        <v>143</v>
      </c>
      <c r="M198" s="301" t="s">
        <v>4754</v>
      </c>
      <c r="N198" s="322"/>
      <c r="O198" s="110" t="s">
        <v>225</v>
      </c>
      <c r="P198" s="330" t="s">
        <v>681</v>
      </c>
      <c r="Q198" s="707" t="s">
        <v>3966</v>
      </c>
      <c r="R198" s="110" t="s">
        <v>228</v>
      </c>
      <c r="S198" s="301" t="s">
        <v>756</v>
      </c>
      <c r="T198" s="581" t="s">
        <v>3129</v>
      </c>
      <c r="U198" s="583">
        <v>2.7</v>
      </c>
      <c r="V198" s="110" t="s">
        <v>314</v>
      </c>
      <c r="W198" s="958">
        <v>1</v>
      </c>
      <c r="X198" s="323"/>
      <c r="Y198" s="703"/>
      <c r="Z198" s="330" t="s">
        <v>757</v>
      </c>
      <c r="AA198" s="303">
        <v>43101</v>
      </c>
      <c r="AB198" s="303">
        <v>43465</v>
      </c>
      <c r="AC198" s="341" t="str">
        <f t="shared" si="11"/>
        <v>enero</v>
      </c>
      <c r="AD198" s="343">
        <f t="shared" si="12"/>
        <v>364</v>
      </c>
      <c r="AE198" s="342">
        <f t="shared" si="9"/>
        <v>365</v>
      </c>
      <c r="AF198" s="332">
        <v>0</v>
      </c>
      <c r="AG198" s="308">
        <v>0</v>
      </c>
      <c r="AH198" s="110" t="s">
        <v>225</v>
      </c>
      <c r="AI198" s="333">
        <v>0</v>
      </c>
      <c r="AJ198" s="300" t="s">
        <v>862</v>
      </c>
      <c r="AK198" s="334" t="s">
        <v>868</v>
      </c>
      <c r="AL198" s="327">
        <v>0.08</v>
      </c>
      <c r="AM198" s="311" t="s">
        <v>869</v>
      </c>
      <c r="AN198" s="588">
        <v>0.17</v>
      </c>
      <c r="AO198" s="727" t="s">
        <v>3164</v>
      </c>
      <c r="AP198" s="574">
        <v>0.25</v>
      </c>
      <c r="AQ198" s="726" t="s">
        <v>4121</v>
      </c>
      <c r="AR198" s="574">
        <v>0.33</v>
      </c>
      <c r="AS198" s="726" t="s">
        <v>5235</v>
      </c>
      <c r="AT198" s="1626">
        <v>0.42</v>
      </c>
      <c r="AU198" s="1378" t="s">
        <v>6425</v>
      </c>
      <c r="AV198" s="1617">
        <v>0.5</v>
      </c>
      <c r="AW198" s="1450" t="s">
        <v>7189</v>
      </c>
      <c r="AX198" s="323"/>
      <c r="AY198" s="323"/>
      <c r="AZ198" s="323"/>
      <c r="BA198" s="323"/>
      <c r="BB198" s="323"/>
      <c r="BC198" s="323"/>
      <c r="BD198" s="323"/>
      <c r="BE198" s="323"/>
      <c r="BF198" s="323"/>
      <c r="BG198" s="323"/>
      <c r="BH198" s="323"/>
      <c r="BI198" s="323"/>
      <c r="BJ198" s="335">
        <v>8.3000000000000004E-2</v>
      </c>
      <c r="BK198" s="336">
        <v>0.08</v>
      </c>
      <c r="BL198" s="337" t="s">
        <v>870</v>
      </c>
      <c r="BM198" s="577">
        <v>0.16600000000000001</v>
      </c>
      <c r="BN198" s="335">
        <v>0.17</v>
      </c>
      <c r="BO198" s="579" t="s">
        <v>3198</v>
      </c>
      <c r="BP198" s="336">
        <v>0.249</v>
      </c>
      <c r="BQ198" s="336">
        <v>0.25</v>
      </c>
      <c r="BR198" s="339" t="s">
        <v>4161</v>
      </c>
      <c r="BS198" s="336">
        <v>0.33200000000000002</v>
      </c>
      <c r="BT198" s="336">
        <v>0.33</v>
      </c>
      <c r="BU198" s="339" t="s">
        <v>5235</v>
      </c>
      <c r="BV198" s="1362">
        <v>0.41500000000000004</v>
      </c>
      <c r="BW198" s="1362">
        <v>0.42</v>
      </c>
      <c r="BX198" s="1363" t="s">
        <v>6608</v>
      </c>
      <c r="BY198" s="1451">
        <v>0.49800000000000005</v>
      </c>
      <c r="BZ198" s="1451">
        <v>0.5</v>
      </c>
      <c r="CA198" s="1378" t="s">
        <v>7225</v>
      </c>
      <c r="CB198" s="336">
        <v>0.58100000000000007</v>
      </c>
      <c r="CC198" s="336"/>
      <c r="CD198" s="337"/>
      <c r="CE198" s="336">
        <v>0.66400000000000003</v>
      </c>
      <c r="CF198" s="336"/>
      <c r="CG198" s="337"/>
      <c r="CH198" s="336">
        <v>0.748</v>
      </c>
      <c r="CI198" s="336"/>
      <c r="CJ198" s="337"/>
      <c r="CK198" s="336">
        <v>0.83199999999999996</v>
      </c>
      <c r="CL198" s="336"/>
      <c r="CM198" s="337"/>
      <c r="CN198" s="336">
        <v>0.91599999999999993</v>
      </c>
      <c r="CO198" s="336"/>
      <c r="CP198" s="337"/>
      <c r="CQ198" s="336">
        <v>0.99999999999999989</v>
      </c>
      <c r="CR198" s="336"/>
      <c r="CS198" s="337"/>
      <c r="CU198" s="336" t="s">
        <v>4993</v>
      </c>
    </row>
    <row r="199" spans="1:99" ht="102" x14ac:dyDescent="0.25">
      <c r="A199" s="234" t="s">
        <v>3556</v>
      </c>
      <c r="B199" s="108" t="s">
        <v>181</v>
      </c>
      <c r="C199" s="108">
        <v>1</v>
      </c>
      <c r="D199" s="108" t="s">
        <v>185</v>
      </c>
      <c r="E199" s="120">
        <v>0</v>
      </c>
      <c r="F199" s="108" t="s">
        <v>192</v>
      </c>
      <c r="G199" s="166" t="s">
        <v>3666</v>
      </c>
      <c r="H199" s="166" t="s">
        <v>183</v>
      </c>
      <c r="I199" s="299" t="str">
        <f t="shared" si="10"/>
        <v>I-102-0-1306801</v>
      </c>
      <c r="J199" s="185" t="s">
        <v>221</v>
      </c>
      <c r="K199" s="109" t="s">
        <v>16</v>
      </c>
      <c r="L199" s="109" t="s">
        <v>143</v>
      </c>
      <c r="M199" s="301" t="s">
        <v>4754</v>
      </c>
      <c r="N199" s="322"/>
      <c r="O199" s="110" t="s">
        <v>225</v>
      </c>
      <c r="P199" s="330" t="s">
        <v>681</v>
      </c>
      <c r="Q199" s="707" t="s">
        <v>3966</v>
      </c>
      <c r="R199" s="110" t="s">
        <v>228</v>
      </c>
      <c r="S199" s="301" t="s">
        <v>758</v>
      </c>
      <c r="T199" s="581" t="s">
        <v>3130</v>
      </c>
      <c r="U199" s="583">
        <v>2.8</v>
      </c>
      <c r="V199" s="110" t="s">
        <v>223</v>
      </c>
      <c r="W199" s="310">
        <v>2</v>
      </c>
      <c r="X199" s="812" t="s">
        <v>222</v>
      </c>
      <c r="Y199" s="703">
        <v>43159</v>
      </c>
      <c r="Z199" s="330" t="s">
        <v>759</v>
      </c>
      <c r="AA199" s="303">
        <v>43115</v>
      </c>
      <c r="AB199" s="303">
        <v>43465</v>
      </c>
      <c r="AC199" s="341" t="str">
        <f t="shared" si="11"/>
        <v>enero</v>
      </c>
      <c r="AD199" s="343">
        <f t="shared" si="12"/>
        <v>350</v>
      </c>
      <c r="AE199" s="342">
        <f t="shared" si="9"/>
        <v>365</v>
      </c>
      <c r="AF199" s="332">
        <v>0</v>
      </c>
      <c r="AG199" s="308">
        <v>0</v>
      </c>
      <c r="AH199" s="110" t="s">
        <v>225</v>
      </c>
      <c r="AI199" s="333">
        <v>0</v>
      </c>
      <c r="AJ199" s="300" t="s">
        <v>871</v>
      </c>
      <c r="AK199" s="334" t="s">
        <v>872</v>
      </c>
      <c r="AL199" s="310">
        <v>0</v>
      </c>
      <c r="AM199" s="311" t="s">
        <v>873</v>
      </c>
      <c r="AN199" s="574">
        <v>0</v>
      </c>
      <c r="AO199" s="727" t="s">
        <v>3165</v>
      </c>
      <c r="AP199" s="574">
        <v>1</v>
      </c>
      <c r="AQ199" s="726" t="s">
        <v>4122</v>
      </c>
      <c r="AR199" s="574">
        <v>1</v>
      </c>
      <c r="AS199" s="726" t="s">
        <v>5236</v>
      </c>
      <c r="AT199" s="1626">
        <v>1</v>
      </c>
      <c r="AU199" s="1378" t="s">
        <v>6426</v>
      </c>
      <c r="AV199" s="1617">
        <v>2</v>
      </c>
      <c r="AW199" s="1450" t="s">
        <v>7190</v>
      </c>
      <c r="AX199" s="323"/>
      <c r="AY199" s="323"/>
      <c r="AZ199" s="323"/>
      <c r="BA199" s="323"/>
      <c r="BB199" s="323"/>
      <c r="BC199" s="323"/>
      <c r="BD199" s="323"/>
      <c r="BE199" s="323"/>
      <c r="BF199" s="323"/>
      <c r="BG199" s="323"/>
      <c r="BH199" s="323"/>
      <c r="BI199" s="323"/>
      <c r="BJ199" s="335">
        <v>0.05</v>
      </c>
      <c r="BK199" s="336">
        <v>0.05</v>
      </c>
      <c r="BL199" s="337" t="s">
        <v>874</v>
      </c>
      <c r="BM199" s="577">
        <v>0.1</v>
      </c>
      <c r="BN199" s="335">
        <v>0.1</v>
      </c>
      <c r="BO199" s="579" t="s">
        <v>3199</v>
      </c>
      <c r="BP199" s="336">
        <v>0.5</v>
      </c>
      <c r="BQ199" s="336">
        <v>0.5</v>
      </c>
      <c r="BR199" s="339" t="s">
        <v>4162</v>
      </c>
      <c r="BS199" s="336">
        <v>0.5</v>
      </c>
      <c r="BT199" s="336">
        <v>0.5</v>
      </c>
      <c r="BU199" s="339" t="s">
        <v>5422</v>
      </c>
      <c r="BV199" s="1362">
        <v>0.55000000000000004</v>
      </c>
      <c r="BW199" s="1362">
        <v>0.55000000000000004</v>
      </c>
      <c r="BX199" s="1363" t="s">
        <v>6426</v>
      </c>
      <c r="BY199" s="1451">
        <v>0.60000000000000009</v>
      </c>
      <c r="BZ199" s="1451">
        <v>1</v>
      </c>
      <c r="CA199" s="1378" t="s">
        <v>7190</v>
      </c>
      <c r="CB199" s="336">
        <v>1</v>
      </c>
      <c r="CC199" s="336"/>
      <c r="CD199" s="337"/>
      <c r="CE199" s="336">
        <v>1</v>
      </c>
      <c r="CF199" s="336"/>
      <c r="CG199" s="337"/>
      <c r="CH199" s="336">
        <v>1</v>
      </c>
      <c r="CI199" s="336"/>
      <c r="CJ199" s="337"/>
      <c r="CK199" s="336">
        <v>1</v>
      </c>
      <c r="CL199" s="336"/>
      <c r="CM199" s="337"/>
      <c r="CN199" s="336">
        <v>1</v>
      </c>
      <c r="CO199" s="336"/>
      <c r="CP199" s="337"/>
      <c r="CQ199" s="336">
        <v>1</v>
      </c>
      <c r="CR199" s="336"/>
      <c r="CS199" s="337"/>
      <c r="CU199" s="336" t="s">
        <v>4994</v>
      </c>
    </row>
    <row r="200" spans="1:99" ht="153" x14ac:dyDescent="0.25">
      <c r="A200" s="234" t="s">
        <v>3556</v>
      </c>
      <c r="B200" s="108" t="s">
        <v>181</v>
      </c>
      <c r="C200" s="108">
        <v>1</v>
      </c>
      <c r="D200" s="108" t="s">
        <v>185</v>
      </c>
      <c r="E200" s="120">
        <v>0</v>
      </c>
      <c r="F200" s="108" t="s">
        <v>192</v>
      </c>
      <c r="G200" s="166" t="s">
        <v>3667</v>
      </c>
      <c r="H200" s="166" t="s">
        <v>183</v>
      </c>
      <c r="I200" s="299" t="str">
        <f t="shared" si="10"/>
        <v>I-102-0-1306901</v>
      </c>
      <c r="J200" s="185" t="s">
        <v>221</v>
      </c>
      <c r="K200" s="109" t="s">
        <v>16</v>
      </c>
      <c r="L200" s="109" t="s">
        <v>143</v>
      </c>
      <c r="M200" s="301" t="s">
        <v>4754</v>
      </c>
      <c r="N200" s="322"/>
      <c r="O200" s="110" t="s">
        <v>225</v>
      </c>
      <c r="P200" s="330" t="s">
        <v>681</v>
      </c>
      <c r="Q200" s="330" t="s">
        <v>760</v>
      </c>
      <c r="R200" s="110" t="s">
        <v>228</v>
      </c>
      <c r="S200" s="301" t="s">
        <v>761</v>
      </c>
      <c r="T200" s="581" t="s">
        <v>3131</v>
      </c>
      <c r="U200" s="583">
        <v>1.4</v>
      </c>
      <c r="V200" s="110" t="s">
        <v>223</v>
      </c>
      <c r="W200" s="310">
        <v>5</v>
      </c>
      <c r="X200" s="323"/>
      <c r="Y200" s="703"/>
      <c r="Z200" s="330" t="s">
        <v>762</v>
      </c>
      <c r="AA200" s="303">
        <v>43132</v>
      </c>
      <c r="AB200" s="303">
        <v>43405</v>
      </c>
      <c r="AC200" s="341" t="str">
        <f t="shared" si="11"/>
        <v>febrero</v>
      </c>
      <c r="AD200" s="343">
        <f t="shared" si="12"/>
        <v>273</v>
      </c>
      <c r="AE200" s="342">
        <f t="shared" ref="AE200:AE263" si="13">IF($AD200&lt;=30,30,IF(AND($AD200&gt;30,$AD200&lt;=61),61,IF(AND($AD200&gt;61,$AD200&lt;=91),91,IF(AND($AD200&gt;91,$AD200&lt;=122),122,IF(AND($AD200&gt;122,$AD200&lt;=152),152,IF(AND($AD200&gt;152,$AD200&lt;=183),183,IF(AND($AD200&gt;183,$AD200&lt;=213),213,IF(AND($AD200&gt;213,$AD200&lt;=244),244,IF(AND($AD200&gt;244,$AD200&lt;=274),274,IF(AND($AD200&gt;274,$AD200&lt;=305),305,IF(AND($AD200&gt;305,$AD200&lt;=333),333,IF(AND($AD200&gt;333,$AD200&lt;=365),365,"Verificar Fechas"))))))))))))</f>
        <v>274</v>
      </c>
      <c r="AF200" s="332">
        <v>0</v>
      </c>
      <c r="AG200" s="308">
        <v>180000000</v>
      </c>
      <c r="AH200" s="110" t="s">
        <v>225</v>
      </c>
      <c r="AI200" s="333" t="s">
        <v>225</v>
      </c>
      <c r="AJ200" s="300" t="s">
        <v>875</v>
      </c>
      <c r="AK200" s="323"/>
      <c r="AL200" s="307"/>
      <c r="AM200" s="307"/>
      <c r="AN200" s="574">
        <v>2</v>
      </c>
      <c r="AO200" s="727" t="s">
        <v>3166</v>
      </c>
      <c r="AP200" s="574">
        <v>2</v>
      </c>
      <c r="AQ200" s="726" t="s">
        <v>4123</v>
      </c>
      <c r="AR200" s="574">
        <v>3</v>
      </c>
      <c r="AS200" s="726" t="s">
        <v>5237</v>
      </c>
      <c r="AT200" s="1626">
        <v>5</v>
      </c>
      <c r="AU200" s="1378" t="s">
        <v>6427</v>
      </c>
      <c r="AV200" s="1617">
        <v>5</v>
      </c>
      <c r="AW200" s="1450" t="s">
        <v>7191</v>
      </c>
      <c r="AX200" s="323"/>
      <c r="AY200" s="323"/>
      <c r="AZ200" s="323"/>
      <c r="BA200" s="323"/>
      <c r="BB200" s="323"/>
      <c r="BC200" s="323"/>
      <c r="BD200" s="323"/>
      <c r="BE200" s="323"/>
      <c r="BF200" s="323"/>
      <c r="BG200" s="323"/>
      <c r="BH200" s="323"/>
      <c r="BI200" s="323"/>
      <c r="BJ200" s="335">
        <v>0</v>
      </c>
      <c r="BK200" s="338"/>
      <c r="BL200" s="338"/>
      <c r="BM200" s="577">
        <v>0.1</v>
      </c>
      <c r="BN200" s="335">
        <v>0.1</v>
      </c>
      <c r="BO200" s="579" t="s">
        <v>3200</v>
      </c>
      <c r="BP200" s="336">
        <v>0.2</v>
      </c>
      <c r="BQ200" s="336">
        <v>0.2</v>
      </c>
      <c r="BR200" s="339" t="s">
        <v>4163</v>
      </c>
      <c r="BS200" s="336">
        <v>0.30000000000000004</v>
      </c>
      <c r="BT200" s="336">
        <v>0.3</v>
      </c>
      <c r="BU200" s="339" t="s">
        <v>5423</v>
      </c>
      <c r="BV200" s="1362">
        <v>0.4</v>
      </c>
      <c r="BW200" s="1362">
        <v>1</v>
      </c>
      <c r="BX200" s="1363" t="s">
        <v>6609</v>
      </c>
      <c r="BY200" s="1451">
        <v>0.5</v>
      </c>
      <c r="BZ200" s="1451">
        <v>1</v>
      </c>
      <c r="CA200" s="1378" t="s">
        <v>7226</v>
      </c>
      <c r="CB200" s="336">
        <v>0.6</v>
      </c>
      <c r="CC200" s="336"/>
      <c r="CD200" s="337"/>
      <c r="CE200" s="336">
        <v>0.7</v>
      </c>
      <c r="CF200" s="336"/>
      <c r="CG200" s="337"/>
      <c r="CH200" s="336">
        <v>0.79999999999999993</v>
      </c>
      <c r="CI200" s="336"/>
      <c r="CJ200" s="337"/>
      <c r="CK200" s="336">
        <v>0.89999999999999991</v>
      </c>
      <c r="CL200" s="336"/>
      <c r="CM200" s="337"/>
      <c r="CN200" s="336">
        <v>0.99999999999999989</v>
      </c>
      <c r="CO200" s="336"/>
      <c r="CP200" s="337"/>
      <c r="CQ200" s="336">
        <v>0.99999999999999989</v>
      </c>
      <c r="CR200" s="336"/>
      <c r="CS200" s="337"/>
      <c r="CU200" s="336" t="s">
        <v>4995</v>
      </c>
    </row>
    <row r="201" spans="1:99" ht="153" x14ac:dyDescent="0.25">
      <c r="A201" s="234" t="s">
        <v>3556</v>
      </c>
      <c r="B201" s="108" t="s">
        <v>181</v>
      </c>
      <c r="C201" s="108">
        <v>1</v>
      </c>
      <c r="D201" s="108" t="s">
        <v>185</v>
      </c>
      <c r="E201" s="120">
        <v>0</v>
      </c>
      <c r="F201" s="108" t="s">
        <v>192</v>
      </c>
      <c r="G201" s="166" t="s">
        <v>3667</v>
      </c>
      <c r="H201" s="166" t="s">
        <v>185</v>
      </c>
      <c r="I201" s="299" t="str">
        <f t="shared" ref="I201:I264" si="14">+B201&amp;"-"&amp;C201&amp;D201&amp;"-"&amp;E201&amp;"-"&amp;F201&amp;G201&amp;H201</f>
        <v>I-102-0-1306902</v>
      </c>
      <c r="J201" s="185" t="s">
        <v>221</v>
      </c>
      <c r="K201" s="109" t="s">
        <v>16</v>
      </c>
      <c r="L201" s="109" t="s">
        <v>143</v>
      </c>
      <c r="M201" s="301" t="s">
        <v>4754</v>
      </c>
      <c r="N201" s="322"/>
      <c r="O201" s="110" t="s">
        <v>225</v>
      </c>
      <c r="P201" s="330" t="s">
        <v>681</v>
      </c>
      <c r="Q201" s="330" t="s">
        <v>760</v>
      </c>
      <c r="R201" s="110" t="s">
        <v>228</v>
      </c>
      <c r="S201" s="301" t="s">
        <v>761</v>
      </c>
      <c r="T201" s="581" t="s">
        <v>3131</v>
      </c>
      <c r="U201" s="583">
        <v>1.4</v>
      </c>
      <c r="V201" s="110" t="s">
        <v>223</v>
      </c>
      <c r="W201" s="1632">
        <v>5</v>
      </c>
      <c r="X201" s="323"/>
      <c r="Y201" s="703"/>
      <c r="Z201" s="330" t="s">
        <v>763</v>
      </c>
      <c r="AA201" s="303">
        <v>43160</v>
      </c>
      <c r="AB201" s="303">
        <v>43252</v>
      </c>
      <c r="AC201" s="341" t="str">
        <f t="shared" ref="AC201:AC264" si="15">TEXT(AA201,"mmmm")</f>
        <v>marzo</v>
      </c>
      <c r="AD201" s="343">
        <f t="shared" ref="AD201:AD264" si="16">+AB201-AA201</f>
        <v>92</v>
      </c>
      <c r="AE201" s="342">
        <f t="shared" si="13"/>
        <v>122</v>
      </c>
      <c r="AF201" s="332">
        <v>0</v>
      </c>
      <c r="AG201" s="308">
        <v>66000000</v>
      </c>
      <c r="AH201" s="110" t="s">
        <v>225</v>
      </c>
      <c r="AI201" s="333" t="s">
        <v>225</v>
      </c>
      <c r="AJ201" s="300" t="s">
        <v>875</v>
      </c>
      <c r="AK201" s="323"/>
      <c r="AL201" s="307"/>
      <c r="AM201" s="307"/>
      <c r="AN201" s="574">
        <v>2</v>
      </c>
      <c r="AO201" s="727" t="s">
        <v>3166</v>
      </c>
      <c r="AP201" s="574">
        <v>2</v>
      </c>
      <c r="AQ201" s="726" t="s">
        <v>4123</v>
      </c>
      <c r="AR201" s="574">
        <v>3</v>
      </c>
      <c r="AS201" s="726" t="s">
        <v>5237</v>
      </c>
      <c r="AT201" s="1626">
        <v>5</v>
      </c>
      <c r="AU201" s="1378" t="s">
        <v>6427</v>
      </c>
      <c r="AV201" s="1617">
        <v>5</v>
      </c>
      <c r="AW201" s="1450" t="s">
        <v>7191</v>
      </c>
      <c r="AX201" s="323"/>
      <c r="AY201" s="323"/>
      <c r="AZ201" s="323"/>
      <c r="BA201" s="323"/>
      <c r="BB201" s="323"/>
      <c r="BC201" s="323"/>
      <c r="BD201" s="323"/>
      <c r="BE201" s="323"/>
      <c r="BF201" s="323"/>
      <c r="BG201" s="323"/>
      <c r="BH201" s="323"/>
      <c r="BI201" s="323"/>
      <c r="BJ201" s="335">
        <v>0</v>
      </c>
      <c r="BK201" s="338"/>
      <c r="BL201" s="338"/>
      <c r="BM201" s="577">
        <v>0</v>
      </c>
      <c r="BN201" s="335">
        <v>0</v>
      </c>
      <c r="BO201" s="579">
        <v>0</v>
      </c>
      <c r="BP201" s="336">
        <v>0.25</v>
      </c>
      <c r="BQ201" s="336">
        <v>0.25</v>
      </c>
      <c r="BR201" s="339" t="s">
        <v>4164</v>
      </c>
      <c r="BS201" s="336">
        <v>0.5</v>
      </c>
      <c r="BT201" s="336">
        <v>0.5</v>
      </c>
      <c r="BU201" s="339" t="s">
        <v>5424</v>
      </c>
      <c r="BV201" s="1362">
        <v>0.75</v>
      </c>
      <c r="BW201" s="1362">
        <v>1</v>
      </c>
      <c r="BX201" s="1363" t="s">
        <v>6610</v>
      </c>
      <c r="BY201" s="1451">
        <v>1</v>
      </c>
      <c r="BZ201" s="1451">
        <v>1</v>
      </c>
      <c r="CA201" s="1378" t="s">
        <v>7227</v>
      </c>
      <c r="CB201" s="336">
        <v>1</v>
      </c>
      <c r="CC201" s="336"/>
      <c r="CD201" s="337"/>
      <c r="CE201" s="336">
        <v>1</v>
      </c>
      <c r="CF201" s="336"/>
      <c r="CG201" s="337"/>
      <c r="CH201" s="336">
        <v>1</v>
      </c>
      <c r="CI201" s="336"/>
      <c r="CJ201" s="337"/>
      <c r="CK201" s="336">
        <v>1</v>
      </c>
      <c r="CL201" s="336"/>
      <c r="CM201" s="337"/>
      <c r="CN201" s="336">
        <v>1</v>
      </c>
      <c r="CO201" s="336"/>
      <c r="CP201" s="337"/>
      <c r="CQ201" s="336">
        <v>1</v>
      </c>
      <c r="CR201" s="336"/>
      <c r="CS201" s="337"/>
      <c r="CU201" s="336" t="s">
        <v>4996</v>
      </c>
    </row>
    <row r="202" spans="1:99" ht="156" x14ac:dyDescent="0.25">
      <c r="A202" s="234" t="s">
        <v>3556</v>
      </c>
      <c r="B202" s="108" t="s">
        <v>181</v>
      </c>
      <c r="C202" s="108">
        <v>1</v>
      </c>
      <c r="D202" s="108" t="s">
        <v>185</v>
      </c>
      <c r="E202" s="120">
        <v>0</v>
      </c>
      <c r="F202" s="108" t="s">
        <v>192</v>
      </c>
      <c r="G202" s="166" t="s">
        <v>3668</v>
      </c>
      <c r="H202" s="166" t="s">
        <v>183</v>
      </c>
      <c r="I202" s="299" t="str">
        <f t="shared" si="14"/>
        <v>I-102-0-1307001</v>
      </c>
      <c r="J202" s="185" t="s">
        <v>221</v>
      </c>
      <c r="K202" s="109" t="s">
        <v>16</v>
      </c>
      <c r="L202" s="109" t="s">
        <v>143</v>
      </c>
      <c r="M202" s="301" t="s">
        <v>4754</v>
      </c>
      <c r="N202" s="322"/>
      <c r="O202" s="110" t="s">
        <v>225</v>
      </c>
      <c r="P202" s="330" t="s">
        <v>681</v>
      </c>
      <c r="Q202" s="330" t="s">
        <v>760</v>
      </c>
      <c r="R202" s="110" t="s">
        <v>228</v>
      </c>
      <c r="S202" s="301" t="s">
        <v>764</v>
      </c>
      <c r="T202" s="581" t="s">
        <v>3132</v>
      </c>
      <c r="U202" s="583">
        <v>2.6</v>
      </c>
      <c r="V202" s="110" t="s">
        <v>223</v>
      </c>
      <c r="W202" s="310">
        <v>5</v>
      </c>
      <c r="X202" s="323"/>
      <c r="Y202" s="703"/>
      <c r="Z202" s="330" t="s">
        <v>765</v>
      </c>
      <c r="AA202" s="303">
        <v>43160</v>
      </c>
      <c r="AB202" s="303">
        <v>43405</v>
      </c>
      <c r="AC202" s="341" t="str">
        <f t="shared" si="15"/>
        <v>marzo</v>
      </c>
      <c r="AD202" s="343">
        <f t="shared" si="16"/>
        <v>245</v>
      </c>
      <c r="AE202" s="342">
        <f t="shared" si="13"/>
        <v>274</v>
      </c>
      <c r="AF202" s="332">
        <v>0</v>
      </c>
      <c r="AG202" s="308">
        <v>191666666</v>
      </c>
      <c r="AH202" s="110" t="s">
        <v>225</v>
      </c>
      <c r="AI202" s="333" t="s">
        <v>225</v>
      </c>
      <c r="AJ202" s="300" t="s">
        <v>876</v>
      </c>
      <c r="AK202" s="323"/>
      <c r="AL202" s="307"/>
      <c r="AM202" s="307"/>
      <c r="AN202" s="574">
        <v>0</v>
      </c>
      <c r="AO202" s="727" t="s">
        <v>3167</v>
      </c>
      <c r="AP202" s="574">
        <v>0</v>
      </c>
      <c r="AQ202" s="726" t="s">
        <v>4124</v>
      </c>
      <c r="AR202" s="574">
        <v>0</v>
      </c>
      <c r="AS202" s="726" t="s">
        <v>5238</v>
      </c>
      <c r="AT202" s="1626">
        <v>0</v>
      </c>
      <c r="AU202" s="1378" t="s">
        <v>6428</v>
      </c>
      <c r="AV202" s="1617">
        <v>0</v>
      </c>
      <c r="AW202" s="1450" t="s">
        <v>7192</v>
      </c>
      <c r="AX202" s="323"/>
      <c r="AY202" s="323"/>
      <c r="AZ202" s="323"/>
      <c r="BA202" s="323"/>
      <c r="BB202" s="323"/>
      <c r="BC202" s="323"/>
      <c r="BD202" s="323"/>
      <c r="BE202" s="323"/>
      <c r="BF202" s="323"/>
      <c r="BG202" s="323"/>
      <c r="BH202" s="323"/>
      <c r="BI202" s="323"/>
      <c r="BJ202" s="335">
        <v>0</v>
      </c>
      <c r="BK202" s="338"/>
      <c r="BL202" s="338"/>
      <c r="BM202" s="577">
        <v>0</v>
      </c>
      <c r="BN202" s="335">
        <v>0</v>
      </c>
      <c r="BO202" s="579">
        <v>0</v>
      </c>
      <c r="BP202" s="336">
        <v>0.11</v>
      </c>
      <c r="BQ202" s="336">
        <v>0.11</v>
      </c>
      <c r="BR202" s="339" t="s">
        <v>4165</v>
      </c>
      <c r="BS202" s="336">
        <v>0.22</v>
      </c>
      <c r="BT202" s="336">
        <v>0.22</v>
      </c>
      <c r="BU202" s="339" t="s">
        <v>5425</v>
      </c>
      <c r="BV202" s="1362">
        <v>0.33</v>
      </c>
      <c r="BW202" s="1362">
        <v>0.33</v>
      </c>
      <c r="BX202" s="1363" t="s">
        <v>6428</v>
      </c>
      <c r="BY202" s="1451">
        <v>0.44</v>
      </c>
      <c r="BZ202" s="1451">
        <v>0.44</v>
      </c>
      <c r="CA202" s="1378" t="s">
        <v>7192</v>
      </c>
      <c r="CB202" s="336">
        <v>0.55000000000000004</v>
      </c>
      <c r="CC202" s="336"/>
      <c r="CD202" s="337"/>
      <c r="CE202" s="336">
        <v>0.66</v>
      </c>
      <c r="CF202" s="336"/>
      <c r="CG202" s="337"/>
      <c r="CH202" s="336">
        <v>0.77</v>
      </c>
      <c r="CI202" s="336"/>
      <c r="CJ202" s="337"/>
      <c r="CK202" s="336">
        <v>0.88</v>
      </c>
      <c r="CL202" s="336"/>
      <c r="CM202" s="337"/>
      <c r="CN202" s="336">
        <v>1</v>
      </c>
      <c r="CO202" s="336"/>
      <c r="CP202" s="337"/>
      <c r="CQ202" s="336">
        <v>1</v>
      </c>
      <c r="CR202" s="336"/>
      <c r="CS202" s="337"/>
      <c r="CU202" s="336" t="s">
        <v>4997</v>
      </c>
    </row>
    <row r="203" spans="1:99" ht="204.75" x14ac:dyDescent="0.25">
      <c r="A203" s="234" t="s">
        <v>3556</v>
      </c>
      <c r="B203" s="108" t="s">
        <v>181</v>
      </c>
      <c r="C203" s="108">
        <v>1</v>
      </c>
      <c r="D203" s="108" t="s">
        <v>185</v>
      </c>
      <c r="E203" s="120">
        <v>0</v>
      </c>
      <c r="F203" s="108" t="s">
        <v>192</v>
      </c>
      <c r="G203" s="166" t="s">
        <v>3669</v>
      </c>
      <c r="H203" s="166" t="s">
        <v>183</v>
      </c>
      <c r="I203" s="299" t="str">
        <f t="shared" si="14"/>
        <v>I-102-0-1307101</v>
      </c>
      <c r="J203" s="185" t="s">
        <v>221</v>
      </c>
      <c r="K203" s="109" t="s">
        <v>16</v>
      </c>
      <c r="L203" s="109" t="s">
        <v>143</v>
      </c>
      <c r="M203" s="301" t="s">
        <v>4754</v>
      </c>
      <c r="N203" s="322"/>
      <c r="O203" s="110" t="s">
        <v>225</v>
      </c>
      <c r="P203" s="330" t="s">
        <v>681</v>
      </c>
      <c r="Q203" s="330" t="s">
        <v>760</v>
      </c>
      <c r="R203" s="110" t="s">
        <v>228</v>
      </c>
      <c r="S203" s="301" t="s">
        <v>766</v>
      </c>
      <c r="T203" s="581" t="s">
        <v>3133</v>
      </c>
      <c r="U203" s="583">
        <v>2.6</v>
      </c>
      <c r="V203" s="110" t="s">
        <v>223</v>
      </c>
      <c r="W203" s="310">
        <v>10</v>
      </c>
      <c r="X203" s="323"/>
      <c r="Y203" s="703"/>
      <c r="Z203" s="330" t="s">
        <v>767</v>
      </c>
      <c r="AA203" s="303">
        <v>43132</v>
      </c>
      <c r="AB203" s="303">
        <v>43405</v>
      </c>
      <c r="AC203" s="341" t="str">
        <f t="shared" si="15"/>
        <v>febrero</v>
      </c>
      <c r="AD203" s="343">
        <f t="shared" si="16"/>
        <v>273</v>
      </c>
      <c r="AE203" s="342">
        <f t="shared" si="13"/>
        <v>274</v>
      </c>
      <c r="AF203" s="332">
        <v>0</v>
      </c>
      <c r="AG203" s="308">
        <v>231666666</v>
      </c>
      <c r="AH203" s="110" t="s">
        <v>225</v>
      </c>
      <c r="AI203" s="333" t="s">
        <v>225</v>
      </c>
      <c r="AJ203" s="300" t="s">
        <v>877</v>
      </c>
      <c r="AK203" s="323"/>
      <c r="AL203" s="307"/>
      <c r="AM203" s="307"/>
      <c r="AN203" s="574">
        <v>2</v>
      </c>
      <c r="AO203" s="727" t="s">
        <v>3168</v>
      </c>
      <c r="AP203" s="574">
        <v>1</v>
      </c>
      <c r="AQ203" s="726" t="s">
        <v>4125</v>
      </c>
      <c r="AR203" s="574">
        <v>6</v>
      </c>
      <c r="AS203" s="726" t="s">
        <v>5239</v>
      </c>
      <c r="AT203" s="1626">
        <v>6</v>
      </c>
      <c r="AU203" s="1378" t="s">
        <v>6429</v>
      </c>
      <c r="AV203" s="1617">
        <v>6</v>
      </c>
      <c r="AW203" s="1450" t="s">
        <v>7193</v>
      </c>
      <c r="AX203" s="323"/>
      <c r="AY203" s="323"/>
      <c r="AZ203" s="323"/>
      <c r="BA203" s="323"/>
      <c r="BB203" s="323"/>
      <c r="BC203" s="323"/>
      <c r="BD203" s="323"/>
      <c r="BE203" s="323"/>
      <c r="BF203" s="323"/>
      <c r="BG203" s="323"/>
      <c r="BH203" s="323"/>
      <c r="BI203" s="323"/>
      <c r="BJ203" s="335">
        <v>0</v>
      </c>
      <c r="BK203" s="338"/>
      <c r="BL203" s="338"/>
      <c r="BM203" s="577">
        <v>0.1</v>
      </c>
      <c r="BN203" s="335">
        <v>0.1</v>
      </c>
      <c r="BO203" s="579" t="s">
        <v>3201</v>
      </c>
      <c r="BP203" s="336">
        <v>0.2</v>
      </c>
      <c r="BQ203" s="336">
        <v>0.2</v>
      </c>
      <c r="BR203" s="339" t="s">
        <v>4125</v>
      </c>
      <c r="BS203" s="336">
        <v>0.30000000000000004</v>
      </c>
      <c r="BT203" s="336">
        <v>0.3</v>
      </c>
      <c r="BU203" s="339" t="s">
        <v>5426</v>
      </c>
      <c r="BV203" s="1362">
        <v>0.4</v>
      </c>
      <c r="BW203" s="1362">
        <v>0.4</v>
      </c>
      <c r="BX203" s="1363" t="s">
        <v>6429</v>
      </c>
      <c r="BY203" s="1451">
        <v>0.5</v>
      </c>
      <c r="BZ203" s="1451">
        <v>0.5</v>
      </c>
      <c r="CA203" s="1378" t="s">
        <v>7228</v>
      </c>
      <c r="CB203" s="336">
        <v>0.6</v>
      </c>
      <c r="CC203" s="336"/>
      <c r="CD203" s="337"/>
      <c r="CE203" s="336">
        <v>0.7</v>
      </c>
      <c r="CF203" s="336"/>
      <c r="CG203" s="337"/>
      <c r="CH203" s="336">
        <v>0.79999999999999993</v>
      </c>
      <c r="CI203" s="336"/>
      <c r="CJ203" s="337"/>
      <c r="CK203" s="336">
        <v>0.89999999999999991</v>
      </c>
      <c r="CL203" s="336"/>
      <c r="CM203" s="337"/>
      <c r="CN203" s="336">
        <v>0.99999999999999989</v>
      </c>
      <c r="CO203" s="336"/>
      <c r="CP203" s="337"/>
      <c r="CQ203" s="336">
        <v>0.99999999999999989</v>
      </c>
      <c r="CR203" s="336"/>
      <c r="CS203" s="337"/>
      <c r="CU203" s="336" t="s">
        <v>4998</v>
      </c>
    </row>
    <row r="204" spans="1:99" ht="204.75" x14ac:dyDescent="0.25">
      <c r="A204" s="234" t="s">
        <v>3556</v>
      </c>
      <c r="B204" s="108" t="s">
        <v>181</v>
      </c>
      <c r="C204" s="108">
        <v>1</v>
      </c>
      <c r="D204" s="108" t="s">
        <v>185</v>
      </c>
      <c r="E204" s="120">
        <v>0</v>
      </c>
      <c r="F204" s="108" t="s">
        <v>192</v>
      </c>
      <c r="G204" s="166" t="s">
        <v>3670</v>
      </c>
      <c r="H204" s="166" t="s">
        <v>183</v>
      </c>
      <c r="I204" s="299" t="str">
        <f t="shared" si="14"/>
        <v>I-102-0-1307201</v>
      </c>
      <c r="J204" s="185" t="s">
        <v>221</v>
      </c>
      <c r="K204" s="109" t="s">
        <v>16</v>
      </c>
      <c r="L204" s="109" t="s">
        <v>143</v>
      </c>
      <c r="M204" s="301" t="s">
        <v>4754</v>
      </c>
      <c r="N204" s="322"/>
      <c r="O204" s="110" t="s">
        <v>225</v>
      </c>
      <c r="P204" s="330" t="s">
        <v>681</v>
      </c>
      <c r="Q204" s="330" t="s">
        <v>760</v>
      </c>
      <c r="R204" s="110" t="s">
        <v>228</v>
      </c>
      <c r="S204" s="301" t="s">
        <v>768</v>
      </c>
      <c r="T204" s="581" t="s">
        <v>3134</v>
      </c>
      <c r="U204" s="583">
        <v>1.4</v>
      </c>
      <c r="V204" s="110" t="s">
        <v>223</v>
      </c>
      <c r="W204" s="1632">
        <v>5</v>
      </c>
      <c r="X204" s="323"/>
      <c r="Y204" s="703"/>
      <c r="Z204" s="330" t="s">
        <v>769</v>
      </c>
      <c r="AA204" s="303">
        <v>43132</v>
      </c>
      <c r="AB204" s="303">
        <v>43191</v>
      </c>
      <c r="AC204" s="341" t="str">
        <f t="shared" si="15"/>
        <v>febrero</v>
      </c>
      <c r="AD204" s="343">
        <f t="shared" si="16"/>
        <v>59</v>
      </c>
      <c r="AE204" s="342">
        <f t="shared" si="13"/>
        <v>61</v>
      </c>
      <c r="AF204" s="332">
        <v>0</v>
      </c>
      <c r="AG204" s="308">
        <v>705000000</v>
      </c>
      <c r="AH204" s="110" t="s">
        <v>225</v>
      </c>
      <c r="AI204" s="333" t="s">
        <v>225</v>
      </c>
      <c r="AJ204" s="300" t="s">
        <v>876</v>
      </c>
      <c r="AK204" s="323"/>
      <c r="AL204" s="307"/>
      <c r="AM204" s="307"/>
      <c r="AN204" s="574">
        <v>2</v>
      </c>
      <c r="AO204" s="727" t="s">
        <v>3169</v>
      </c>
      <c r="AP204" s="574">
        <v>3</v>
      </c>
      <c r="AQ204" s="726" t="s">
        <v>4126</v>
      </c>
      <c r="AR204" s="574">
        <v>4</v>
      </c>
      <c r="AS204" s="726" t="s">
        <v>5240</v>
      </c>
      <c r="AT204" s="1626">
        <v>4</v>
      </c>
      <c r="AU204" s="1378" t="s">
        <v>6430</v>
      </c>
      <c r="AV204" s="1617">
        <v>4</v>
      </c>
      <c r="AW204" s="1450" t="s">
        <v>7194</v>
      </c>
      <c r="AX204" s="323"/>
      <c r="AY204" s="323"/>
      <c r="AZ204" s="323"/>
      <c r="BA204" s="323"/>
      <c r="BB204" s="323"/>
      <c r="BC204" s="323"/>
      <c r="BD204" s="323"/>
      <c r="BE204" s="323"/>
      <c r="BF204" s="323"/>
      <c r="BG204" s="323"/>
      <c r="BH204" s="323"/>
      <c r="BI204" s="323"/>
      <c r="BJ204" s="335">
        <v>0</v>
      </c>
      <c r="BK204" s="338"/>
      <c r="BL204" s="338"/>
      <c r="BM204" s="577">
        <v>0.33</v>
      </c>
      <c r="BN204" s="335">
        <v>0.33</v>
      </c>
      <c r="BO204" s="579" t="s">
        <v>3202</v>
      </c>
      <c r="BP204" s="336">
        <v>0.66</v>
      </c>
      <c r="BQ204" s="336">
        <v>0.66</v>
      </c>
      <c r="BR204" s="339" t="s">
        <v>4166</v>
      </c>
      <c r="BS204" s="336">
        <v>1</v>
      </c>
      <c r="BT204" s="336">
        <v>1</v>
      </c>
      <c r="BU204" s="339" t="s">
        <v>5427</v>
      </c>
      <c r="BV204" s="1362">
        <v>1</v>
      </c>
      <c r="BW204" s="1362">
        <v>1</v>
      </c>
      <c r="BX204" s="1363" t="s">
        <v>6611</v>
      </c>
      <c r="BY204" s="1451">
        <v>1</v>
      </c>
      <c r="BZ204" s="1451">
        <v>1</v>
      </c>
      <c r="CA204" s="1378" t="s">
        <v>7229</v>
      </c>
      <c r="CB204" s="336">
        <v>1</v>
      </c>
      <c r="CC204" s="336"/>
      <c r="CD204" s="337"/>
      <c r="CE204" s="336">
        <v>1</v>
      </c>
      <c r="CF204" s="336"/>
      <c r="CG204" s="337"/>
      <c r="CH204" s="336">
        <v>1</v>
      </c>
      <c r="CI204" s="336"/>
      <c r="CJ204" s="337"/>
      <c r="CK204" s="336">
        <v>1</v>
      </c>
      <c r="CL204" s="336"/>
      <c r="CM204" s="337"/>
      <c r="CN204" s="336">
        <v>1</v>
      </c>
      <c r="CO204" s="336"/>
      <c r="CP204" s="337"/>
      <c r="CQ204" s="336">
        <v>1</v>
      </c>
      <c r="CR204" s="336"/>
      <c r="CS204" s="337"/>
      <c r="CU204" s="336" t="s">
        <v>4999</v>
      </c>
    </row>
    <row r="205" spans="1:99" ht="204.75" x14ac:dyDescent="0.25">
      <c r="A205" s="234" t="s">
        <v>3556</v>
      </c>
      <c r="B205" s="108" t="s">
        <v>181</v>
      </c>
      <c r="C205" s="108">
        <v>1</v>
      </c>
      <c r="D205" s="108" t="s">
        <v>185</v>
      </c>
      <c r="E205" s="120">
        <v>0</v>
      </c>
      <c r="F205" s="108" t="s">
        <v>192</v>
      </c>
      <c r="G205" s="166" t="s">
        <v>3670</v>
      </c>
      <c r="H205" s="166" t="s">
        <v>185</v>
      </c>
      <c r="I205" s="299" t="str">
        <f t="shared" si="14"/>
        <v>I-102-0-1307202</v>
      </c>
      <c r="J205" s="185" t="s">
        <v>221</v>
      </c>
      <c r="K205" s="109" t="s">
        <v>16</v>
      </c>
      <c r="L205" s="109" t="s">
        <v>143</v>
      </c>
      <c r="M205" s="301" t="s">
        <v>4754</v>
      </c>
      <c r="N205" s="322"/>
      <c r="O205" s="110" t="s">
        <v>225</v>
      </c>
      <c r="P205" s="330" t="s">
        <v>681</v>
      </c>
      <c r="Q205" s="330" t="s">
        <v>760</v>
      </c>
      <c r="R205" s="110" t="s">
        <v>228</v>
      </c>
      <c r="S205" s="301" t="s">
        <v>768</v>
      </c>
      <c r="T205" s="581" t="s">
        <v>3134</v>
      </c>
      <c r="U205" s="583">
        <v>1.4</v>
      </c>
      <c r="V205" s="110" t="s">
        <v>223</v>
      </c>
      <c r="W205" s="1632">
        <v>5</v>
      </c>
      <c r="X205" s="323"/>
      <c r="Y205" s="703"/>
      <c r="Z205" s="330" t="s">
        <v>770</v>
      </c>
      <c r="AA205" s="303">
        <v>43160</v>
      </c>
      <c r="AB205" s="303">
        <v>43252</v>
      </c>
      <c r="AC205" s="341" t="str">
        <f t="shared" si="15"/>
        <v>marzo</v>
      </c>
      <c r="AD205" s="343">
        <f t="shared" si="16"/>
        <v>92</v>
      </c>
      <c r="AE205" s="342">
        <f t="shared" si="13"/>
        <v>122</v>
      </c>
      <c r="AF205" s="332">
        <v>0</v>
      </c>
      <c r="AG205" s="308">
        <v>0</v>
      </c>
      <c r="AH205" s="110"/>
      <c r="AI205" s="333"/>
      <c r="AJ205" s="300" t="s">
        <v>876</v>
      </c>
      <c r="AK205" s="323"/>
      <c r="AL205" s="307"/>
      <c r="AM205" s="307"/>
      <c r="AN205" s="574">
        <v>2</v>
      </c>
      <c r="AO205" s="727" t="s">
        <v>3169</v>
      </c>
      <c r="AP205" s="574">
        <v>3</v>
      </c>
      <c r="AQ205" s="726" t="s">
        <v>4126</v>
      </c>
      <c r="AR205" s="574">
        <v>4</v>
      </c>
      <c r="AS205" s="726" t="s">
        <v>5240</v>
      </c>
      <c r="AT205" s="1626">
        <v>4</v>
      </c>
      <c r="AU205" s="1378" t="s">
        <v>6430</v>
      </c>
      <c r="AV205" s="1617">
        <v>4</v>
      </c>
      <c r="AW205" s="1450" t="s">
        <v>7194</v>
      </c>
      <c r="AX205" s="323"/>
      <c r="AY205" s="323"/>
      <c r="AZ205" s="323"/>
      <c r="BA205" s="323"/>
      <c r="BB205" s="323"/>
      <c r="BC205" s="323"/>
      <c r="BD205" s="323"/>
      <c r="BE205" s="323"/>
      <c r="BF205" s="323"/>
      <c r="BG205" s="323"/>
      <c r="BH205" s="323"/>
      <c r="BI205" s="323"/>
      <c r="BJ205" s="335">
        <v>0</v>
      </c>
      <c r="BK205" s="338"/>
      <c r="BL205" s="338"/>
      <c r="BM205" s="577">
        <v>0</v>
      </c>
      <c r="BN205" s="335">
        <v>0</v>
      </c>
      <c r="BO205" s="579">
        <v>0</v>
      </c>
      <c r="BP205" s="336">
        <v>0.25</v>
      </c>
      <c r="BQ205" s="336">
        <v>0.25</v>
      </c>
      <c r="BR205" s="339" t="s">
        <v>4167</v>
      </c>
      <c r="BS205" s="336">
        <v>0.5</v>
      </c>
      <c r="BT205" s="336">
        <v>0.5</v>
      </c>
      <c r="BU205" s="339" t="s">
        <v>5428</v>
      </c>
      <c r="BV205" s="1362">
        <v>0.75</v>
      </c>
      <c r="BW205" s="1362">
        <v>0.75</v>
      </c>
      <c r="BX205" s="1363" t="s">
        <v>6612</v>
      </c>
      <c r="BY205" s="1451">
        <v>1</v>
      </c>
      <c r="BZ205" s="1451">
        <v>0.8</v>
      </c>
      <c r="CA205" s="1378" t="s">
        <v>7230</v>
      </c>
      <c r="CB205" s="336">
        <v>1</v>
      </c>
      <c r="CC205" s="336"/>
      <c r="CD205" s="337"/>
      <c r="CE205" s="336">
        <v>1</v>
      </c>
      <c r="CF205" s="336"/>
      <c r="CG205" s="337"/>
      <c r="CH205" s="336">
        <v>1</v>
      </c>
      <c r="CI205" s="336"/>
      <c r="CJ205" s="337"/>
      <c r="CK205" s="336">
        <v>1</v>
      </c>
      <c r="CL205" s="336"/>
      <c r="CM205" s="337"/>
      <c r="CN205" s="336">
        <v>1</v>
      </c>
      <c r="CO205" s="336"/>
      <c r="CP205" s="337"/>
      <c r="CQ205" s="336">
        <v>1</v>
      </c>
      <c r="CR205" s="336"/>
      <c r="CS205" s="337"/>
      <c r="CU205" s="336" t="s">
        <v>5000</v>
      </c>
    </row>
    <row r="206" spans="1:99" ht="204.75" x14ac:dyDescent="0.25">
      <c r="A206" s="234" t="s">
        <v>3556</v>
      </c>
      <c r="B206" s="108" t="s">
        <v>181</v>
      </c>
      <c r="C206" s="108">
        <v>1</v>
      </c>
      <c r="D206" s="108" t="s">
        <v>185</v>
      </c>
      <c r="E206" s="120">
        <v>0</v>
      </c>
      <c r="F206" s="108" t="s">
        <v>192</v>
      </c>
      <c r="G206" s="166" t="s">
        <v>3671</v>
      </c>
      <c r="H206" s="166" t="s">
        <v>183</v>
      </c>
      <c r="I206" s="299" t="str">
        <f t="shared" si="14"/>
        <v>I-102-0-1307301</v>
      </c>
      <c r="J206" s="185" t="s">
        <v>221</v>
      </c>
      <c r="K206" s="109" t="s">
        <v>16</v>
      </c>
      <c r="L206" s="109" t="s">
        <v>143</v>
      </c>
      <c r="M206" s="301" t="s">
        <v>4754</v>
      </c>
      <c r="N206" s="322"/>
      <c r="O206" s="110" t="s">
        <v>225</v>
      </c>
      <c r="P206" s="330" t="s">
        <v>681</v>
      </c>
      <c r="Q206" s="330" t="s">
        <v>760</v>
      </c>
      <c r="R206" s="110" t="s">
        <v>228</v>
      </c>
      <c r="S206" s="301" t="s">
        <v>771</v>
      </c>
      <c r="T206" s="581" t="s">
        <v>3135</v>
      </c>
      <c r="U206" s="583">
        <v>0.93</v>
      </c>
      <c r="V206" s="110" t="s">
        <v>223</v>
      </c>
      <c r="W206" s="1632">
        <v>180</v>
      </c>
      <c r="X206" s="323"/>
      <c r="Y206" s="703"/>
      <c r="Z206" s="330" t="s">
        <v>772</v>
      </c>
      <c r="AA206" s="303">
        <v>43132</v>
      </c>
      <c r="AB206" s="303">
        <v>43160</v>
      </c>
      <c r="AC206" s="341" t="str">
        <f t="shared" si="15"/>
        <v>febrero</v>
      </c>
      <c r="AD206" s="343">
        <f t="shared" si="16"/>
        <v>28</v>
      </c>
      <c r="AE206" s="342">
        <f t="shared" si="13"/>
        <v>30</v>
      </c>
      <c r="AF206" s="332">
        <v>0</v>
      </c>
      <c r="AG206" s="308">
        <v>227000000</v>
      </c>
      <c r="AH206" s="110"/>
      <c r="AI206" s="333"/>
      <c r="AJ206" s="300" t="s">
        <v>878</v>
      </c>
      <c r="AK206" s="323"/>
      <c r="AL206" s="307"/>
      <c r="AM206" s="307"/>
      <c r="AN206" s="574">
        <v>16</v>
      </c>
      <c r="AO206" s="727" t="s">
        <v>3170</v>
      </c>
      <c r="AP206" s="574">
        <v>16</v>
      </c>
      <c r="AQ206" s="726" t="s">
        <v>4127</v>
      </c>
      <c r="AR206" s="574">
        <v>36</v>
      </c>
      <c r="AS206" s="726" t="s">
        <v>5241</v>
      </c>
      <c r="AT206" s="1626">
        <v>236</v>
      </c>
      <c r="AU206" s="1378" t="s">
        <v>6431</v>
      </c>
      <c r="AV206" s="1617">
        <v>236</v>
      </c>
      <c r="AW206" s="1450" t="s">
        <v>7195</v>
      </c>
      <c r="AX206" s="323"/>
      <c r="AY206" s="323"/>
      <c r="AZ206" s="323"/>
      <c r="BA206" s="323"/>
      <c r="BB206" s="323"/>
      <c r="BC206" s="323"/>
      <c r="BD206" s="323"/>
      <c r="BE206" s="323"/>
      <c r="BF206" s="323"/>
      <c r="BG206" s="323"/>
      <c r="BH206" s="323"/>
      <c r="BI206" s="323"/>
      <c r="BJ206" s="335">
        <v>0</v>
      </c>
      <c r="BK206" s="338"/>
      <c r="BL206" s="338"/>
      <c r="BM206" s="577">
        <v>0.5</v>
      </c>
      <c r="BN206" s="335">
        <v>0.25</v>
      </c>
      <c r="BO206" s="579" t="s">
        <v>3203</v>
      </c>
      <c r="BP206" s="336">
        <v>1</v>
      </c>
      <c r="BQ206" s="336">
        <v>0.5</v>
      </c>
      <c r="BR206" s="339" t="s">
        <v>4127</v>
      </c>
      <c r="BS206" s="336">
        <v>1</v>
      </c>
      <c r="BT206" s="336">
        <v>0.6</v>
      </c>
      <c r="BU206" s="339" t="s">
        <v>5241</v>
      </c>
      <c r="BV206" s="1362">
        <v>1</v>
      </c>
      <c r="BW206" s="1362">
        <v>0.7</v>
      </c>
      <c r="BX206" s="1363" t="s">
        <v>6613</v>
      </c>
      <c r="BY206" s="1451">
        <v>1</v>
      </c>
      <c r="BZ206" s="1451">
        <v>0.7</v>
      </c>
      <c r="CA206" s="1378" t="s">
        <v>7231</v>
      </c>
      <c r="CB206" s="336">
        <v>1</v>
      </c>
      <c r="CC206" s="336"/>
      <c r="CD206" s="337"/>
      <c r="CE206" s="336">
        <v>1</v>
      </c>
      <c r="CF206" s="336"/>
      <c r="CG206" s="337"/>
      <c r="CH206" s="336">
        <v>1</v>
      </c>
      <c r="CI206" s="336"/>
      <c r="CJ206" s="337"/>
      <c r="CK206" s="336">
        <v>1</v>
      </c>
      <c r="CL206" s="336"/>
      <c r="CM206" s="337"/>
      <c r="CN206" s="336">
        <v>1</v>
      </c>
      <c r="CO206" s="336"/>
      <c r="CP206" s="337"/>
      <c r="CQ206" s="336">
        <v>1</v>
      </c>
      <c r="CR206" s="336"/>
      <c r="CS206" s="337"/>
      <c r="CU206" s="336" t="s">
        <v>5001</v>
      </c>
    </row>
    <row r="207" spans="1:99" ht="204.75" x14ac:dyDescent="0.25">
      <c r="A207" s="234" t="s">
        <v>3556</v>
      </c>
      <c r="B207" s="108" t="s">
        <v>181</v>
      </c>
      <c r="C207" s="108">
        <v>1</v>
      </c>
      <c r="D207" s="108" t="s">
        <v>185</v>
      </c>
      <c r="E207" s="120">
        <v>0</v>
      </c>
      <c r="F207" s="108" t="s">
        <v>192</v>
      </c>
      <c r="G207" s="166" t="s">
        <v>3671</v>
      </c>
      <c r="H207" s="166" t="s">
        <v>185</v>
      </c>
      <c r="I207" s="299" t="str">
        <f t="shared" si="14"/>
        <v>I-102-0-1307302</v>
      </c>
      <c r="J207" s="185" t="s">
        <v>221</v>
      </c>
      <c r="K207" s="109" t="s">
        <v>16</v>
      </c>
      <c r="L207" s="109" t="s">
        <v>143</v>
      </c>
      <c r="M207" s="301" t="s">
        <v>4754</v>
      </c>
      <c r="N207" s="322"/>
      <c r="O207" s="110" t="s">
        <v>225</v>
      </c>
      <c r="P207" s="330" t="s">
        <v>681</v>
      </c>
      <c r="Q207" s="330" t="s">
        <v>760</v>
      </c>
      <c r="R207" s="110" t="s">
        <v>228</v>
      </c>
      <c r="S207" s="301" t="s">
        <v>771</v>
      </c>
      <c r="T207" s="581" t="s">
        <v>3135</v>
      </c>
      <c r="U207" s="583">
        <v>0.93</v>
      </c>
      <c r="V207" s="110" t="s">
        <v>223</v>
      </c>
      <c r="W207" s="310">
        <v>180</v>
      </c>
      <c r="X207" s="323"/>
      <c r="Y207" s="703"/>
      <c r="Z207" s="330" t="s">
        <v>773</v>
      </c>
      <c r="AA207" s="303">
        <v>43221</v>
      </c>
      <c r="AB207" s="303">
        <v>43282</v>
      </c>
      <c r="AC207" s="341" t="str">
        <f t="shared" si="15"/>
        <v>mayo</v>
      </c>
      <c r="AD207" s="343">
        <f t="shared" si="16"/>
        <v>61</v>
      </c>
      <c r="AE207" s="342">
        <f t="shared" si="13"/>
        <v>61</v>
      </c>
      <c r="AF207" s="332">
        <v>0</v>
      </c>
      <c r="AG207" s="308">
        <v>100000000</v>
      </c>
      <c r="AH207" s="110"/>
      <c r="AI207" s="333"/>
      <c r="AJ207" s="300" t="s">
        <v>878</v>
      </c>
      <c r="AK207" s="323"/>
      <c r="AL207" s="307"/>
      <c r="AM207" s="307"/>
      <c r="AN207" s="574">
        <v>16</v>
      </c>
      <c r="AO207" s="727" t="s">
        <v>3170</v>
      </c>
      <c r="AP207" s="574">
        <v>16</v>
      </c>
      <c r="AQ207" s="726" t="s">
        <v>4127</v>
      </c>
      <c r="AR207" s="574">
        <v>36</v>
      </c>
      <c r="AS207" s="726" t="s">
        <v>5241</v>
      </c>
      <c r="AT207" s="1626">
        <v>236</v>
      </c>
      <c r="AU207" s="1378" t="s">
        <v>6431</v>
      </c>
      <c r="AV207" s="1617">
        <v>236</v>
      </c>
      <c r="AW207" s="1450" t="s">
        <v>7195</v>
      </c>
      <c r="AX207" s="323"/>
      <c r="AY207" s="323"/>
      <c r="AZ207" s="323"/>
      <c r="BA207" s="323"/>
      <c r="BB207" s="323"/>
      <c r="BC207" s="323"/>
      <c r="BD207" s="323"/>
      <c r="BE207" s="323"/>
      <c r="BF207" s="323"/>
      <c r="BG207" s="323"/>
      <c r="BH207" s="323"/>
      <c r="BI207" s="323"/>
      <c r="BJ207" s="335">
        <v>0</v>
      </c>
      <c r="BK207" s="338"/>
      <c r="BL207" s="338"/>
      <c r="BM207" s="577">
        <v>0</v>
      </c>
      <c r="BN207" s="335">
        <v>0</v>
      </c>
      <c r="BO207" s="579">
        <v>0</v>
      </c>
      <c r="BP207" s="336">
        <v>0</v>
      </c>
      <c r="BQ207" s="336"/>
      <c r="BR207" s="339"/>
      <c r="BS207" s="336">
        <v>0</v>
      </c>
      <c r="BT207" s="336"/>
      <c r="BU207" s="339"/>
      <c r="BV207" s="1362">
        <v>0.33</v>
      </c>
      <c r="BW207" s="1362">
        <v>0.33</v>
      </c>
      <c r="BX207" s="1363" t="s">
        <v>6614</v>
      </c>
      <c r="BY207" s="1451">
        <v>0.66</v>
      </c>
      <c r="BZ207" s="1451">
        <v>0.66</v>
      </c>
      <c r="CA207" s="1378" t="s">
        <v>7232</v>
      </c>
      <c r="CB207" s="336">
        <v>1</v>
      </c>
      <c r="CC207" s="336"/>
      <c r="CD207" s="337"/>
      <c r="CE207" s="336">
        <v>1</v>
      </c>
      <c r="CF207" s="336"/>
      <c r="CG207" s="337"/>
      <c r="CH207" s="336">
        <v>1</v>
      </c>
      <c r="CI207" s="336"/>
      <c r="CJ207" s="337"/>
      <c r="CK207" s="336">
        <v>1</v>
      </c>
      <c r="CL207" s="336"/>
      <c r="CM207" s="337"/>
      <c r="CN207" s="336">
        <v>1</v>
      </c>
      <c r="CO207" s="336"/>
      <c r="CP207" s="337"/>
      <c r="CQ207" s="336">
        <v>1</v>
      </c>
      <c r="CR207" s="336"/>
      <c r="CS207" s="337"/>
      <c r="CU207" s="336" t="s">
        <v>5002</v>
      </c>
    </row>
    <row r="208" spans="1:99" ht="156" x14ac:dyDescent="0.25">
      <c r="A208" s="234" t="s">
        <v>3556</v>
      </c>
      <c r="B208" s="108" t="s">
        <v>181</v>
      </c>
      <c r="C208" s="108">
        <v>1</v>
      </c>
      <c r="D208" s="108" t="s">
        <v>185</v>
      </c>
      <c r="E208" s="120">
        <v>0</v>
      </c>
      <c r="F208" s="108" t="s">
        <v>192</v>
      </c>
      <c r="G208" s="166" t="s">
        <v>3671</v>
      </c>
      <c r="H208" s="166" t="s">
        <v>186</v>
      </c>
      <c r="I208" s="299" t="str">
        <f t="shared" si="14"/>
        <v>I-102-0-1307303</v>
      </c>
      <c r="J208" s="185" t="s">
        <v>221</v>
      </c>
      <c r="K208" s="109" t="s">
        <v>16</v>
      </c>
      <c r="L208" s="109" t="s">
        <v>143</v>
      </c>
      <c r="M208" s="301" t="s">
        <v>4754</v>
      </c>
      <c r="N208" s="322"/>
      <c r="O208" s="110" t="s">
        <v>225</v>
      </c>
      <c r="P208" s="330" t="s">
        <v>681</v>
      </c>
      <c r="Q208" s="330" t="s">
        <v>760</v>
      </c>
      <c r="R208" s="110" t="s">
        <v>228</v>
      </c>
      <c r="S208" s="301" t="s">
        <v>771</v>
      </c>
      <c r="T208" s="581" t="s">
        <v>3135</v>
      </c>
      <c r="U208" s="583">
        <v>0.93</v>
      </c>
      <c r="V208" s="110" t="s">
        <v>223</v>
      </c>
      <c r="W208" s="1632">
        <v>180</v>
      </c>
      <c r="X208" s="819" t="s">
        <v>222</v>
      </c>
      <c r="Y208" s="703">
        <v>43159</v>
      </c>
      <c r="Z208" s="983" t="s">
        <v>774</v>
      </c>
      <c r="AA208" s="303">
        <v>43221</v>
      </c>
      <c r="AB208" s="303">
        <v>43251</v>
      </c>
      <c r="AC208" s="341" t="str">
        <f t="shared" si="15"/>
        <v>mayo</v>
      </c>
      <c r="AD208" s="343">
        <f t="shared" si="16"/>
        <v>30</v>
      </c>
      <c r="AE208" s="342">
        <f t="shared" si="13"/>
        <v>30</v>
      </c>
      <c r="AF208" s="332">
        <v>0</v>
      </c>
      <c r="AG208" s="308">
        <v>111000000</v>
      </c>
      <c r="AH208" s="110"/>
      <c r="AI208" s="333"/>
      <c r="AJ208" s="300" t="s">
        <v>878</v>
      </c>
      <c r="AK208" s="323"/>
      <c r="AL208" s="307"/>
      <c r="AM208" s="307"/>
      <c r="AN208" s="574">
        <v>16</v>
      </c>
      <c r="AO208" s="727" t="s">
        <v>3170</v>
      </c>
      <c r="AP208" s="574">
        <v>16</v>
      </c>
      <c r="AQ208" s="726" t="s">
        <v>4127</v>
      </c>
      <c r="AR208" s="574">
        <v>36</v>
      </c>
      <c r="AS208" s="726" t="s">
        <v>5241</v>
      </c>
      <c r="AT208" s="1626">
        <v>236</v>
      </c>
      <c r="AU208" s="1378" t="s">
        <v>6431</v>
      </c>
      <c r="AV208" s="1617">
        <v>236</v>
      </c>
      <c r="AW208" s="1378" t="s">
        <v>7195</v>
      </c>
      <c r="AX208" s="323"/>
      <c r="AY208" s="323"/>
      <c r="AZ208" s="323"/>
      <c r="BA208" s="323"/>
      <c r="BB208" s="323"/>
      <c r="BC208" s="323"/>
      <c r="BD208" s="323"/>
      <c r="BE208" s="323"/>
      <c r="BF208" s="323"/>
      <c r="BG208" s="323"/>
      <c r="BH208" s="323"/>
      <c r="BI208" s="323"/>
      <c r="BJ208" s="335">
        <v>0</v>
      </c>
      <c r="BK208" s="338"/>
      <c r="BL208" s="338"/>
      <c r="BM208" s="577">
        <v>0</v>
      </c>
      <c r="BN208" s="335">
        <v>0</v>
      </c>
      <c r="BO208" s="579">
        <v>0</v>
      </c>
      <c r="BP208" s="336">
        <v>0</v>
      </c>
      <c r="BQ208" s="336"/>
      <c r="BR208" s="339"/>
      <c r="BS208" s="336">
        <v>0</v>
      </c>
      <c r="BT208" s="336"/>
      <c r="BU208" s="339"/>
      <c r="BV208" s="1362">
        <v>1</v>
      </c>
      <c r="BW208" s="1362">
        <v>0.25</v>
      </c>
      <c r="BX208" s="1363" t="s">
        <v>6615</v>
      </c>
      <c r="BY208" s="1451">
        <v>1</v>
      </c>
      <c r="BZ208" s="1451">
        <v>0.45</v>
      </c>
      <c r="CA208" s="1378" t="s">
        <v>7233</v>
      </c>
      <c r="CB208" s="336">
        <v>1</v>
      </c>
      <c r="CC208" s="336"/>
      <c r="CD208" s="337"/>
      <c r="CE208" s="336">
        <v>1</v>
      </c>
      <c r="CF208" s="336"/>
      <c r="CG208" s="337"/>
      <c r="CH208" s="336">
        <v>1</v>
      </c>
      <c r="CI208" s="336"/>
      <c r="CJ208" s="337"/>
      <c r="CK208" s="336">
        <v>1</v>
      </c>
      <c r="CL208" s="336"/>
      <c r="CM208" s="337"/>
      <c r="CN208" s="336">
        <v>1</v>
      </c>
      <c r="CO208" s="336"/>
      <c r="CP208" s="337"/>
      <c r="CQ208" s="336">
        <v>1</v>
      </c>
      <c r="CR208" s="336"/>
      <c r="CS208" s="337"/>
      <c r="CU208" s="336" t="s">
        <v>5003</v>
      </c>
    </row>
    <row r="209" spans="1:99" ht="140.25" x14ac:dyDescent="0.25">
      <c r="A209" s="234" t="s">
        <v>3556</v>
      </c>
      <c r="B209" s="108" t="s">
        <v>181</v>
      </c>
      <c r="C209" s="108">
        <v>1</v>
      </c>
      <c r="D209" s="108" t="s">
        <v>185</v>
      </c>
      <c r="E209" s="120">
        <v>0</v>
      </c>
      <c r="F209" s="108" t="s">
        <v>192</v>
      </c>
      <c r="G209" s="166" t="s">
        <v>3672</v>
      </c>
      <c r="H209" s="166" t="s">
        <v>183</v>
      </c>
      <c r="I209" s="299" t="str">
        <f t="shared" si="14"/>
        <v>I-102-0-1307401</v>
      </c>
      <c r="J209" s="185" t="s">
        <v>221</v>
      </c>
      <c r="K209" s="109" t="s">
        <v>16</v>
      </c>
      <c r="L209" s="109" t="s">
        <v>143</v>
      </c>
      <c r="M209" s="301" t="s">
        <v>4754</v>
      </c>
      <c r="N209" s="322"/>
      <c r="O209" s="110" t="s">
        <v>225</v>
      </c>
      <c r="P209" s="330" t="s">
        <v>681</v>
      </c>
      <c r="Q209" s="330" t="s">
        <v>760</v>
      </c>
      <c r="R209" s="110" t="s">
        <v>228</v>
      </c>
      <c r="S209" s="301" t="s">
        <v>775</v>
      </c>
      <c r="T209" s="581" t="s">
        <v>3136</v>
      </c>
      <c r="U209" s="583">
        <v>2.6</v>
      </c>
      <c r="V209" s="110" t="s">
        <v>223</v>
      </c>
      <c r="W209" s="310">
        <v>15</v>
      </c>
      <c r="X209" s="323"/>
      <c r="Y209" s="703"/>
      <c r="Z209" s="330" t="s">
        <v>776</v>
      </c>
      <c r="AA209" s="303">
        <v>43132</v>
      </c>
      <c r="AB209" s="303">
        <v>43405</v>
      </c>
      <c r="AC209" s="341" t="str">
        <f t="shared" si="15"/>
        <v>febrero</v>
      </c>
      <c r="AD209" s="343">
        <f t="shared" si="16"/>
        <v>273</v>
      </c>
      <c r="AE209" s="342">
        <f t="shared" si="13"/>
        <v>274</v>
      </c>
      <c r="AF209" s="332">
        <v>0</v>
      </c>
      <c r="AG209" s="308">
        <v>0</v>
      </c>
      <c r="AH209" s="110" t="s">
        <v>225</v>
      </c>
      <c r="AI209" s="333" t="s">
        <v>225</v>
      </c>
      <c r="AJ209" s="300" t="s">
        <v>879</v>
      </c>
      <c r="AK209" s="323"/>
      <c r="AL209" s="307"/>
      <c r="AM209" s="307"/>
      <c r="AN209" s="574">
        <v>0</v>
      </c>
      <c r="AO209" s="727" t="s">
        <v>3171</v>
      </c>
      <c r="AP209" s="574">
        <v>0</v>
      </c>
      <c r="AQ209" s="726" t="s">
        <v>4128</v>
      </c>
      <c r="AR209" s="574">
        <v>2</v>
      </c>
      <c r="AS209" s="726" t="s">
        <v>5242</v>
      </c>
      <c r="AT209" s="1626">
        <v>5</v>
      </c>
      <c r="AU209" s="1378" t="s">
        <v>6432</v>
      </c>
      <c r="AV209" s="1617">
        <v>5</v>
      </c>
      <c r="AW209" s="1378" t="s">
        <v>7196</v>
      </c>
      <c r="AX209" s="323"/>
      <c r="AY209" s="323"/>
      <c r="AZ209" s="323"/>
      <c r="BA209" s="323"/>
      <c r="BB209" s="323"/>
      <c r="BC209" s="323"/>
      <c r="BD209" s="323"/>
      <c r="BE209" s="323"/>
      <c r="BF209" s="323"/>
      <c r="BG209" s="323"/>
      <c r="BH209" s="323"/>
      <c r="BI209" s="323"/>
      <c r="BJ209" s="335">
        <v>0</v>
      </c>
      <c r="BK209" s="338"/>
      <c r="BL209" s="338"/>
      <c r="BM209" s="577">
        <v>0.1</v>
      </c>
      <c r="BN209" s="335">
        <v>0.1</v>
      </c>
      <c r="BO209" s="579" t="s">
        <v>3204</v>
      </c>
      <c r="BP209" s="336">
        <v>0.2</v>
      </c>
      <c r="BQ209" s="336">
        <v>0.25</v>
      </c>
      <c r="BR209" s="339" t="s">
        <v>4168</v>
      </c>
      <c r="BS209" s="336">
        <v>0.30000000000000004</v>
      </c>
      <c r="BT209" s="336">
        <v>0.3</v>
      </c>
      <c r="BU209" s="339" t="s">
        <v>5242</v>
      </c>
      <c r="BV209" s="1362">
        <v>0.4</v>
      </c>
      <c r="BW209" s="1362">
        <v>0.4</v>
      </c>
      <c r="BX209" s="1363" t="s">
        <v>6432</v>
      </c>
      <c r="BY209" s="1451">
        <v>0.5</v>
      </c>
      <c r="BZ209" s="1451">
        <v>0.5</v>
      </c>
      <c r="CA209" s="1378" t="s">
        <v>7196</v>
      </c>
      <c r="CB209" s="336">
        <v>0.6</v>
      </c>
      <c r="CC209" s="336"/>
      <c r="CD209" s="337"/>
      <c r="CE209" s="336">
        <v>0.7</v>
      </c>
      <c r="CF209" s="336"/>
      <c r="CG209" s="337"/>
      <c r="CH209" s="336">
        <v>0.79999999999999993</v>
      </c>
      <c r="CI209" s="336"/>
      <c r="CJ209" s="337"/>
      <c r="CK209" s="336">
        <v>0.89999999999999991</v>
      </c>
      <c r="CL209" s="336"/>
      <c r="CM209" s="337"/>
      <c r="CN209" s="336">
        <v>0.99999999999999989</v>
      </c>
      <c r="CO209" s="336"/>
      <c r="CP209" s="337"/>
      <c r="CQ209" s="336">
        <v>0.99999999999999989</v>
      </c>
      <c r="CR209" s="336"/>
      <c r="CS209" s="337"/>
      <c r="CU209" s="336" t="s">
        <v>5004</v>
      </c>
    </row>
    <row r="210" spans="1:99" ht="110.25" x14ac:dyDescent="0.25">
      <c r="A210" s="234" t="s">
        <v>3556</v>
      </c>
      <c r="B210" s="234" t="s">
        <v>181</v>
      </c>
      <c r="C210" s="234">
        <v>1</v>
      </c>
      <c r="D210" s="166" t="s">
        <v>186</v>
      </c>
      <c r="E210" s="120">
        <v>0</v>
      </c>
      <c r="F210" s="234">
        <v>13</v>
      </c>
      <c r="G210" s="166" t="s">
        <v>3673</v>
      </c>
      <c r="H210" s="166" t="s">
        <v>183</v>
      </c>
      <c r="I210" s="299" t="str">
        <f t="shared" si="14"/>
        <v>I-103-0-1307501</v>
      </c>
      <c r="J210" s="234" t="s">
        <v>221</v>
      </c>
      <c r="K210" s="109" t="s">
        <v>16</v>
      </c>
      <c r="L210" s="109" t="s">
        <v>18</v>
      </c>
      <c r="M210" s="301" t="s">
        <v>4754</v>
      </c>
      <c r="N210" s="202"/>
      <c r="O210" s="110" t="s">
        <v>225</v>
      </c>
      <c r="P210" s="592" t="s">
        <v>880</v>
      </c>
      <c r="Q210" s="592" t="s">
        <v>881</v>
      </c>
      <c r="R210" s="110" t="s">
        <v>228</v>
      </c>
      <c r="S210" s="301" t="s">
        <v>3524</v>
      </c>
      <c r="T210" s="581" t="s">
        <v>3525</v>
      </c>
      <c r="U210" s="728">
        <v>2.89</v>
      </c>
      <c r="V210" s="110" t="s">
        <v>314</v>
      </c>
      <c r="W210" s="1634">
        <v>1</v>
      </c>
      <c r="X210" s="323"/>
      <c r="Y210" s="703"/>
      <c r="Z210" s="592" t="s">
        <v>3526</v>
      </c>
      <c r="AA210" s="303">
        <v>43122</v>
      </c>
      <c r="AB210" s="303">
        <v>43131</v>
      </c>
      <c r="AC210" s="341" t="str">
        <f t="shared" si="15"/>
        <v>enero</v>
      </c>
      <c r="AD210" s="343">
        <f t="shared" si="16"/>
        <v>9</v>
      </c>
      <c r="AE210" s="342">
        <f t="shared" si="13"/>
        <v>30</v>
      </c>
      <c r="AF210" s="332"/>
      <c r="AG210" s="308"/>
      <c r="AH210" s="621"/>
      <c r="AI210" s="622"/>
      <c r="AJ210" s="623"/>
      <c r="AK210" s="581" t="s">
        <v>3527</v>
      </c>
      <c r="AL210" s="307"/>
      <c r="AM210" s="307"/>
      <c r="AN210" s="574">
        <v>1</v>
      </c>
      <c r="AO210" s="575" t="s">
        <v>3528</v>
      </c>
      <c r="AP210" s="574">
        <v>1</v>
      </c>
      <c r="AQ210" s="726" t="s">
        <v>4169</v>
      </c>
      <c r="AR210" s="574">
        <v>1</v>
      </c>
      <c r="AS210" s="726" t="s">
        <v>4169</v>
      </c>
      <c r="AT210" s="1626">
        <v>1</v>
      </c>
      <c r="AU210" s="1378" t="s">
        <v>6433</v>
      </c>
      <c r="AV210" s="812">
        <v>1</v>
      </c>
      <c r="AW210" s="1378" t="s">
        <v>7067</v>
      </c>
      <c r="AX210" s="323"/>
      <c r="AY210" s="323"/>
      <c r="AZ210" s="323"/>
      <c r="BA210" s="323"/>
      <c r="BB210" s="323"/>
      <c r="BC210" s="323"/>
      <c r="BD210" s="323"/>
      <c r="BE210" s="323"/>
      <c r="BF210" s="323"/>
      <c r="BG210" s="323"/>
      <c r="BH210" s="323"/>
      <c r="BI210" s="323"/>
      <c r="BJ210" s="335">
        <f>IFERROR(VLOOKUP(CONCATENATE($AC210,$AE210),'Matriz de Decisión'!$M$4:$Y$81,2,0),0)</f>
        <v>1</v>
      </c>
      <c r="BK210" s="338"/>
      <c r="BL210" s="338"/>
      <c r="BM210" s="577">
        <v>1</v>
      </c>
      <c r="BN210" s="335">
        <v>1</v>
      </c>
      <c r="BO210" s="579" t="s">
        <v>3529</v>
      </c>
      <c r="BP210" s="336">
        <v>1</v>
      </c>
      <c r="BQ210" s="336">
        <v>1</v>
      </c>
      <c r="BR210" s="339" t="s">
        <v>4205</v>
      </c>
      <c r="BS210" s="336">
        <v>1</v>
      </c>
      <c r="BT210" s="336">
        <v>1</v>
      </c>
      <c r="BU210" s="339" t="s">
        <v>4205</v>
      </c>
      <c r="BV210" s="1362">
        <v>1</v>
      </c>
      <c r="BW210" s="1362">
        <v>1</v>
      </c>
      <c r="BX210" s="1363" t="s">
        <v>6616</v>
      </c>
      <c r="BY210" s="1362">
        <v>1</v>
      </c>
      <c r="BZ210" s="1362">
        <v>1</v>
      </c>
      <c r="CA210" s="1378" t="s">
        <v>7104</v>
      </c>
      <c r="CB210" s="336">
        <v>1</v>
      </c>
      <c r="CC210" s="336"/>
      <c r="CD210" s="337"/>
      <c r="CE210" s="336">
        <v>1</v>
      </c>
      <c r="CF210" s="336"/>
      <c r="CG210" s="337"/>
      <c r="CH210" s="336">
        <v>1</v>
      </c>
      <c r="CI210" s="336"/>
      <c r="CJ210" s="337"/>
      <c r="CK210" s="336">
        <v>1</v>
      </c>
      <c r="CL210" s="336"/>
      <c r="CM210" s="337"/>
      <c r="CN210" s="336">
        <v>1</v>
      </c>
      <c r="CO210" s="336"/>
      <c r="CP210" s="337"/>
      <c r="CQ210" s="336">
        <v>1</v>
      </c>
      <c r="CR210" s="336"/>
      <c r="CS210" s="337"/>
      <c r="CU210" s="336" t="s">
        <v>5005</v>
      </c>
    </row>
    <row r="211" spans="1:99" ht="114.75" x14ac:dyDescent="0.25">
      <c r="A211" s="234" t="s">
        <v>3556</v>
      </c>
      <c r="B211" s="234" t="s">
        <v>181</v>
      </c>
      <c r="C211" s="234">
        <v>1</v>
      </c>
      <c r="D211" s="234" t="s">
        <v>186</v>
      </c>
      <c r="E211" s="120">
        <v>0</v>
      </c>
      <c r="F211" s="234" t="s">
        <v>192</v>
      </c>
      <c r="G211" s="166" t="s">
        <v>3674</v>
      </c>
      <c r="H211" s="166" t="s">
        <v>183</v>
      </c>
      <c r="I211" s="299" t="str">
        <f t="shared" si="14"/>
        <v>I-103-0-1307601</v>
      </c>
      <c r="J211" s="234" t="s">
        <v>221</v>
      </c>
      <c r="K211" s="109" t="s">
        <v>16</v>
      </c>
      <c r="L211" s="109" t="s">
        <v>18</v>
      </c>
      <c r="M211" s="301" t="s">
        <v>4754</v>
      </c>
      <c r="N211" s="202"/>
      <c r="O211" s="110" t="s">
        <v>225</v>
      </c>
      <c r="P211" s="331" t="s">
        <v>880</v>
      </c>
      <c r="Q211" s="331" t="s">
        <v>881</v>
      </c>
      <c r="R211" s="110" t="s">
        <v>228</v>
      </c>
      <c r="S211" s="111" t="s">
        <v>882</v>
      </c>
      <c r="T211" s="581" t="s">
        <v>3058</v>
      </c>
      <c r="U211" s="728">
        <v>2.89</v>
      </c>
      <c r="V211" s="216" t="s">
        <v>223</v>
      </c>
      <c r="W211" s="1632">
        <v>95</v>
      </c>
      <c r="X211" s="144"/>
      <c r="Y211" s="703"/>
      <c r="Z211" s="296" t="s">
        <v>883</v>
      </c>
      <c r="AA211" s="134">
        <v>43185</v>
      </c>
      <c r="AB211" s="134">
        <v>43220</v>
      </c>
      <c r="AC211" s="341" t="str">
        <f t="shared" si="15"/>
        <v>marzo</v>
      </c>
      <c r="AD211" s="343">
        <f t="shared" si="16"/>
        <v>35</v>
      </c>
      <c r="AE211" s="342">
        <f t="shared" si="13"/>
        <v>61</v>
      </c>
      <c r="AF211" s="350">
        <v>0</v>
      </c>
      <c r="AG211" s="135">
        <v>0</v>
      </c>
      <c r="AH211" s="152"/>
      <c r="AI211" s="152"/>
      <c r="AJ211" s="152"/>
      <c r="AK211" s="595" t="s">
        <v>889</v>
      </c>
      <c r="AL211" s="279"/>
      <c r="AM211" s="279"/>
      <c r="AN211" s="574">
        <v>0</v>
      </c>
      <c r="AO211" s="575" t="s">
        <v>3056</v>
      </c>
      <c r="AP211" s="574">
        <v>95</v>
      </c>
      <c r="AQ211" s="726" t="s">
        <v>4170</v>
      </c>
      <c r="AR211" s="574">
        <v>95</v>
      </c>
      <c r="AS211" s="726" t="s">
        <v>5243</v>
      </c>
      <c r="AT211" s="1627">
        <v>95</v>
      </c>
      <c r="AU211" s="1378" t="s">
        <v>6434</v>
      </c>
      <c r="AV211" s="1424">
        <v>95</v>
      </c>
      <c r="AW211" s="1378" t="s">
        <v>7068</v>
      </c>
      <c r="AX211" s="144"/>
      <c r="AY211" s="144"/>
      <c r="AZ211" s="144"/>
      <c r="BA211" s="144"/>
      <c r="BB211" s="144"/>
      <c r="BC211" s="144"/>
      <c r="BD211" s="144"/>
      <c r="BE211" s="144"/>
      <c r="BF211" s="144"/>
      <c r="BG211" s="144"/>
      <c r="BH211" s="144"/>
      <c r="BI211" s="144"/>
      <c r="BJ211" s="335">
        <f>IFERROR(VLOOKUP(CONCATENATE($AC211,$AE211),'Matriz de Decisión'!$M$4:$Y$81,2,0),0)</f>
        <v>0</v>
      </c>
      <c r="BK211" s="352">
        <v>0</v>
      </c>
      <c r="BL211" s="353">
        <v>0</v>
      </c>
      <c r="BM211" s="577">
        <v>0</v>
      </c>
      <c r="BN211" s="335">
        <v>0</v>
      </c>
      <c r="BO211" s="576">
        <v>0</v>
      </c>
      <c r="BP211" s="336">
        <v>0.25</v>
      </c>
      <c r="BQ211" s="336">
        <v>0.25</v>
      </c>
      <c r="BR211" s="339" t="s">
        <v>4170</v>
      </c>
      <c r="BS211" s="336">
        <v>1</v>
      </c>
      <c r="BT211" s="336">
        <v>1</v>
      </c>
      <c r="BU211" s="339" t="s">
        <v>5429</v>
      </c>
      <c r="BV211" s="1362">
        <v>1</v>
      </c>
      <c r="BW211" s="1362">
        <v>1</v>
      </c>
      <c r="BX211" s="1363" t="s">
        <v>6617</v>
      </c>
      <c r="BY211" s="1362">
        <v>1</v>
      </c>
      <c r="BZ211" s="1362">
        <v>1</v>
      </c>
      <c r="CA211" s="1378" t="s">
        <v>7105</v>
      </c>
      <c r="CB211" s="336">
        <v>1</v>
      </c>
      <c r="CC211" s="336"/>
      <c r="CD211" s="337"/>
      <c r="CE211" s="336">
        <v>1</v>
      </c>
      <c r="CF211" s="336"/>
      <c r="CG211" s="337"/>
      <c r="CH211" s="336">
        <v>1</v>
      </c>
      <c r="CI211" s="336"/>
      <c r="CJ211" s="337"/>
      <c r="CK211" s="336">
        <v>1</v>
      </c>
      <c r="CL211" s="336"/>
      <c r="CM211" s="337"/>
      <c r="CN211" s="336">
        <v>1</v>
      </c>
      <c r="CO211" s="336"/>
      <c r="CP211" s="337"/>
      <c r="CQ211" s="336">
        <v>1</v>
      </c>
      <c r="CR211" s="336"/>
      <c r="CS211" s="337"/>
      <c r="CU211" s="336" t="s">
        <v>5006</v>
      </c>
    </row>
    <row r="212" spans="1:99" ht="96" x14ac:dyDescent="0.25">
      <c r="A212" s="234" t="s">
        <v>3556</v>
      </c>
      <c r="B212" s="234" t="s">
        <v>181</v>
      </c>
      <c r="C212" s="234">
        <v>1</v>
      </c>
      <c r="D212" s="234" t="s">
        <v>186</v>
      </c>
      <c r="E212" s="120">
        <v>0</v>
      </c>
      <c r="F212" s="234" t="s">
        <v>192</v>
      </c>
      <c r="G212" s="166" t="s">
        <v>3675</v>
      </c>
      <c r="H212" s="166" t="s">
        <v>183</v>
      </c>
      <c r="I212" s="299" t="str">
        <f t="shared" si="14"/>
        <v>I-103-0-1307701</v>
      </c>
      <c r="J212" s="234" t="s">
        <v>221</v>
      </c>
      <c r="K212" s="109" t="s">
        <v>16</v>
      </c>
      <c r="L212" s="109" t="s">
        <v>18</v>
      </c>
      <c r="M212" s="301" t="s">
        <v>4754</v>
      </c>
      <c r="N212" s="202"/>
      <c r="O212" s="110" t="s">
        <v>225</v>
      </c>
      <c r="P212" s="331" t="s">
        <v>880</v>
      </c>
      <c r="Q212" s="331" t="s">
        <v>881</v>
      </c>
      <c r="R212" s="110" t="s">
        <v>228</v>
      </c>
      <c r="S212" s="111" t="s">
        <v>884</v>
      </c>
      <c r="T212" s="581" t="s">
        <v>3059</v>
      </c>
      <c r="U212" s="728">
        <v>2.89</v>
      </c>
      <c r="V212" s="216" t="s">
        <v>223</v>
      </c>
      <c r="W212" s="1632">
        <v>95</v>
      </c>
      <c r="X212" s="144"/>
      <c r="Y212" s="703"/>
      <c r="Z212" s="296" t="s">
        <v>885</v>
      </c>
      <c r="AA212" s="134">
        <v>43206</v>
      </c>
      <c r="AB212" s="134">
        <v>43220</v>
      </c>
      <c r="AC212" s="341" t="str">
        <f t="shared" si="15"/>
        <v>abril</v>
      </c>
      <c r="AD212" s="343">
        <f t="shared" si="16"/>
        <v>14</v>
      </c>
      <c r="AE212" s="342">
        <f t="shared" si="13"/>
        <v>30</v>
      </c>
      <c r="AF212" s="350">
        <v>0</v>
      </c>
      <c r="AG212" s="135">
        <v>0</v>
      </c>
      <c r="AH212" s="152"/>
      <c r="AI212" s="152"/>
      <c r="AJ212" s="152"/>
      <c r="AK212" s="595" t="s">
        <v>890</v>
      </c>
      <c r="AL212" s="279"/>
      <c r="AM212" s="279"/>
      <c r="AN212" s="574">
        <v>0</v>
      </c>
      <c r="AO212" s="575" t="s">
        <v>3056</v>
      </c>
      <c r="AP212" s="574">
        <v>0</v>
      </c>
      <c r="AQ212" s="726" t="s">
        <v>4171</v>
      </c>
      <c r="AR212" s="574">
        <v>0</v>
      </c>
      <c r="AS212" s="726" t="s">
        <v>4171</v>
      </c>
      <c r="AT212" s="1627">
        <v>95</v>
      </c>
      <c r="AU212" s="1378" t="s">
        <v>6435</v>
      </c>
      <c r="AV212" s="1424">
        <v>95</v>
      </c>
      <c r="AW212" s="1378" t="s">
        <v>7069</v>
      </c>
      <c r="AX212" s="144"/>
      <c r="AY212" s="144"/>
      <c r="AZ212" s="144"/>
      <c r="BA212" s="144"/>
      <c r="BB212" s="144"/>
      <c r="BC212" s="144"/>
      <c r="BD212" s="144"/>
      <c r="BE212" s="144"/>
      <c r="BF212" s="144"/>
      <c r="BG212" s="144"/>
      <c r="BH212" s="144"/>
      <c r="BI212" s="144"/>
      <c r="BJ212" s="335">
        <f>IFERROR(VLOOKUP(CONCATENATE($AC212,$AE212),'Matriz de Decisión'!$M$4:$Y$81,2,0),0)</f>
        <v>0</v>
      </c>
      <c r="BK212" s="352">
        <v>0</v>
      </c>
      <c r="BL212" s="353">
        <v>0</v>
      </c>
      <c r="BM212" s="577">
        <v>0</v>
      </c>
      <c r="BN212" s="335">
        <v>0</v>
      </c>
      <c r="BO212" s="576">
        <v>0</v>
      </c>
      <c r="BP212" s="336">
        <v>0</v>
      </c>
      <c r="BQ212" s="336"/>
      <c r="BR212" s="339"/>
      <c r="BS212" s="336">
        <v>1</v>
      </c>
      <c r="BT212" s="336">
        <v>1</v>
      </c>
      <c r="BU212" s="339" t="s">
        <v>5430</v>
      </c>
      <c r="BV212" s="1362">
        <v>1</v>
      </c>
      <c r="BW212" s="1362">
        <v>1</v>
      </c>
      <c r="BX212" s="1363" t="s">
        <v>6618</v>
      </c>
      <c r="BY212" s="1362">
        <v>1</v>
      </c>
      <c r="BZ212" s="1362">
        <v>1</v>
      </c>
      <c r="CA212" s="1378" t="s">
        <v>7106</v>
      </c>
      <c r="CB212" s="336">
        <v>1</v>
      </c>
      <c r="CC212" s="336"/>
      <c r="CD212" s="337"/>
      <c r="CE212" s="336">
        <v>1</v>
      </c>
      <c r="CF212" s="336"/>
      <c r="CG212" s="337"/>
      <c r="CH212" s="336">
        <v>1</v>
      </c>
      <c r="CI212" s="336"/>
      <c r="CJ212" s="337"/>
      <c r="CK212" s="336">
        <v>1</v>
      </c>
      <c r="CL212" s="336"/>
      <c r="CM212" s="337"/>
      <c r="CN212" s="336">
        <v>1</v>
      </c>
      <c r="CO212" s="336"/>
      <c r="CP212" s="337"/>
      <c r="CQ212" s="336">
        <v>1</v>
      </c>
      <c r="CR212" s="336"/>
      <c r="CS212" s="337"/>
      <c r="CU212" s="336" t="s">
        <v>5007</v>
      </c>
    </row>
    <row r="213" spans="1:99" ht="94.5" x14ac:dyDescent="0.25">
      <c r="A213" s="234" t="s">
        <v>3556</v>
      </c>
      <c r="B213" s="234" t="s">
        <v>181</v>
      </c>
      <c r="C213" s="234">
        <v>1</v>
      </c>
      <c r="D213" s="234" t="s">
        <v>186</v>
      </c>
      <c r="E213" s="120">
        <v>0</v>
      </c>
      <c r="F213" s="234" t="s">
        <v>192</v>
      </c>
      <c r="G213" s="166" t="s">
        <v>3676</v>
      </c>
      <c r="H213" s="166" t="s">
        <v>183</v>
      </c>
      <c r="I213" s="299" t="str">
        <f t="shared" si="14"/>
        <v>I-103-0-1307801</v>
      </c>
      <c r="J213" s="234" t="s">
        <v>221</v>
      </c>
      <c r="K213" s="109" t="s">
        <v>16</v>
      </c>
      <c r="L213" s="109" t="s">
        <v>18</v>
      </c>
      <c r="M213" s="301" t="s">
        <v>4754</v>
      </c>
      <c r="N213" s="202"/>
      <c r="O213" s="110" t="s">
        <v>225</v>
      </c>
      <c r="P213" s="331" t="s">
        <v>880</v>
      </c>
      <c r="Q213" s="331" t="s">
        <v>881</v>
      </c>
      <c r="R213" s="110" t="s">
        <v>228</v>
      </c>
      <c r="S213" s="111" t="s">
        <v>886</v>
      </c>
      <c r="T213" s="581" t="s">
        <v>3057</v>
      </c>
      <c r="U213" s="728">
        <v>1</v>
      </c>
      <c r="V213" s="216" t="s">
        <v>223</v>
      </c>
      <c r="W213" s="1632">
        <v>95</v>
      </c>
      <c r="X213" s="144"/>
      <c r="Y213" s="703"/>
      <c r="Z213" s="296" t="s">
        <v>887</v>
      </c>
      <c r="AA213" s="134">
        <v>43160</v>
      </c>
      <c r="AB213" s="134">
        <v>43189</v>
      </c>
      <c r="AC213" s="341" t="str">
        <f t="shared" si="15"/>
        <v>marzo</v>
      </c>
      <c r="AD213" s="343">
        <f t="shared" si="16"/>
        <v>29</v>
      </c>
      <c r="AE213" s="342">
        <f t="shared" si="13"/>
        <v>30</v>
      </c>
      <c r="AF213" s="350">
        <v>0</v>
      </c>
      <c r="AG213" s="135">
        <v>0</v>
      </c>
      <c r="AH213" s="152"/>
      <c r="AI213" s="152"/>
      <c r="AJ213" s="152"/>
      <c r="AK213" s="595" t="s">
        <v>891</v>
      </c>
      <c r="AL213" s="279"/>
      <c r="AM213" s="279"/>
      <c r="AN213" s="574">
        <v>0</v>
      </c>
      <c r="AO213" s="575" t="s">
        <v>3056</v>
      </c>
      <c r="AP213" s="574">
        <v>95</v>
      </c>
      <c r="AQ213" s="726" t="s">
        <v>4172</v>
      </c>
      <c r="AR213" s="574">
        <v>95</v>
      </c>
      <c r="AS213" s="726" t="s">
        <v>5244</v>
      </c>
      <c r="AT213" s="1627">
        <v>95</v>
      </c>
      <c r="AU213" s="1378" t="s">
        <v>6436</v>
      </c>
      <c r="AV213" s="1424">
        <v>95</v>
      </c>
      <c r="AW213" s="1378" t="s">
        <v>7070</v>
      </c>
      <c r="AX213" s="144"/>
      <c r="AY213" s="144"/>
      <c r="AZ213" s="144"/>
      <c r="BA213" s="144"/>
      <c r="BB213" s="144"/>
      <c r="BC213" s="144"/>
      <c r="BD213" s="144"/>
      <c r="BE213" s="144"/>
      <c r="BF213" s="144"/>
      <c r="BG213" s="144"/>
      <c r="BH213" s="144"/>
      <c r="BI213" s="144"/>
      <c r="BJ213" s="335">
        <f>IFERROR(VLOOKUP(CONCATENATE($AC213,$AE213),'Matriz de Decisión'!$M$4:$Y$81,2,0),0)</f>
        <v>0</v>
      </c>
      <c r="BK213" s="352">
        <v>0</v>
      </c>
      <c r="BL213" s="353">
        <v>0</v>
      </c>
      <c r="BM213" s="577">
        <v>0</v>
      </c>
      <c r="BN213" s="335">
        <v>0</v>
      </c>
      <c r="BO213" s="576">
        <v>0</v>
      </c>
      <c r="BP213" s="336">
        <v>1</v>
      </c>
      <c r="BQ213" s="336">
        <v>1</v>
      </c>
      <c r="BR213" s="339" t="s">
        <v>4206</v>
      </c>
      <c r="BS213" s="336">
        <v>1</v>
      </c>
      <c r="BT213" s="336">
        <v>1</v>
      </c>
      <c r="BU213" s="339" t="s">
        <v>5431</v>
      </c>
      <c r="BV213" s="1362">
        <v>1</v>
      </c>
      <c r="BW213" s="1362">
        <v>1</v>
      </c>
      <c r="BX213" s="1363" t="s">
        <v>6436</v>
      </c>
      <c r="BY213" s="1362">
        <v>1</v>
      </c>
      <c r="BZ213" s="1362">
        <v>1</v>
      </c>
      <c r="CA213" s="1378" t="s">
        <v>7107</v>
      </c>
      <c r="CB213" s="336">
        <v>1</v>
      </c>
      <c r="CC213" s="336"/>
      <c r="CD213" s="337"/>
      <c r="CE213" s="336">
        <v>1</v>
      </c>
      <c r="CF213" s="336"/>
      <c r="CG213" s="337"/>
      <c r="CH213" s="336">
        <v>1</v>
      </c>
      <c r="CI213" s="336"/>
      <c r="CJ213" s="337"/>
      <c r="CK213" s="336">
        <v>1</v>
      </c>
      <c r="CL213" s="336"/>
      <c r="CM213" s="337"/>
      <c r="CN213" s="336">
        <v>1</v>
      </c>
      <c r="CO213" s="336"/>
      <c r="CP213" s="337"/>
      <c r="CQ213" s="336">
        <v>1</v>
      </c>
      <c r="CR213" s="336"/>
      <c r="CS213" s="337"/>
      <c r="CU213" s="336" t="s">
        <v>5008</v>
      </c>
    </row>
    <row r="214" spans="1:99" ht="94.5" x14ac:dyDescent="0.25">
      <c r="A214" s="234" t="s">
        <v>3556</v>
      </c>
      <c r="B214" s="234" t="s">
        <v>181</v>
      </c>
      <c r="C214" s="234">
        <v>1</v>
      </c>
      <c r="D214" s="166" t="s">
        <v>186</v>
      </c>
      <c r="E214" s="120">
        <v>0</v>
      </c>
      <c r="F214" s="234">
        <v>13</v>
      </c>
      <c r="G214" s="166" t="s">
        <v>3676</v>
      </c>
      <c r="H214" s="166" t="s">
        <v>185</v>
      </c>
      <c r="I214" s="299" t="str">
        <f t="shared" si="14"/>
        <v>I-103-0-1307802</v>
      </c>
      <c r="J214" s="234" t="s">
        <v>221</v>
      </c>
      <c r="K214" s="109" t="s">
        <v>16</v>
      </c>
      <c r="L214" s="109" t="s">
        <v>18</v>
      </c>
      <c r="M214" s="301" t="s">
        <v>4754</v>
      </c>
      <c r="N214" s="202"/>
      <c r="O214" s="110" t="s">
        <v>225</v>
      </c>
      <c r="P214" s="625" t="s">
        <v>880</v>
      </c>
      <c r="Q214" s="625" t="s">
        <v>881</v>
      </c>
      <c r="R214" s="110" t="s">
        <v>228</v>
      </c>
      <c r="S214" s="111" t="s">
        <v>886</v>
      </c>
      <c r="T214" s="581" t="s">
        <v>3057</v>
      </c>
      <c r="U214" s="728">
        <v>1</v>
      </c>
      <c r="V214" s="216" t="s">
        <v>223</v>
      </c>
      <c r="W214" s="1632">
        <v>95</v>
      </c>
      <c r="X214" s="818" t="s">
        <v>222</v>
      </c>
      <c r="Y214" s="703">
        <v>43166</v>
      </c>
      <c r="Z214" s="296" t="s">
        <v>3536</v>
      </c>
      <c r="AA214" s="134">
        <v>43205</v>
      </c>
      <c r="AB214" s="134">
        <v>43251</v>
      </c>
      <c r="AC214" s="341" t="str">
        <f t="shared" si="15"/>
        <v>abril</v>
      </c>
      <c r="AD214" s="343">
        <f t="shared" si="16"/>
        <v>46</v>
      </c>
      <c r="AE214" s="342">
        <f t="shared" si="13"/>
        <v>61</v>
      </c>
      <c r="AF214" s="350"/>
      <c r="AG214" s="135"/>
      <c r="AH214" s="152"/>
      <c r="AI214" s="152"/>
      <c r="AJ214" s="152"/>
      <c r="AK214" s="595" t="s">
        <v>3537</v>
      </c>
      <c r="AL214" s="279"/>
      <c r="AM214" s="279"/>
      <c r="AN214" s="574"/>
      <c r="AO214" s="575"/>
      <c r="AP214" s="574">
        <v>95</v>
      </c>
      <c r="AQ214" s="726" t="s">
        <v>4172</v>
      </c>
      <c r="AR214" s="574">
        <v>95</v>
      </c>
      <c r="AS214" s="726" t="s">
        <v>5244</v>
      </c>
      <c r="AT214" s="1627">
        <v>95</v>
      </c>
      <c r="AU214" s="1378" t="s">
        <v>6436</v>
      </c>
      <c r="AV214" s="1424">
        <v>95</v>
      </c>
      <c r="AW214" s="1378" t="s">
        <v>7070</v>
      </c>
      <c r="AX214" s="144"/>
      <c r="AY214" s="144"/>
      <c r="AZ214" s="144"/>
      <c r="BA214" s="144"/>
      <c r="BB214" s="144"/>
      <c r="BC214" s="144"/>
      <c r="BD214" s="144"/>
      <c r="BE214" s="144"/>
      <c r="BF214" s="144"/>
      <c r="BG214" s="144"/>
      <c r="BH214" s="144"/>
      <c r="BI214" s="144"/>
      <c r="BJ214" s="335">
        <f>IFERROR(VLOOKUP(CONCATENATE($AC214,$AE214),'Matriz de Decisión'!$M$4:$Y$81,2,0),0)</f>
        <v>0</v>
      </c>
      <c r="BK214" s="352"/>
      <c r="BL214" s="353"/>
      <c r="BM214" s="577">
        <v>0</v>
      </c>
      <c r="BN214" s="335">
        <v>0</v>
      </c>
      <c r="BO214" s="576"/>
      <c r="BP214" s="336">
        <v>0</v>
      </c>
      <c r="BQ214" s="336"/>
      <c r="BR214" s="339"/>
      <c r="BS214" s="336">
        <v>0.5</v>
      </c>
      <c r="BT214" s="336">
        <v>0.5</v>
      </c>
      <c r="BU214" s="339" t="s">
        <v>5432</v>
      </c>
      <c r="BV214" s="1362">
        <v>1</v>
      </c>
      <c r="BW214" s="1362">
        <v>1</v>
      </c>
      <c r="BX214" s="1363" t="s">
        <v>6619</v>
      </c>
      <c r="BY214" s="1362">
        <v>1</v>
      </c>
      <c r="BZ214" s="1362">
        <v>1</v>
      </c>
      <c r="CA214" s="1378" t="s">
        <v>7108</v>
      </c>
      <c r="CB214" s="336">
        <v>1</v>
      </c>
      <c r="CC214" s="336"/>
      <c r="CD214" s="337"/>
      <c r="CE214" s="336">
        <v>1</v>
      </c>
      <c r="CF214" s="336"/>
      <c r="CG214" s="337"/>
      <c r="CH214" s="336">
        <v>1</v>
      </c>
      <c r="CI214" s="336"/>
      <c r="CJ214" s="337"/>
      <c r="CK214" s="336">
        <v>1</v>
      </c>
      <c r="CL214" s="336"/>
      <c r="CM214" s="337"/>
      <c r="CN214" s="336">
        <v>1</v>
      </c>
      <c r="CO214" s="336"/>
      <c r="CP214" s="337"/>
      <c r="CQ214" s="336">
        <v>1</v>
      </c>
      <c r="CR214" s="336"/>
      <c r="CS214" s="337"/>
      <c r="CU214" s="336" t="s">
        <v>5009</v>
      </c>
    </row>
    <row r="215" spans="1:99" ht="94.5" x14ac:dyDescent="0.25">
      <c r="A215" s="234" t="s">
        <v>3556</v>
      </c>
      <c r="B215" s="234" t="s">
        <v>181</v>
      </c>
      <c r="C215" s="234">
        <v>1</v>
      </c>
      <c r="D215" s="234" t="s">
        <v>186</v>
      </c>
      <c r="E215" s="120">
        <v>0</v>
      </c>
      <c r="F215" s="234" t="s">
        <v>192</v>
      </c>
      <c r="G215" s="166" t="s">
        <v>3676</v>
      </c>
      <c r="H215" s="166" t="s">
        <v>186</v>
      </c>
      <c r="I215" s="299" t="str">
        <f t="shared" si="14"/>
        <v>I-103-0-1307803</v>
      </c>
      <c r="J215" s="234" t="s">
        <v>221</v>
      </c>
      <c r="K215" s="109" t="s">
        <v>16</v>
      </c>
      <c r="L215" s="109" t="s">
        <v>18</v>
      </c>
      <c r="M215" s="301" t="s">
        <v>4754</v>
      </c>
      <c r="N215" s="202"/>
      <c r="O215" s="110" t="s">
        <v>225</v>
      </c>
      <c r="P215" s="331" t="s">
        <v>880</v>
      </c>
      <c r="Q215" s="331" t="s">
        <v>881</v>
      </c>
      <c r="R215" s="110" t="s">
        <v>228</v>
      </c>
      <c r="S215" s="111" t="s">
        <v>886</v>
      </c>
      <c r="T215" s="581" t="s">
        <v>3057</v>
      </c>
      <c r="U215" s="728">
        <v>1</v>
      </c>
      <c r="V215" s="216" t="s">
        <v>223</v>
      </c>
      <c r="W215" s="1632">
        <v>95</v>
      </c>
      <c r="X215" s="144"/>
      <c r="Y215" s="703"/>
      <c r="Z215" s="296" t="s">
        <v>888</v>
      </c>
      <c r="AA215" s="134">
        <v>43221</v>
      </c>
      <c r="AB215" s="134">
        <v>43251</v>
      </c>
      <c r="AC215" s="341" t="str">
        <f t="shared" si="15"/>
        <v>mayo</v>
      </c>
      <c r="AD215" s="343">
        <f t="shared" si="16"/>
        <v>30</v>
      </c>
      <c r="AE215" s="342">
        <f t="shared" si="13"/>
        <v>30</v>
      </c>
      <c r="AF215" s="350">
        <v>0</v>
      </c>
      <c r="AG215" s="135">
        <v>0</v>
      </c>
      <c r="AH215" s="152"/>
      <c r="AI215" s="152"/>
      <c r="AJ215" s="152"/>
      <c r="AK215" s="595" t="s">
        <v>892</v>
      </c>
      <c r="AL215" s="279"/>
      <c r="AM215" s="279"/>
      <c r="AN215" s="574">
        <v>0</v>
      </c>
      <c r="AO215" s="575" t="s">
        <v>3056</v>
      </c>
      <c r="AP215" s="574">
        <v>95</v>
      </c>
      <c r="AQ215" s="726" t="s">
        <v>4172</v>
      </c>
      <c r="AR215" s="574">
        <v>95</v>
      </c>
      <c r="AS215" s="726" t="s">
        <v>5244</v>
      </c>
      <c r="AT215" s="1627">
        <v>95</v>
      </c>
      <c r="AU215" s="1378" t="s">
        <v>6436</v>
      </c>
      <c r="AV215" s="1424">
        <v>95</v>
      </c>
      <c r="AW215" s="1378" t="s">
        <v>7070</v>
      </c>
      <c r="AX215" s="144"/>
      <c r="AY215" s="144"/>
      <c r="AZ215" s="144"/>
      <c r="BA215" s="144"/>
      <c r="BB215" s="144"/>
      <c r="BC215" s="144"/>
      <c r="BD215" s="144"/>
      <c r="BE215" s="144"/>
      <c r="BF215" s="144"/>
      <c r="BG215" s="144"/>
      <c r="BH215" s="144"/>
      <c r="BI215" s="144"/>
      <c r="BJ215" s="335">
        <f>IFERROR(VLOOKUP(CONCATENATE($AC215,$AE215),'Matriz de Decisión'!$M$4:$Y$81,2,0),0)</f>
        <v>0</v>
      </c>
      <c r="BK215" s="352">
        <v>0</v>
      </c>
      <c r="BL215" s="353">
        <v>0</v>
      </c>
      <c r="BM215" s="577">
        <v>0</v>
      </c>
      <c r="BN215" s="335">
        <v>0</v>
      </c>
      <c r="BO215" s="576">
        <v>0</v>
      </c>
      <c r="BP215" s="336">
        <v>0</v>
      </c>
      <c r="BQ215" s="336"/>
      <c r="BR215" s="339"/>
      <c r="BS215" s="336">
        <v>0</v>
      </c>
      <c r="BT215" s="336"/>
      <c r="BU215" s="339"/>
      <c r="BV215" s="1362">
        <v>1</v>
      </c>
      <c r="BW215" s="1362">
        <v>1</v>
      </c>
      <c r="BX215" s="1363" t="s">
        <v>6620</v>
      </c>
      <c r="BY215" s="1362">
        <v>1</v>
      </c>
      <c r="BZ215" s="1362">
        <v>1</v>
      </c>
      <c r="CA215" s="1378" t="s">
        <v>7109</v>
      </c>
      <c r="CB215" s="336">
        <v>1</v>
      </c>
      <c r="CC215" s="336"/>
      <c r="CD215" s="337"/>
      <c r="CE215" s="336">
        <v>1</v>
      </c>
      <c r="CF215" s="336"/>
      <c r="CG215" s="337"/>
      <c r="CH215" s="336">
        <v>1</v>
      </c>
      <c r="CI215" s="336"/>
      <c r="CJ215" s="337"/>
      <c r="CK215" s="336">
        <v>1</v>
      </c>
      <c r="CL215" s="336"/>
      <c r="CM215" s="337"/>
      <c r="CN215" s="336">
        <v>1</v>
      </c>
      <c r="CO215" s="336"/>
      <c r="CP215" s="337"/>
      <c r="CQ215" s="336">
        <v>1</v>
      </c>
      <c r="CR215" s="336"/>
      <c r="CS215" s="337"/>
      <c r="CU215" s="336" t="s">
        <v>5010</v>
      </c>
    </row>
    <row r="216" spans="1:99" ht="94.5" x14ac:dyDescent="0.25">
      <c r="A216" s="234" t="s">
        <v>3556</v>
      </c>
      <c r="B216" s="234" t="s">
        <v>181</v>
      </c>
      <c r="C216" s="234">
        <v>1</v>
      </c>
      <c r="D216" s="234" t="s">
        <v>186</v>
      </c>
      <c r="E216" s="120">
        <v>0</v>
      </c>
      <c r="F216" s="234" t="s">
        <v>192</v>
      </c>
      <c r="G216" s="166" t="s">
        <v>3676</v>
      </c>
      <c r="H216" s="166" t="s">
        <v>187</v>
      </c>
      <c r="I216" s="299" t="str">
        <f t="shared" si="14"/>
        <v>I-103-0-1307804</v>
      </c>
      <c r="J216" s="234" t="s">
        <v>221</v>
      </c>
      <c r="K216" s="109" t="s">
        <v>16</v>
      </c>
      <c r="L216" s="109" t="s">
        <v>18</v>
      </c>
      <c r="M216" s="301" t="s">
        <v>4754</v>
      </c>
      <c r="N216" s="202"/>
      <c r="O216" s="110" t="s">
        <v>225</v>
      </c>
      <c r="P216" s="331" t="s">
        <v>880</v>
      </c>
      <c r="Q216" s="331" t="s">
        <v>881</v>
      </c>
      <c r="R216" s="110" t="s">
        <v>228</v>
      </c>
      <c r="S216" s="111" t="s">
        <v>886</v>
      </c>
      <c r="T216" s="581" t="s">
        <v>3057</v>
      </c>
      <c r="U216" s="728">
        <v>1</v>
      </c>
      <c r="V216" s="216" t="s">
        <v>223</v>
      </c>
      <c r="W216" s="310">
        <v>95</v>
      </c>
      <c r="X216" s="144"/>
      <c r="Y216" s="703"/>
      <c r="Z216" s="296" t="s">
        <v>893</v>
      </c>
      <c r="AA216" s="134">
        <v>43374</v>
      </c>
      <c r="AB216" s="134">
        <v>43404</v>
      </c>
      <c r="AC216" s="341" t="str">
        <f t="shared" si="15"/>
        <v>octubre</v>
      </c>
      <c r="AD216" s="343">
        <f t="shared" si="16"/>
        <v>30</v>
      </c>
      <c r="AE216" s="342">
        <f t="shared" si="13"/>
        <v>30</v>
      </c>
      <c r="AF216" s="350">
        <v>0</v>
      </c>
      <c r="AG216" s="135">
        <v>0</v>
      </c>
      <c r="AH216" s="152"/>
      <c r="AI216" s="152"/>
      <c r="AJ216" s="152"/>
      <c r="AK216" s="595" t="s">
        <v>894</v>
      </c>
      <c r="AL216" s="279"/>
      <c r="AM216" s="279"/>
      <c r="AN216" s="574">
        <v>0</v>
      </c>
      <c r="AO216" s="575" t="s">
        <v>3056</v>
      </c>
      <c r="AP216" s="574">
        <v>95</v>
      </c>
      <c r="AQ216" s="726" t="s">
        <v>4172</v>
      </c>
      <c r="AR216" s="574">
        <v>95</v>
      </c>
      <c r="AS216" s="726" t="s">
        <v>5244</v>
      </c>
      <c r="AT216" s="1627">
        <v>95</v>
      </c>
      <c r="AU216" s="1378" t="s">
        <v>6436</v>
      </c>
      <c r="AV216" s="1424">
        <v>95</v>
      </c>
      <c r="AW216" s="1378" t="s">
        <v>7070</v>
      </c>
      <c r="AX216" s="144"/>
      <c r="AY216" s="144"/>
      <c r="AZ216" s="144"/>
      <c r="BA216" s="144"/>
      <c r="BB216" s="144"/>
      <c r="BC216" s="144"/>
      <c r="BD216" s="144"/>
      <c r="BE216" s="144"/>
      <c r="BF216" s="144"/>
      <c r="BG216" s="144"/>
      <c r="BH216" s="144"/>
      <c r="BI216" s="144"/>
      <c r="BJ216" s="335">
        <f>IFERROR(VLOOKUP(CONCATENATE($AC216,$AE216),'Matriz de Decisión'!$M$4:$Y$81,2,0),0)</f>
        <v>0</v>
      </c>
      <c r="BK216" s="352">
        <v>0</v>
      </c>
      <c r="BL216" s="353">
        <v>0</v>
      </c>
      <c r="BM216" s="577">
        <v>0</v>
      </c>
      <c r="BN216" s="335">
        <v>0</v>
      </c>
      <c r="BO216" s="576">
        <v>0</v>
      </c>
      <c r="BP216" s="336">
        <v>0</v>
      </c>
      <c r="BQ216" s="336"/>
      <c r="BR216" s="339"/>
      <c r="BS216" s="336">
        <v>0</v>
      </c>
      <c r="BT216" s="336"/>
      <c r="BU216" s="339"/>
      <c r="BV216" s="1362">
        <v>0</v>
      </c>
      <c r="BW216" s="1362">
        <v>0</v>
      </c>
      <c r="BX216" s="1363">
        <v>0</v>
      </c>
      <c r="BY216" s="1362">
        <v>0</v>
      </c>
      <c r="BZ216" s="1362">
        <v>0</v>
      </c>
      <c r="CA216" s="1378">
        <v>0</v>
      </c>
      <c r="CB216" s="336">
        <v>0</v>
      </c>
      <c r="CC216" s="336"/>
      <c r="CD216" s="337"/>
      <c r="CE216" s="336">
        <v>0</v>
      </c>
      <c r="CF216" s="336"/>
      <c r="CG216" s="337"/>
      <c r="CH216" s="336">
        <v>0</v>
      </c>
      <c r="CI216" s="336"/>
      <c r="CJ216" s="337"/>
      <c r="CK216" s="336">
        <v>1</v>
      </c>
      <c r="CL216" s="336"/>
      <c r="CM216" s="337"/>
      <c r="CN216" s="336">
        <v>1</v>
      </c>
      <c r="CO216" s="336"/>
      <c r="CP216" s="337"/>
      <c r="CQ216" s="336">
        <v>1</v>
      </c>
      <c r="CR216" s="336"/>
      <c r="CS216" s="337"/>
      <c r="CU216" s="336" t="s">
        <v>5011</v>
      </c>
    </row>
    <row r="217" spans="1:99" ht="108" x14ac:dyDescent="0.25">
      <c r="A217" s="234" t="s">
        <v>3556</v>
      </c>
      <c r="B217" s="234" t="s">
        <v>181</v>
      </c>
      <c r="C217" s="234">
        <v>1</v>
      </c>
      <c r="D217" s="234" t="s">
        <v>186</v>
      </c>
      <c r="E217" s="120">
        <v>0</v>
      </c>
      <c r="F217" s="234" t="s">
        <v>192</v>
      </c>
      <c r="G217" s="166" t="s">
        <v>3677</v>
      </c>
      <c r="H217" s="166" t="s">
        <v>183</v>
      </c>
      <c r="I217" s="299" t="str">
        <f t="shared" si="14"/>
        <v>I-103-0-1308101</v>
      </c>
      <c r="J217" s="234" t="s">
        <v>221</v>
      </c>
      <c r="K217" s="109" t="s">
        <v>16</v>
      </c>
      <c r="L217" s="109" t="s">
        <v>18</v>
      </c>
      <c r="M217" s="301" t="s">
        <v>4754</v>
      </c>
      <c r="N217" s="202"/>
      <c r="O217" s="110" t="s">
        <v>225</v>
      </c>
      <c r="P217" s="331" t="s">
        <v>880</v>
      </c>
      <c r="Q217" s="331" t="s">
        <v>881</v>
      </c>
      <c r="R217" s="110" t="s">
        <v>228</v>
      </c>
      <c r="S217" s="111" t="s">
        <v>895</v>
      </c>
      <c r="T217" s="581" t="s">
        <v>3055</v>
      </c>
      <c r="U217" s="728">
        <v>2.89</v>
      </c>
      <c r="V217" s="216" t="s">
        <v>223</v>
      </c>
      <c r="W217" s="310">
        <v>95</v>
      </c>
      <c r="X217" s="144"/>
      <c r="Y217" s="703"/>
      <c r="Z217" s="296" t="s">
        <v>896</v>
      </c>
      <c r="AA217" s="134">
        <v>43318</v>
      </c>
      <c r="AB217" s="134">
        <v>43343</v>
      </c>
      <c r="AC217" s="341" t="str">
        <f t="shared" si="15"/>
        <v>agosto</v>
      </c>
      <c r="AD217" s="343">
        <f t="shared" si="16"/>
        <v>25</v>
      </c>
      <c r="AE217" s="342">
        <f t="shared" si="13"/>
        <v>30</v>
      </c>
      <c r="AF217" s="350">
        <v>0</v>
      </c>
      <c r="AG217" s="135">
        <v>0</v>
      </c>
      <c r="AH217" s="152"/>
      <c r="AI217" s="152"/>
      <c r="AJ217" s="152"/>
      <c r="AK217" s="351" t="s">
        <v>903</v>
      </c>
      <c r="AL217" s="279"/>
      <c r="AM217" s="279"/>
      <c r="AN217" s="574">
        <v>0</v>
      </c>
      <c r="AO217" s="575" t="s">
        <v>3056</v>
      </c>
      <c r="AP217" s="574">
        <v>0</v>
      </c>
      <c r="AQ217" s="726" t="s">
        <v>4173</v>
      </c>
      <c r="AR217" s="574">
        <v>0</v>
      </c>
      <c r="AS217" s="726" t="s">
        <v>4171</v>
      </c>
      <c r="AT217" s="1627">
        <v>0</v>
      </c>
      <c r="AU217" s="1378" t="s">
        <v>4173</v>
      </c>
      <c r="AV217" s="1424">
        <v>0</v>
      </c>
      <c r="AW217" s="1378" t="s">
        <v>7071</v>
      </c>
      <c r="AX217" s="144"/>
      <c r="AY217" s="144"/>
      <c r="AZ217" s="144"/>
      <c r="BA217" s="144"/>
      <c r="BB217" s="144"/>
      <c r="BC217" s="144"/>
      <c r="BD217" s="144"/>
      <c r="BE217" s="144"/>
      <c r="BF217" s="144"/>
      <c r="BG217" s="144"/>
      <c r="BH217" s="144"/>
      <c r="BI217" s="144"/>
      <c r="BJ217" s="335">
        <f>IFERROR(VLOOKUP(CONCATENATE($AC217,$AE217),'Matriz de Decisión'!$M$4:$Y$81,2,0),0)</f>
        <v>0</v>
      </c>
      <c r="BK217" s="352">
        <v>0</v>
      </c>
      <c r="BL217" s="353">
        <v>0</v>
      </c>
      <c r="BM217" s="577">
        <v>0</v>
      </c>
      <c r="BN217" s="335">
        <v>0</v>
      </c>
      <c r="BO217" s="576">
        <v>0</v>
      </c>
      <c r="BP217" s="336">
        <v>0</v>
      </c>
      <c r="BQ217" s="336"/>
      <c r="BR217" s="339"/>
      <c r="BS217" s="336">
        <v>0</v>
      </c>
      <c r="BT217" s="336"/>
      <c r="BU217" s="339"/>
      <c r="BV217" s="1362">
        <v>0</v>
      </c>
      <c r="BW217" s="1362">
        <v>0</v>
      </c>
      <c r="BX217" s="1363">
        <v>0</v>
      </c>
      <c r="BY217" s="1362">
        <v>0</v>
      </c>
      <c r="BZ217" s="1362">
        <v>0</v>
      </c>
      <c r="CA217" s="1378">
        <v>0</v>
      </c>
      <c r="CB217" s="336">
        <v>0</v>
      </c>
      <c r="CC217" s="336"/>
      <c r="CD217" s="337"/>
      <c r="CE217" s="336">
        <v>1</v>
      </c>
      <c r="CF217" s="336"/>
      <c r="CG217" s="337"/>
      <c r="CH217" s="336">
        <v>1</v>
      </c>
      <c r="CI217" s="336"/>
      <c r="CJ217" s="337"/>
      <c r="CK217" s="336">
        <v>1</v>
      </c>
      <c r="CL217" s="336"/>
      <c r="CM217" s="337"/>
      <c r="CN217" s="336">
        <v>1</v>
      </c>
      <c r="CO217" s="336"/>
      <c r="CP217" s="337"/>
      <c r="CQ217" s="336">
        <v>1</v>
      </c>
      <c r="CR217" s="336"/>
      <c r="CS217" s="337"/>
      <c r="CU217" s="336" t="s">
        <v>5012</v>
      </c>
    </row>
    <row r="218" spans="1:99" ht="110.25" x14ac:dyDescent="0.25">
      <c r="A218" s="234" t="s">
        <v>3556</v>
      </c>
      <c r="B218" s="234" t="s">
        <v>181</v>
      </c>
      <c r="C218" s="234">
        <v>1</v>
      </c>
      <c r="D218" s="234" t="s">
        <v>186</v>
      </c>
      <c r="E218" s="120">
        <v>0</v>
      </c>
      <c r="F218" s="234" t="s">
        <v>192</v>
      </c>
      <c r="G218" s="166" t="s">
        <v>3678</v>
      </c>
      <c r="H218" s="166" t="s">
        <v>183</v>
      </c>
      <c r="I218" s="299" t="str">
        <f t="shared" si="14"/>
        <v>I-103-0-1308201</v>
      </c>
      <c r="J218" s="234" t="s">
        <v>221</v>
      </c>
      <c r="K218" s="109" t="s">
        <v>16</v>
      </c>
      <c r="L218" s="109" t="s">
        <v>18</v>
      </c>
      <c r="M218" s="301" t="s">
        <v>4754</v>
      </c>
      <c r="N218" s="202"/>
      <c r="O218" s="110" t="s">
        <v>225</v>
      </c>
      <c r="P218" s="331" t="s">
        <v>880</v>
      </c>
      <c r="Q218" s="331" t="s">
        <v>881</v>
      </c>
      <c r="R218" s="110" t="s">
        <v>228</v>
      </c>
      <c r="S218" s="111" t="s">
        <v>897</v>
      </c>
      <c r="T218" s="581" t="s">
        <v>3060</v>
      </c>
      <c r="U218" s="728">
        <v>2.89</v>
      </c>
      <c r="V218" s="216" t="s">
        <v>223</v>
      </c>
      <c r="W218" s="310">
        <v>95</v>
      </c>
      <c r="X218" s="144"/>
      <c r="Y218" s="703"/>
      <c r="Z218" s="296" t="s">
        <v>898</v>
      </c>
      <c r="AA218" s="134">
        <v>43381</v>
      </c>
      <c r="AB218" s="134">
        <v>43465</v>
      </c>
      <c r="AC218" s="341" t="str">
        <f t="shared" si="15"/>
        <v>octubre</v>
      </c>
      <c r="AD218" s="343">
        <f t="shared" si="16"/>
        <v>84</v>
      </c>
      <c r="AE218" s="342">
        <f t="shared" si="13"/>
        <v>91</v>
      </c>
      <c r="AF218" s="350">
        <v>0</v>
      </c>
      <c r="AG218" s="135">
        <v>0</v>
      </c>
      <c r="AH218" s="152"/>
      <c r="AI218" s="152"/>
      <c r="AJ218" s="152"/>
      <c r="AK218" s="351" t="s">
        <v>899</v>
      </c>
      <c r="AL218" s="279"/>
      <c r="AM218" s="279"/>
      <c r="AN218" s="574">
        <v>0</v>
      </c>
      <c r="AO218" s="575" t="s">
        <v>3056</v>
      </c>
      <c r="AP218" s="574">
        <v>0</v>
      </c>
      <c r="AQ218" s="726" t="s">
        <v>4173</v>
      </c>
      <c r="AR218" s="574">
        <v>0</v>
      </c>
      <c r="AS218" s="726" t="s">
        <v>4171</v>
      </c>
      <c r="AT218" s="1627">
        <v>0</v>
      </c>
      <c r="AU218" s="1378" t="s">
        <v>4173</v>
      </c>
      <c r="AV218" s="1424">
        <v>0</v>
      </c>
      <c r="AW218" s="1378" t="s">
        <v>7072</v>
      </c>
      <c r="AX218" s="144"/>
      <c r="AY218" s="144"/>
      <c r="AZ218" s="144"/>
      <c r="BA218" s="144"/>
      <c r="BB218" s="144"/>
      <c r="BC218" s="144"/>
      <c r="BD218" s="144"/>
      <c r="BE218" s="144"/>
      <c r="BF218" s="144"/>
      <c r="BG218" s="144"/>
      <c r="BH218" s="144"/>
      <c r="BI218" s="144"/>
      <c r="BJ218" s="335">
        <f>IFERROR(VLOOKUP(CONCATENATE($AC218,$AE218),'Matriz de Decisión'!$M$4:$Y$81,2,0),0)</f>
        <v>0</v>
      </c>
      <c r="BK218" s="352">
        <v>0</v>
      </c>
      <c r="BL218" s="353">
        <v>0</v>
      </c>
      <c r="BM218" s="577">
        <v>0</v>
      </c>
      <c r="BN218" s="335">
        <v>0</v>
      </c>
      <c r="BO218" s="576">
        <v>0</v>
      </c>
      <c r="BP218" s="336">
        <v>0</v>
      </c>
      <c r="BQ218" s="336"/>
      <c r="BR218" s="339"/>
      <c r="BS218" s="336">
        <v>0</v>
      </c>
      <c r="BT218" s="336"/>
      <c r="BU218" s="339"/>
      <c r="BV218" s="1362">
        <v>0</v>
      </c>
      <c r="BW218" s="1362">
        <v>0</v>
      </c>
      <c r="BX218" s="1363">
        <v>0</v>
      </c>
      <c r="BY218" s="1362">
        <v>0</v>
      </c>
      <c r="BZ218" s="1362">
        <v>0</v>
      </c>
      <c r="CA218" s="1378">
        <v>0</v>
      </c>
      <c r="CB218" s="336">
        <v>0</v>
      </c>
      <c r="CC218" s="336"/>
      <c r="CD218" s="337"/>
      <c r="CE218" s="336">
        <v>0</v>
      </c>
      <c r="CF218" s="336"/>
      <c r="CG218" s="337"/>
      <c r="CH218" s="336">
        <v>0</v>
      </c>
      <c r="CI218" s="336"/>
      <c r="CJ218" s="337"/>
      <c r="CK218" s="336">
        <v>0.3</v>
      </c>
      <c r="CL218" s="336"/>
      <c r="CM218" s="337"/>
      <c r="CN218" s="336">
        <v>0.7</v>
      </c>
      <c r="CO218" s="336"/>
      <c r="CP218" s="337"/>
      <c r="CQ218" s="336">
        <v>1</v>
      </c>
      <c r="CR218" s="336"/>
      <c r="CS218" s="337"/>
      <c r="CU218" s="336" t="s">
        <v>5013</v>
      </c>
    </row>
    <row r="219" spans="1:99" ht="110.25" x14ac:dyDescent="0.25">
      <c r="A219" s="234" t="s">
        <v>3556</v>
      </c>
      <c r="B219" s="234" t="s">
        <v>181</v>
      </c>
      <c r="C219" s="234">
        <v>1</v>
      </c>
      <c r="D219" s="234" t="s">
        <v>186</v>
      </c>
      <c r="E219" s="120">
        <v>0</v>
      </c>
      <c r="F219" s="234" t="s">
        <v>192</v>
      </c>
      <c r="G219" s="166" t="s">
        <v>3679</v>
      </c>
      <c r="H219" s="166" t="s">
        <v>183</v>
      </c>
      <c r="I219" s="299" t="str">
        <f t="shared" si="14"/>
        <v>I-103-0-1308301</v>
      </c>
      <c r="J219" s="234" t="s">
        <v>221</v>
      </c>
      <c r="K219" s="109" t="s">
        <v>16</v>
      </c>
      <c r="L219" s="109" t="s">
        <v>18</v>
      </c>
      <c r="M219" s="301" t="s">
        <v>4754</v>
      </c>
      <c r="N219" s="202"/>
      <c r="O219" s="110" t="s">
        <v>225</v>
      </c>
      <c r="P219" s="331" t="s">
        <v>880</v>
      </c>
      <c r="Q219" s="331" t="s">
        <v>881</v>
      </c>
      <c r="R219" s="110" t="s">
        <v>228</v>
      </c>
      <c r="S219" s="111" t="s">
        <v>900</v>
      </c>
      <c r="T219" s="581" t="s">
        <v>3061</v>
      </c>
      <c r="U219" s="728">
        <v>0.45</v>
      </c>
      <c r="V219" s="216" t="s">
        <v>314</v>
      </c>
      <c r="W219" s="1634">
        <v>1</v>
      </c>
      <c r="X219" s="489"/>
      <c r="Y219" s="703"/>
      <c r="Z219" s="296" t="s">
        <v>901</v>
      </c>
      <c r="AA219" s="134">
        <v>43101</v>
      </c>
      <c r="AB219" s="134">
        <v>43131</v>
      </c>
      <c r="AC219" s="341" t="str">
        <f t="shared" si="15"/>
        <v>enero</v>
      </c>
      <c r="AD219" s="343">
        <f t="shared" si="16"/>
        <v>30</v>
      </c>
      <c r="AE219" s="342">
        <f t="shared" si="13"/>
        <v>30</v>
      </c>
      <c r="AF219" s="350">
        <v>0</v>
      </c>
      <c r="AG219" s="135">
        <v>0</v>
      </c>
      <c r="AH219" s="152"/>
      <c r="AI219" s="152"/>
      <c r="AJ219" s="152" t="s">
        <v>902</v>
      </c>
      <c r="AK219" s="334" t="s">
        <v>906</v>
      </c>
      <c r="AL219" s="279"/>
      <c r="AM219" s="279"/>
      <c r="AN219" s="574">
        <v>0.12</v>
      </c>
      <c r="AO219" s="575" t="s">
        <v>3063</v>
      </c>
      <c r="AP219" s="574">
        <v>0.25</v>
      </c>
      <c r="AQ219" s="726" t="s">
        <v>4174</v>
      </c>
      <c r="AR219" s="574">
        <v>0.5</v>
      </c>
      <c r="AS219" s="726" t="s">
        <v>5245</v>
      </c>
      <c r="AT219" s="1627">
        <v>0.65</v>
      </c>
      <c r="AU219" s="1378" t="s">
        <v>6437</v>
      </c>
      <c r="AV219" s="1424">
        <v>0.75</v>
      </c>
      <c r="AW219" s="1378" t="s">
        <v>7073</v>
      </c>
      <c r="AX219" s="144"/>
      <c r="AY219" s="144"/>
      <c r="AZ219" s="144"/>
      <c r="BA219" s="144"/>
      <c r="BB219" s="144"/>
      <c r="BC219" s="144"/>
      <c r="BD219" s="144"/>
      <c r="BE219" s="144"/>
      <c r="BF219" s="144"/>
      <c r="BG219" s="144"/>
      <c r="BH219" s="144"/>
      <c r="BI219" s="144"/>
      <c r="BJ219" s="335">
        <f>IFERROR(VLOOKUP(CONCATENATE($AC219,$AE219),'Matriz de Decisión'!$M$4:$Y$81,2,0),0)</f>
        <v>1</v>
      </c>
      <c r="BK219" s="352">
        <v>1</v>
      </c>
      <c r="BL219" s="353" t="s">
        <v>904</v>
      </c>
      <c r="BM219" s="577">
        <v>1</v>
      </c>
      <c r="BN219" s="335">
        <v>1</v>
      </c>
      <c r="BO219" s="576" t="s">
        <v>3065</v>
      </c>
      <c r="BP219" s="336">
        <v>1</v>
      </c>
      <c r="BQ219" s="336">
        <v>1</v>
      </c>
      <c r="BR219" s="339" t="s">
        <v>4207</v>
      </c>
      <c r="BS219" s="336">
        <v>1</v>
      </c>
      <c r="BT219" s="336">
        <v>1</v>
      </c>
      <c r="BU219" s="339" t="s">
        <v>4207</v>
      </c>
      <c r="BV219" s="1362">
        <v>1</v>
      </c>
      <c r="BW219" s="1362">
        <v>1</v>
      </c>
      <c r="BX219" s="1363" t="s">
        <v>6621</v>
      </c>
      <c r="BY219" s="1362">
        <v>1</v>
      </c>
      <c r="BZ219" s="1362">
        <v>1</v>
      </c>
      <c r="CA219" s="1378" t="s">
        <v>7110</v>
      </c>
      <c r="CB219" s="336">
        <v>1</v>
      </c>
      <c r="CC219" s="336"/>
      <c r="CD219" s="337"/>
      <c r="CE219" s="336">
        <v>1</v>
      </c>
      <c r="CF219" s="336"/>
      <c r="CG219" s="337"/>
      <c r="CH219" s="336">
        <v>1</v>
      </c>
      <c r="CI219" s="336"/>
      <c r="CJ219" s="337"/>
      <c r="CK219" s="336">
        <v>1</v>
      </c>
      <c r="CL219" s="336"/>
      <c r="CM219" s="337"/>
      <c r="CN219" s="336">
        <v>1</v>
      </c>
      <c r="CO219" s="336"/>
      <c r="CP219" s="337"/>
      <c r="CQ219" s="336">
        <v>1</v>
      </c>
      <c r="CR219" s="336"/>
      <c r="CS219" s="337"/>
      <c r="CU219" s="336" t="s">
        <v>5014</v>
      </c>
    </row>
    <row r="220" spans="1:99" ht="110.25" x14ac:dyDescent="0.25">
      <c r="A220" s="234" t="s">
        <v>3556</v>
      </c>
      <c r="B220" s="234" t="s">
        <v>181</v>
      </c>
      <c r="C220" s="234">
        <v>1</v>
      </c>
      <c r="D220" s="234" t="s">
        <v>186</v>
      </c>
      <c r="E220" s="120">
        <v>0</v>
      </c>
      <c r="F220" s="234" t="s">
        <v>192</v>
      </c>
      <c r="G220" s="166" t="s">
        <v>3679</v>
      </c>
      <c r="H220" s="166" t="s">
        <v>185</v>
      </c>
      <c r="I220" s="299" t="str">
        <f t="shared" si="14"/>
        <v>I-103-0-1308302</v>
      </c>
      <c r="J220" s="234" t="s">
        <v>221</v>
      </c>
      <c r="K220" s="109" t="s">
        <v>16</v>
      </c>
      <c r="L220" s="109" t="s">
        <v>18</v>
      </c>
      <c r="M220" s="301" t="s">
        <v>4754</v>
      </c>
      <c r="N220" s="202"/>
      <c r="O220" s="110" t="s">
        <v>225</v>
      </c>
      <c r="P220" s="331" t="s">
        <v>880</v>
      </c>
      <c r="Q220" s="331" t="s">
        <v>881</v>
      </c>
      <c r="R220" s="110" t="s">
        <v>228</v>
      </c>
      <c r="S220" s="111" t="s">
        <v>900</v>
      </c>
      <c r="T220" s="581" t="s">
        <v>3061</v>
      </c>
      <c r="U220" s="728">
        <v>0.45</v>
      </c>
      <c r="V220" s="216" t="s">
        <v>314</v>
      </c>
      <c r="W220" s="1634">
        <v>1</v>
      </c>
      <c r="X220" s="489"/>
      <c r="Y220" s="703"/>
      <c r="Z220" s="296" t="s">
        <v>905</v>
      </c>
      <c r="AA220" s="134">
        <v>43132</v>
      </c>
      <c r="AB220" s="134">
        <v>43189</v>
      </c>
      <c r="AC220" s="341" t="str">
        <f t="shared" si="15"/>
        <v>febrero</v>
      </c>
      <c r="AD220" s="343">
        <f t="shared" si="16"/>
        <v>57</v>
      </c>
      <c r="AE220" s="342">
        <f t="shared" si="13"/>
        <v>61</v>
      </c>
      <c r="AF220" s="350">
        <v>0</v>
      </c>
      <c r="AG220" s="135">
        <v>0</v>
      </c>
      <c r="AH220" s="152"/>
      <c r="AI220" s="152"/>
      <c r="AJ220" s="152" t="s">
        <v>902</v>
      </c>
      <c r="AK220" s="334" t="s">
        <v>908</v>
      </c>
      <c r="AL220" s="279"/>
      <c r="AM220" s="279"/>
      <c r="AN220" s="574">
        <v>0.12</v>
      </c>
      <c r="AO220" s="575" t="s">
        <v>3063</v>
      </c>
      <c r="AP220" s="574">
        <v>0.25</v>
      </c>
      <c r="AQ220" s="726" t="s">
        <v>4174</v>
      </c>
      <c r="AR220" s="574">
        <v>0.5</v>
      </c>
      <c r="AS220" s="726" t="s">
        <v>5245</v>
      </c>
      <c r="AT220" s="1627">
        <v>0.65</v>
      </c>
      <c r="AU220" s="1378" t="s">
        <v>6437</v>
      </c>
      <c r="AV220" s="1424">
        <v>0.75</v>
      </c>
      <c r="AW220" s="1378" t="s">
        <v>7073</v>
      </c>
      <c r="AX220" s="144"/>
      <c r="AY220" s="144"/>
      <c r="AZ220" s="144"/>
      <c r="BA220" s="144"/>
      <c r="BB220" s="144"/>
      <c r="BC220" s="144"/>
      <c r="BD220" s="144"/>
      <c r="BE220" s="144"/>
      <c r="BF220" s="144"/>
      <c r="BG220" s="144"/>
      <c r="BH220" s="144"/>
      <c r="BI220" s="144"/>
      <c r="BJ220" s="335">
        <f>IFERROR(VLOOKUP(CONCATENATE($AC220,$AE220),'Matriz de Decisión'!$M$4:$Y$81,2,0),0)</f>
        <v>0</v>
      </c>
      <c r="BK220" s="352">
        <v>0</v>
      </c>
      <c r="BL220" s="353">
        <v>0</v>
      </c>
      <c r="BM220" s="577">
        <v>0.5</v>
      </c>
      <c r="BN220" s="335">
        <v>0.5</v>
      </c>
      <c r="BO220" s="579" t="s">
        <v>3066</v>
      </c>
      <c r="BP220" s="336">
        <v>1</v>
      </c>
      <c r="BQ220" s="336">
        <v>1</v>
      </c>
      <c r="BR220" s="339" t="s">
        <v>4208</v>
      </c>
      <c r="BS220" s="336">
        <v>1</v>
      </c>
      <c r="BT220" s="336">
        <v>1</v>
      </c>
      <c r="BU220" s="339" t="s">
        <v>5433</v>
      </c>
      <c r="BV220" s="1362">
        <v>1</v>
      </c>
      <c r="BW220" s="1362">
        <v>1</v>
      </c>
      <c r="BX220" s="1363" t="s">
        <v>6622</v>
      </c>
      <c r="BY220" s="1362">
        <v>1</v>
      </c>
      <c r="BZ220" s="1362">
        <v>1</v>
      </c>
      <c r="CA220" s="1378" t="s">
        <v>7111</v>
      </c>
      <c r="CB220" s="336">
        <v>1</v>
      </c>
      <c r="CC220" s="336"/>
      <c r="CD220" s="337"/>
      <c r="CE220" s="336">
        <v>1</v>
      </c>
      <c r="CF220" s="336"/>
      <c r="CG220" s="337"/>
      <c r="CH220" s="336">
        <v>1</v>
      </c>
      <c r="CI220" s="336"/>
      <c r="CJ220" s="337"/>
      <c r="CK220" s="336">
        <v>1</v>
      </c>
      <c r="CL220" s="336"/>
      <c r="CM220" s="337"/>
      <c r="CN220" s="336">
        <v>1</v>
      </c>
      <c r="CO220" s="336"/>
      <c r="CP220" s="337"/>
      <c r="CQ220" s="336">
        <v>1</v>
      </c>
      <c r="CR220" s="336"/>
      <c r="CS220" s="337"/>
      <c r="CU220" s="336" t="s">
        <v>5015</v>
      </c>
    </row>
    <row r="221" spans="1:99" ht="110.25" x14ac:dyDescent="0.25">
      <c r="A221" s="234" t="s">
        <v>3556</v>
      </c>
      <c r="B221" s="234" t="s">
        <v>181</v>
      </c>
      <c r="C221" s="234">
        <v>1</v>
      </c>
      <c r="D221" s="234" t="s">
        <v>186</v>
      </c>
      <c r="E221" s="120">
        <v>0</v>
      </c>
      <c r="F221" s="234" t="s">
        <v>192</v>
      </c>
      <c r="G221" s="166" t="s">
        <v>3679</v>
      </c>
      <c r="H221" s="166" t="s">
        <v>186</v>
      </c>
      <c r="I221" s="299" t="str">
        <f t="shared" si="14"/>
        <v>I-103-0-1308303</v>
      </c>
      <c r="J221" s="234" t="s">
        <v>221</v>
      </c>
      <c r="K221" s="109" t="s">
        <v>16</v>
      </c>
      <c r="L221" s="109" t="s">
        <v>18</v>
      </c>
      <c r="M221" s="301" t="s">
        <v>4754</v>
      </c>
      <c r="N221" s="202"/>
      <c r="O221" s="110" t="s">
        <v>225</v>
      </c>
      <c r="P221" s="331" t="s">
        <v>880</v>
      </c>
      <c r="Q221" s="331" t="s">
        <v>881</v>
      </c>
      <c r="R221" s="110" t="s">
        <v>228</v>
      </c>
      <c r="S221" s="111" t="s">
        <v>900</v>
      </c>
      <c r="T221" s="581" t="s">
        <v>3061</v>
      </c>
      <c r="U221" s="728">
        <v>0.45</v>
      </c>
      <c r="V221" s="216" t="s">
        <v>314</v>
      </c>
      <c r="W221" s="1634">
        <v>1</v>
      </c>
      <c r="X221" s="489"/>
      <c r="Y221" s="703"/>
      <c r="Z221" s="296" t="s">
        <v>907</v>
      </c>
      <c r="AA221" s="134">
        <v>43191</v>
      </c>
      <c r="AB221" s="134">
        <v>43281</v>
      </c>
      <c r="AC221" s="341" t="str">
        <f t="shared" si="15"/>
        <v>abril</v>
      </c>
      <c r="AD221" s="343">
        <f t="shared" si="16"/>
        <v>90</v>
      </c>
      <c r="AE221" s="342">
        <f t="shared" si="13"/>
        <v>91</v>
      </c>
      <c r="AF221" s="350">
        <v>0</v>
      </c>
      <c r="AG221" s="135">
        <v>0</v>
      </c>
      <c r="AH221" s="152"/>
      <c r="AI221" s="152"/>
      <c r="AJ221" s="152" t="s">
        <v>902</v>
      </c>
      <c r="AK221" s="334" t="s">
        <v>910</v>
      </c>
      <c r="AL221" s="279"/>
      <c r="AM221" s="279"/>
      <c r="AN221" s="574">
        <v>0.12</v>
      </c>
      <c r="AO221" s="575" t="s">
        <v>3063</v>
      </c>
      <c r="AP221" s="574">
        <v>0.25</v>
      </c>
      <c r="AQ221" s="726" t="s">
        <v>4174</v>
      </c>
      <c r="AR221" s="574">
        <v>0.5</v>
      </c>
      <c r="AS221" s="726" t="s">
        <v>5245</v>
      </c>
      <c r="AT221" s="1627">
        <v>0.65</v>
      </c>
      <c r="AU221" s="1378" t="s">
        <v>6437</v>
      </c>
      <c r="AV221" s="1424">
        <v>0.75</v>
      </c>
      <c r="AW221" s="1378" t="s">
        <v>7073</v>
      </c>
      <c r="AX221" s="144"/>
      <c r="AY221" s="144"/>
      <c r="AZ221" s="144"/>
      <c r="BA221" s="144"/>
      <c r="BB221" s="144"/>
      <c r="BC221" s="144"/>
      <c r="BD221" s="144"/>
      <c r="BE221" s="144"/>
      <c r="BF221" s="144"/>
      <c r="BG221" s="144"/>
      <c r="BH221" s="144"/>
      <c r="BI221" s="144"/>
      <c r="BJ221" s="335">
        <f>IFERROR(VLOOKUP(CONCATENATE($AC221,$AE221),'Matriz de Decisión'!$M$4:$Y$81,2,0),0)</f>
        <v>0</v>
      </c>
      <c r="BK221" s="352">
        <v>0</v>
      </c>
      <c r="BL221" s="353">
        <v>0</v>
      </c>
      <c r="BM221" s="577">
        <v>0</v>
      </c>
      <c r="BN221" s="335">
        <v>0</v>
      </c>
      <c r="BO221" s="576">
        <v>0</v>
      </c>
      <c r="BP221" s="336" t="s">
        <v>4209</v>
      </c>
      <c r="BQ221" s="336" t="s">
        <v>4209</v>
      </c>
      <c r="BR221" s="339" t="s">
        <v>4209</v>
      </c>
      <c r="BS221" s="336">
        <v>0.3</v>
      </c>
      <c r="BT221" s="336">
        <v>0.3</v>
      </c>
      <c r="BU221" s="339" t="s">
        <v>5434</v>
      </c>
      <c r="BV221" s="1362">
        <v>0.6</v>
      </c>
      <c r="BW221" s="1362">
        <v>0.6</v>
      </c>
      <c r="BX221" s="1363" t="s">
        <v>6623</v>
      </c>
      <c r="BY221" s="1362">
        <v>1</v>
      </c>
      <c r="BZ221" s="1362">
        <v>1</v>
      </c>
      <c r="CA221" s="1378" t="s">
        <v>7112</v>
      </c>
      <c r="CB221" s="336">
        <v>1</v>
      </c>
      <c r="CC221" s="336"/>
      <c r="CD221" s="337"/>
      <c r="CE221" s="336">
        <v>1</v>
      </c>
      <c r="CF221" s="336"/>
      <c r="CG221" s="337"/>
      <c r="CH221" s="336">
        <v>1</v>
      </c>
      <c r="CI221" s="336"/>
      <c r="CJ221" s="337"/>
      <c r="CK221" s="336">
        <v>1</v>
      </c>
      <c r="CL221" s="336"/>
      <c r="CM221" s="337"/>
      <c r="CN221" s="336">
        <v>1</v>
      </c>
      <c r="CO221" s="336"/>
      <c r="CP221" s="337"/>
      <c r="CQ221" s="336">
        <v>1</v>
      </c>
      <c r="CR221" s="336"/>
      <c r="CS221" s="337"/>
      <c r="CU221" s="336" t="s">
        <v>5016</v>
      </c>
    </row>
    <row r="222" spans="1:99" ht="110.25" x14ac:dyDescent="0.25">
      <c r="A222" s="234" t="s">
        <v>3556</v>
      </c>
      <c r="B222" s="234" t="s">
        <v>181</v>
      </c>
      <c r="C222" s="234">
        <v>1</v>
      </c>
      <c r="D222" s="234" t="s">
        <v>186</v>
      </c>
      <c r="E222" s="120">
        <v>0</v>
      </c>
      <c r="F222" s="234" t="s">
        <v>192</v>
      </c>
      <c r="G222" s="166" t="s">
        <v>3679</v>
      </c>
      <c r="H222" s="166" t="s">
        <v>187</v>
      </c>
      <c r="I222" s="299" t="str">
        <f t="shared" si="14"/>
        <v>I-103-0-1308304</v>
      </c>
      <c r="J222" s="234" t="s">
        <v>221</v>
      </c>
      <c r="K222" s="109" t="s">
        <v>16</v>
      </c>
      <c r="L222" s="109" t="s">
        <v>18</v>
      </c>
      <c r="M222" s="301" t="s">
        <v>4754</v>
      </c>
      <c r="N222" s="202"/>
      <c r="O222" s="110" t="s">
        <v>225</v>
      </c>
      <c r="P222" s="331" t="s">
        <v>880</v>
      </c>
      <c r="Q222" s="331" t="s">
        <v>881</v>
      </c>
      <c r="R222" s="110" t="s">
        <v>228</v>
      </c>
      <c r="S222" s="111" t="s">
        <v>900</v>
      </c>
      <c r="T222" s="581" t="s">
        <v>3061</v>
      </c>
      <c r="U222" s="728">
        <v>0.45</v>
      </c>
      <c r="V222" s="216" t="s">
        <v>314</v>
      </c>
      <c r="W222" s="958">
        <v>1</v>
      </c>
      <c r="X222" s="489"/>
      <c r="Y222" s="703"/>
      <c r="Z222" s="296" t="s">
        <v>909</v>
      </c>
      <c r="AA222" s="134">
        <v>43282</v>
      </c>
      <c r="AB222" s="134">
        <v>43373</v>
      </c>
      <c r="AC222" s="341" t="str">
        <f t="shared" si="15"/>
        <v>julio</v>
      </c>
      <c r="AD222" s="343">
        <f t="shared" si="16"/>
        <v>91</v>
      </c>
      <c r="AE222" s="342">
        <f t="shared" si="13"/>
        <v>91</v>
      </c>
      <c r="AF222" s="350">
        <v>0</v>
      </c>
      <c r="AG222" s="135">
        <v>0</v>
      </c>
      <c r="AH222" s="152"/>
      <c r="AI222" s="152"/>
      <c r="AJ222" s="152" t="s">
        <v>902</v>
      </c>
      <c r="AK222" s="334" t="s">
        <v>912</v>
      </c>
      <c r="AL222" s="279"/>
      <c r="AM222" s="279"/>
      <c r="AN222" s="574">
        <v>0.12</v>
      </c>
      <c r="AO222" s="575" t="s">
        <v>3063</v>
      </c>
      <c r="AP222" s="574">
        <v>0.25</v>
      </c>
      <c r="AQ222" s="726" t="s">
        <v>4174</v>
      </c>
      <c r="AR222" s="574">
        <v>0.5</v>
      </c>
      <c r="AS222" s="726" t="s">
        <v>5245</v>
      </c>
      <c r="AT222" s="1627">
        <v>0.65</v>
      </c>
      <c r="AU222" s="1378" t="s">
        <v>6437</v>
      </c>
      <c r="AV222" s="1424">
        <v>0.75</v>
      </c>
      <c r="AW222" s="1378" t="s">
        <v>7073</v>
      </c>
      <c r="AX222" s="144"/>
      <c r="AY222" s="144"/>
      <c r="AZ222" s="144"/>
      <c r="BA222" s="144"/>
      <c r="BB222" s="144"/>
      <c r="BC222" s="144"/>
      <c r="BD222" s="144"/>
      <c r="BE222" s="144"/>
      <c r="BF222" s="144"/>
      <c r="BG222" s="144"/>
      <c r="BH222" s="144"/>
      <c r="BI222" s="144"/>
      <c r="BJ222" s="335">
        <f>IFERROR(VLOOKUP(CONCATENATE($AC222,$AE222),'Matriz de Decisión'!$M$4:$Y$81,2,0),0)</f>
        <v>0</v>
      </c>
      <c r="BK222" s="352">
        <v>0</v>
      </c>
      <c r="BL222" s="353">
        <v>0</v>
      </c>
      <c r="BM222" s="577">
        <v>0</v>
      </c>
      <c r="BN222" s="335">
        <v>0</v>
      </c>
      <c r="BO222" s="576">
        <v>0</v>
      </c>
      <c r="BP222" s="336" t="s">
        <v>4209</v>
      </c>
      <c r="BQ222" s="336" t="s">
        <v>4209</v>
      </c>
      <c r="BR222" s="339" t="s">
        <v>4209</v>
      </c>
      <c r="BS222" s="336" t="s">
        <v>4209</v>
      </c>
      <c r="BT222" s="336" t="s">
        <v>4209</v>
      </c>
      <c r="BU222" s="339" t="s">
        <v>4209</v>
      </c>
      <c r="BV222" s="1362" t="s">
        <v>4209</v>
      </c>
      <c r="BW222" s="1362" t="s">
        <v>4209</v>
      </c>
      <c r="BX222" s="1363" t="s">
        <v>4209</v>
      </c>
      <c r="BY222" s="1362" t="s">
        <v>4209</v>
      </c>
      <c r="BZ222" s="1362" t="s">
        <v>4209</v>
      </c>
      <c r="CA222" s="1378" t="s">
        <v>4209</v>
      </c>
      <c r="CB222" s="336">
        <v>0.4</v>
      </c>
      <c r="CC222" s="336"/>
      <c r="CD222" s="337"/>
      <c r="CE222" s="336">
        <v>0.7</v>
      </c>
      <c r="CF222" s="336"/>
      <c r="CG222" s="337"/>
      <c r="CH222" s="336">
        <v>1</v>
      </c>
      <c r="CI222" s="336"/>
      <c r="CJ222" s="337"/>
      <c r="CK222" s="336">
        <v>1</v>
      </c>
      <c r="CL222" s="336"/>
      <c r="CM222" s="337"/>
      <c r="CN222" s="336">
        <v>1</v>
      </c>
      <c r="CO222" s="336"/>
      <c r="CP222" s="337"/>
      <c r="CQ222" s="336">
        <v>1</v>
      </c>
      <c r="CR222" s="336"/>
      <c r="CS222" s="337"/>
      <c r="CU222" s="336" t="s">
        <v>5017</v>
      </c>
    </row>
    <row r="223" spans="1:99" ht="110.25" x14ac:dyDescent="0.25">
      <c r="A223" s="234" t="s">
        <v>3556</v>
      </c>
      <c r="B223" s="234" t="s">
        <v>181</v>
      </c>
      <c r="C223" s="234">
        <v>1</v>
      </c>
      <c r="D223" s="234" t="s">
        <v>186</v>
      </c>
      <c r="E223" s="120">
        <v>0</v>
      </c>
      <c r="F223" s="234" t="s">
        <v>192</v>
      </c>
      <c r="G223" s="166" t="s">
        <v>3679</v>
      </c>
      <c r="H223" s="166" t="s">
        <v>188</v>
      </c>
      <c r="I223" s="299" t="str">
        <f t="shared" si="14"/>
        <v>I-103-0-1308305</v>
      </c>
      <c r="J223" s="234" t="s">
        <v>221</v>
      </c>
      <c r="K223" s="109" t="s">
        <v>16</v>
      </c>
      <c r="L223" s="109" t="s">
        <v>18</v>
      </c>
      <c r="M223" s="301" t="s">
        <v>4754</v>
      </c>
      <c r="N223" s="202"/>
      <c r="O223" s="110" t="s">
        <v>225</v>
      </c>
      <c r="P223" s="331" t="s">
        <v>880</v>
      </c>
      <c r="Q223" s="331" t="s">
        <v>881</v>
      </c>
      <c r="R223" s="110" t="s">
        <v>228</v>
      </c>
      <c r="S223" s="111" t="s">
        <v>900</v>
      </c>
      <c r="T223" s="581" t="s">
        <v>3061</v>
      </c>
      <c r="U223" s="728">
        <v>0.45</v>
      </c>
      <c r="V223" s="216" t="s">
        <v>314</v>
      </c>
      <c r="W223" s="958">
        <v>1</v>
      </c>
      <c r="X223" s="489"/>
      <c r="Y223" s="703"/>
      <c r="Z223" s="296" t="s">
        <v>911</v>
      </c>
      <c r="AA223" s="134">
        <v>43374</v>
      </c>
      <c r="AB223" s="134">
        <v>43449</v>
      </c>
      <c r="AC223" s="341" t="str">
        <f t="shared" si="15"/>
        <v>octubre</v>
      </c>
      <c r="AD223" s="343">
        <f t="shared" si="16"/>
        <v>75</v>
      </c>
      <c r="AE223" s="342">
        <f t="shared" si="13"/>
        <v>91</v>
      </c>
      <c r="AF223" s="350">
        <v>0</v>
      </c>
      <c r="AG223" s="135">
        <v>0</v>
      </c>
      <c r="AH223" s="152"/>
      <c r="AI223" s="152"/>
      <c r="AJ223" s="152" t="s">
        <v>902</v>
      </c>
      <c r="AK223" s="595" t="s">
        <v>914</v>
      </c>
      <c r="AL223" s="279"/>
      <c r="AM223" s="279"/>
      <c r="AN223" s="574">
        <v>0.12</v>
      </c>
      <c r="AO223" s="575" t="s">
        <v>3063</v>
      </c>
      <c r="AP223" s="574">
        <v>0.25</v>
      </c>
      <c r="AQ223" s="726" t="s">
        <v>4174</v>
      </c>
      <c r="AR223" s="574">
        <v>0.5</v>
      </c>
      <c r="AS223" s="726" t="s">
        <v>5245</v>
      </c>
      <c r="AT223" s="1627">
        <v>0.65</v>
      </c>
      <c r="AU223" s="1378" t="s">
        <v>6437</v>
      </c>
      <c r="AV223" s="1424">
        <v>0.75</v>
      </c>
      <c r="AW223" s="1378" t="s">
        <v>7073</v>
      </c>
      <c r="AX223" s="144"/>
      <c r="AY223" s="144"/>
      <c r="AZ223" s="144"/>
      <c r="BA223" s="144"/>
      <c r="BB223" s="144"/>
      <c r="BC223" s="144"/>
      <c r="BD223" s="144"/>
      <c r="BE223" s="144"/>
      <c r="BF223" s="144"/>
      <c r="BG223" s="144"/>
      <c r="BH223" s="144"/>
      <c r="BI223" s="144"/>
      <c r="BJ223" s="335">
        <f>IFERROR(VLOOKUP(CONCATENATE($AC223,$AE223),'Matriz de Decisión'!$M$4:$Y$81,2,0),0)</f>
        <v>0</v>
      </c>
      <c r="BK223" s="352">
        <v>0</v>
      </c>
      <c r="BL223" s="353">
        <v>0</v>
      </c>
      <c r="BM223" s="577">
        <v>0</v>
      </c>
      <c r="BN223" s="335">
        <v>0</v>
      </c>
      <c r="BO223" s="576">
        <v>0</v>
      </c>
      <c r="BP223" s="336" t="s">
        <v>4209</v>
      </c>
      <c r="BQ223" s="336" t="s">
        <v>4209</v>
      </c>
      <c r="BR223" s="339" t="s">
        <v>4209</v>
      </c>
      <c r="BS223" s="336" t="s">
        <v>4209</v>
      </c>
      <c r="BT223" s="336" t="s">
        <v>4209</v>
      </c>
      <c r="BU223" s="339" t="s">
        <v>4209</v>
      </c>
      <c r="BV223" s="1362" t="s">
        <v>4209</v>
      </c>
      <c r="BW223" s="1362" t="s">
        <v>4209</v>
      </c>
      <c r="BX223" s="1363" t="s">
        <v>4209</v>
      </c>
      <c r="BY223" s="1362" t="s">
        <v>4209</v>
      </c>
      <c r="BZ223" s="1362" t="s">
        <v>4209</v>
      </c>
      <c r="CA223" s="1378" t="s">
        <v>4209</v>
      </c>
      <c r="CB223" s="336" t="s">
        <v>4209</v>
      </c>
      <c r="CC223" s="336"/>
      <c r="CD223" s="337"/>
      <c r="CE223" s="336" t="s">
        <v>4209</v>
      </c>
      <c r="CF223" s="336"/>
      <c r="CG223" s="337"/>
      <c r="CH223" s="336" t="s">
        <v>4209</v>
      </c>
      <c r="CI223" s="336"/>
      <c r="CJ223" s="337"/>
      <c r="CK223" s="336">
        <v>0.3</v>
      </c>
      <c r="CL223" s="336"/>
      <c r="CM223" s="337"/>
      <c r="CN223" s="336">
        <v>0.6</v>
      </c>
      <c r="CO223" s="336"/>
      <c r="CP223" s="337"/>
      <c r="CQ223" s="336">
        <v>1</v>
      </c>
      <c r="CR223" s="336"/>
      <c r="CS223" s="337"/>
      <c r="CU223" s="336" t="s">
        <v>5018</v>
      </c>
    </row>
    <row r="224" spans="1:99" ht="110.25" x14ac:dyDescent="0.25">
      <c r="A224" s="234" t="s">
        <v>3556</v>
      </c>
      <c r="B224" s="234" t="s">
        <v>181</v>
      </c>
      <c r="C224" s="234">
        <v>1</v>
      </c>
      <c r="D224" s="234" t="s">
        <v>186</v>
      </c>
      <c r="E224" s="120">
        <v>0</v>
      </c>
      <c r="F224" s="234" t="s">
        <v>192</v>
      </c>
      <c r="G224" s="166" t="s">
        <v>3679</v>
      </c>
      <c r="H224" s="166" t="s">
        <v>189</v>
      </c>
      <c r="I224" s="299" t="str">
        <f t="shared" si="14"/>
        <v>I-103-0-1308306</v>
      </c>
      <c r="J224" s="234" t="s">
        <v>221</v>
      </c>
      <c r="K224" s="109" t="s">
        <v>16</v>
      </c>
      <c r="L224" s="109" t="s">
        <v>18</v>
      </c>
      <c r="M224" s="301" t="s">
        <v>4754</v>
      </c>
      <c r="N224" s="202"/>
      <c r="O224" s="110" t="s">
        <v>225</v>
      </c>
      <c r="P224" s="331" t="s">
        <v>880</v>
      </c>
      <c r="Q224" s="331" t="s">
        <v>881</v>
      </c>
      <c r="R224" s="110" t="s">
        <v>228</v>
      </c>
      <c r="S224" s="111" t="s">
        <v>900</v>
      </c>
      <c r="T224" s="581" t="s">
        <v>3061</v>
      </c>
      <c r="U224" s="728">
        <v>0.45</v>
      </c>
      <c r="V224" s="216" t="s">
        <v>314</v>
      </c>
      <c r="W224" s="958">
        <v>1</v>
      </c>
      <c r="X224" s="489"/>
      <c r="Y224" s="703"/>
      <c r="Z224" s="296" t="s">
        <v>913</v>
      </c>
      <c r="AA224" s="134">
        <v>43374</v>
      </c>
      <c r="AB224" s="134">
        <v>43434</v>
      </c>
      <c r="AC224" s="341" t="str">
        <f t="shared" si="15"/>
        <v>octubre</v>
      </c>
      <c r="AD224" s="343">
        <f t="shared" si="16"/>
        <v>60</v>
      </c>
      <c r="AE224" s="342">
        <f t="shared" si="13"/>
        <v>61</v>
      </c>
      <c r="AF224" s="350">
        <v>0</v>
      </c>
      <c r="AG224" s="135">
        <v>0</v>
      </c>
      <c r="AH224" s="152"/>
      <c r="AI224" s="152"/>
      <c r="AJ224" s="152" t="s">
        <v>902</v>
      </c>
      <c r="AK224" s="334" t="s">
        <v>917</v>
      </c>
      <c r="AL224" s="279"/>
      <c r="AM224" s="279"/>
      <c r="AN224" s="574">
        <v>0.12</v>
      </c>
      <c r="AO224" s="575" t="s">
        <v>3063</v>
      </c>
      <c r="AP224" s="574">
        <v>0.25</v>
      </c>
      <c r="AQ224" s="726" t="s">
        <v>4174</v>
      </c>
      <c r="AR224" s="574">
        <v>0.5</v>
      </c>
      <c r="AS224" s="726" t="s">
        <v>5245</v>
      </c>
      <c r="AT224" s="1627">
        <v>0.65</v>
      </c>
      <c r="AU224" s="1378" t="s">
        <v>6437</v>
      </c>
      <c r="AV224" s="1424">
        <v>0.75</v>
      </c>
      <c r="AW224" s="1378" t="s">
        <v>7073</v>
      </c>
      <c r="AX224" s="144"/>
      <c r="AY224" s="144"/>
      <c r="AZ224" s="144"/>
      <c r="BA224" s="144"/>
      <c r="BB224" s="144"/>
      <c r="BC224" s="144"/>
      <c r="BD224" s="144"/>
      <c r="BE224" s="144"/>
      <c r="BF224" s="144"/>
      <c r="BG224" s="144"/>
      <c r="BH224" s="144"/>
      <c r="BI224" s="144"/>
      <c r="BJ224" s="335">
        <f>IFERROR(VLOOKUP(CONCATENATE($AC224,$AE224),'Matriz de Decisión'!$M$4:$Y$81,2,0),0)</f>
        <v>0</v>
      </c>
      <c r="BK224" s="352">
        <v>0</v>
      </c>
      <c r="BL224" s="353">
        <v>0</v>
      </c>
      <c r="BM224" s="577">
        <v>0</v>
      </c>
      <c r="BN224" s="335">
        <v>0</v>
      </c>
      <c r="BO224" s="576">
        <v>0</v>
      </c>
      <c r="BP224" s="336" t="s">
        <v>4209</v>
      </c>
      <c r="BQ224" s="336" t="s">
        <v>4209</v>
      </c>
      <c r="BR224" s="339" t="s">
        <v>4209</v>
      </c>
      <c r="BS224" s="336" t="s">
        <v>4209</v>
      </c>
      <c r="BT224" s="336" t="s">
        <v>4209</v>
      </c>
      <c r="BU224" s="339" t="s">
        <v>4209</v>
      </c>
      <c r="BV224" s="1362" t="s">
        <v>4209</v>
      </c>
      <c r="BW224" s="1362" t="s">
        <v>4209</v>
      </c>
      <c r="BX224" s="1363" t="s">
        <v>4209</v>
      </c>
      <c r="BY224" s="1362" t="s">
        <v>4209</v>
      </c>
      <c r="BZ224" s="1362" t="s">
        <v>4209</v>
      </c>
      <c r="CA224" s="1378" t="s">
        <v>4209</v>
      </c>
      <c r="CB224" s="336" t="s">
        <v>4209</v>
      </c>
      <c r="CC224" s="336"/>
      <c r="CD224" s="337"/>
      <c r="CE224" s="336" t="s">
        <v>4209</v>
      </c>
      <c r="CF224" s="336"/>
      <c r="CG224" s="337"/>
      <c r="CH224" s="336" t="s">
        <v>4209</v>
      </c>
      <c r="CI224" s="336"/>
      <c r="CJ224" s="337"/>
      <c r="CK224" s="336">
        <v>0.1</v>
      </c>
      <c r="CL224" s="336"/>
      <c r="CM224" s="337"/>
      <c r="CN224" s="336">
        <v>1</v>
      </c>
      <c r="CO224" s="336"/>
      <c r="CP224" s="337"/>
      <c r="CQ224" s="336">
        <v>1</v>
      </c>
      <c r="CR224" s="336"/>
      <c r="CS224" s="337"/>
      <c r="CU224" s="336" t="s">
        <v>5019</v>
      </c>
    </row>
    <row r="225" spans="1:99" ht="110.25" x14ac:dyDescent="0.25">
      <c r="A225" s="234" t="s">
        <v>3556</v>
      </c>
      <c r="B225" s="234" t="s">
        <v>181</v>
      </c>
      <c r="C225" s="234">
        <v>1</v>
      </c>
      <c r="D225" s="234" t="s">
        <v>186</v>
      </c>
      <c r="E225" s="120">
        <v>0</v>
      </c>
      <c r="F225" s="234" t="s">
        <v>192</v>
      </c>
      <c r="G225" s="166" t="s">
        <v>3680</v>
      </c>
      <c r="H225" s="166" t="s">
        <v>183</v>
      </c>
      <c r="I225" s="299" t="str">
        <f t="shared" si="14"/>
        <v>I-103-0-1308401</v>
      </c>
      <c r="J225" s="234" t="s">
        <v>221</v>
      </c>
      <c r="K225" s="109" t="s">
        <v>16</v>
      </c>
      <c r="L225" s="109" t="s">
        <v>18</v>
      </c>
      <c r="M225" s="301" t="s">
        <v>4754</v>
      </c>
      <c r="N225" s="202"/>
      <c r="O225" s="110" t="s">
        <v>225</v>
      </c>
      <c r="P225" s="331" t="s">
        <v>880</v>
      </c>
      <c r="Q225" s="331" t="s">
        <v>881</v>
      </c>
      <c r="R225" s="110" t="s">
        <v>228</v>
      </c>
      <c r="S225" s="111" t="s">
        <v>915</v>
      </c>
      <c r="T225" s="581" t="s">
        <v>3062</v>
      </c>
      <c r="U225" s="728">
        <v>0.65</v>
      </c>
      <c r="V225" s="216" t="s">
        <v>223</v>
      </c>
      <c r="W225" s="1633">
        <v>1</v>
      </c>
      <c r="X225" s="812" t="s">
        <v>222</v>
      </c>
      <c r="Y225" s="703">
        <v>43166</v>
      </c>
      <c r="Z225" s="296" t="s">
        <v>916</v>
      </c>
      <c r="AA225" s="134">
        <v>43132</v>
      </c>
      <c r="AB225" s="134">
        <v>43251</v>
      </c>
      <c r="AC225" s="341" t="str">
        <f t="shared" si="15"/>
        <v>febrero</v>
      </c>
      <c r="AD225" s="343">
        <f t="shared" si="16"/>
        <v>119</v>
      </c>
      <c r="AE225" s="342">
        <f t="shared" si="13"/>
        <v>122</v>
      </c>
      <c r="AF225" s="350">
        <v>0</v>
      </c>
      <c r="AG225" s="135">
        <v>0</v>
      </c>
      <c r="AH225" s="152"/>
      <c r="AI225" s="152"/>
      <c r="AJ225" s="152" t="s">
        <v>902</v>
      </c>
      <c r="AK225" s="584" t="s">
        <v>919</v>
      </c>
      <c r="AL225" s="279"/>
      <c r="AM225" s="279"/>
      <c r="AN225" s="574">
        <v>0</v>
      </c>
      <c r="AO225" s="575" t="s">
        <v>3064</v>
      </c>
      <c r="AP225" s="574">
        <v>0</v>
      </c>
      <c r="AQ225" s="726" t="s">
        <v>4175</v>
      </c>
      <c r="AR225" s="574">
        <v>0</v>
      </c>
      <c r="AS225" s="726" t="s">
        <v>5246</v>
      </c>
      <c r="AT225" s="1627">
        <v>0</v>
      </c>
      <c r="AU225" s="1378" t="s">
        <v>6438</v>
      </c>
      <c r="AV225" s="1424">
        <v>0</v>
      </c>
      <c r="AW225" s="1378" t="s">
        <v>7074</v>
      </c>
      <c r="AX225" s="144"/>
      <c r="AY225" s="144"/>
      <c r="AZ225" s="144"/>
      <c r="BA225" s="144"/>
      <c r="BB225" s="144"/>
      <c r="BC225" s="144"/>
      <c r="BD225" s="144"/>
      <c r="BE225" s="144"/>
      <c r="BF225" s="144"/>
      <c r="BG225" s="144"/>
      <c r="BH225" s="144"/>
      <c r="BI225" s="144"/>
      <c r="BJ225" s="335">
        <f>IFERROR(VLOOKUP(CONCATENATE($AC225,$AE225),'Matriz de Decisión'!$M$4:$Y$81,2,0),0)</f>
        <v>0</v>
      </c>
      <c r="BK225" s="352">
        <v>0</v>
      </c>
      <c r="BL225" s="353">
        <v>0</v>
      </c>
      <c r="BM225" s="577">
        <v>0.1</v>
      </c>
      <c r="BN225" s="335">
        <v>0.1</v>
      </c>
      <c r="BO225" s="579" t="s">
        <v>3067</v>
      </c>
      <c r="BP225" s="336">
        <v>0.30000000000000004</v>
      </c>
      <c r="BQ225" s="336">
        <v>0.3</v>
      </c>
      <c r="BR225" s="339" t="s">
        <v>4210</v>
      </c>
      <c r="BS225" s="336">
        <v>0.60000000000000009</v>
      </c>
      <c r="BT225" s="336">
        <v>0.6</v>
      </c>
      <c r="BU225" s="339" t="s">
        <v>5435</v>
      </c>
      <c r="BV225" s="1362">
        <v>1</v>
      </c>
      <c r="BW225" s="1362">
        <v>1</v>
      </c>
      <c r="BX225" s="1363" t="s">
        <v>6624</v>
      </c>
      <c r="BY225" s="1362">
        <v>1</v>
      </c>
      <c r="BZ225" s="1362">
        <v>1</v>
      </c>
      <c r="CA225" s="1378" t="s">
        <v>7113</v>
      </c>
      <c r="CB225" s="336">
        <v>1</v>
      </c>
      <c r="CC225" s="336"/>
      <c r="CD225" s="337"/>
      <c r="CE225" s="336">
        <v>1</v>
      </c>
      <c r="CF225" s="336"/>
      <c r="CG225" s="337"/>
      <c r="CH225" s="336">
        <v>1</v>
      </c>
      <c r="CI225" s="336"/>
      <c r="CJ225" s="337"/>
      <c r="CK225" s="336">
        <v>1</v>
      </c>
      <c r="CL225" s="336"/>
      <c r="CM225" s="337"/>
      <c r="CN225" s="336">
        <v>1</v>
      </c>
      <c r="CO225" s="336"/>
      <c r="CP225" s="337"/>
      <c r="CQ225" s="336">
        <v>1</v>
      </c>
      <c r="CR225" s="336"/>
      <c r="CS225" s="337"/>
      <c r="CU225" s="336" t="s">
        <v>5020</v>
      </c>
    </row>
    <row r="226" spans="1:99" ht="110.25" x14ac:dyDescent="0.25">
      <c r="A226" s="234" t="s">
        <v>3556</v>
      </c>
      <c r="B226" s="234" t="s">
        <v>181</v>
      </c>
      <c r="C226" s="234">
        <v>1</v>
      </c>
      <c r="D226" s="234" t="s">
        <v>186</v>
      </c>
      <c r="E226" s="120">
        <v>0</v>
      </c>
      <c r="F226" s="234" t="s">
        <v>192</v>
      </c>
      <c r="G226" s="166" t="s">
        <v>3680</v>
      </c>
      <c r="H226" s="166" t="s">
        <v>185</v>
      </c>
      <c r="I226" s="299" t="str">
        <f t="shared" si="14"/>
        <v>I-103-0-1308402</v>
      </c>
      <c r="J226" s="234" t="s">
        <v>221</v>
      </c>
      <c r="K226" s="109" t="s">
        <v>16</v>
      </c>
      <c r="L226" s="109" t="s">
        <v>18</v>
      </c>
      <c r="M226" s="301" t="s">
        <v>4754</v>
      </c>
      <c r="N226" s="202"/>
      <c r="O226" s="110" t="s">
        <v>225</v>
      </c>
      <c r="P226" s="331" t="s">
        <v>880</v>
      </c>
      <c r="Q226" s="331" t="s">
        <v>881</v>
      </c>
      <c r="R226" s="110" t="s">
        <v>228</v>
      </c>
      <c r="S226" s="111" t="s">
        <v>915</v>
      </c>
      <c r="T226" s="581" t="s">
        <v>3062</v>
      </c>
      <c r="U226" s="728">
        <v>0.65</v>
      </c>
      <c r="V226" s="216" t="s">
        <v>223</v>
      </c>
      <c r="W226" s="1633">
        <v>1</v>
      </c>
      <c r="X226" s="206" t="s">
        <v>222</v>
      </c>
      <c r="Y226" s="703">
        <v>43166</v>
      </c>
      <c r="Z226" s="296" t="s">
        <v>918</v>
      </c>
      <c r="AA226" s="134">
        <v>43132</v>
      </c>
      <c r="AB226" s="134">
        <v>43251</v>
      </c>
      <c r="AC226" s="341" t="str">
        <f t="shared" si="15"/>
        <v>febrero</v>
      </c>
      <c r="AD226" s="343">
        <f t="shared" si="16"/>
        <v>119</v>
      </c>
      <c r="AE226" s="342">
        <f t="shared" si="13"/>
        <v>122</v>
      </c>
      <c r="AF226" s="350">
        <v>0</v>
      </c>
      <c r="AG226" s="135">
        <v>0</v>
      </c>
      <c r="AH226" s="152"/>
      <c r="AI226" s="152"/>
      <c r="AJ226" s="152" t="s">
        <v>902</v>
      </c>
      <c r="AK226" s="584" t="s">
        <v>921</v>
      </c>
      <c r="AL226" s="279"/>
      <c r="AM226" s="279"/>
      <c r="AN226" s="574">
        <v>0</v>
      </c>
      <c r="AO226" s="575" t="s">
        <v>3064</v>
      </c>
      <c r="AP226" s="574">
        <v>0</v>
      </c>
      <c r="AQ226" s="726" t="s">
        <v>4175</v>
      </c>
      <c r="AR226" s="574">
        <v>0</v>
      </c>
      <c r="AS226" s="726" t="s">
        <v>5246</v>
      </c>
      <c r="AT226" s="1627">
        <v>0</v>
      </c>
      <c r="AU226" s="1378" t="s">
        <v>6438</v>
      </c>
      <c r="AV226" s="1424">
        <v>0</v>
      </c>
      <c r="AW226" s="1378" t="s">
        <v>7074</v>
      </c>
      <c r="AX226" s="144"/>
      <c r="AY226" s="144"/>
      <c r="AZ226" s="144"/>
      <c r="BA226" s="144"/>
      <c r="BB226" s="144"/>
      <c r="BC226" s="144"/>
      <c r="BD226" s="144"/>
      <c r="BE226" s="144"/>
      <c r="BF226" s="144"/>
      <c r="BG226" s="144"/>
      <c r="BH226" s="144"/>
      <c r="BI226" s="144"/>
      <c r="BJ226" s="335">
        <f>IFERROR(VLOOKUP(CONCATENATE($AC226,$AE226),'Matriz de Decisión'!$M$4:$Y$81,2,0),0)</f>
        <v>0</v>
      </c>
      <c r="BK226" s="352">
        <v>0</v>
      </c>
      <c r="BL226" s="353">
        <v>0</v>
      </c>
      <c r="BM226" s="577">
        <v>0.2</v>
      </c>
      <c r="BN226" s="335">
        <v>0.2</v>
      </c>
      <c r="BO226" s="579" t="s">
        <v>3068</v>
      </c>
      <c r="BP226" s="336">
        <v>0.5</v>
      </c>
      <c r="BQ226" s="336">
        <v>0.5</v>
      </c>
      <c r="BR226" s="339" t="s">
        <v>4211</v>
      </c>
      <c r="BS226" s="336">
        <v>0.8</v>
      </c>
      <c r="BT226" s="336">
        <v>0.8</v>
      </c>
      <c r="BU226" s="339" t="s">
        <v>5436</v>
      </c>
      <c r="BV226" s="1362">
        <v>1</v>
      </c>
      <c r="BW226" s="1362">
        <v>1</v>
      </c>
      <c r="BX226" s="1363" t="s">
        <v>6625</v>
      </c>
      <c r="BY226" s="1362">
        <v>1</v>
      </c>
      <c r="BZ226" s="1362">
        <v>1</v>
      </c>
      <c r="CA226" s="1378" t="s">
        <v>7114</v>
      </c>
      <c r="CB226" s="336">
        <v>1</v>
      </c>
      <c r="CC226" s="336"/>
      <c r="CD226" s="337"/>
      <c r="CE226" s="336">
        <v>1</v>
      </c>
      <c r="CF226" s="336"/>
      <c r="CG226" s="337"/>
      <c r="CH226" s="336">
        <v>1</v>
      </c>
      <c r="CI226" s="336"/>
      <c r="CJ226" s="337"/>
      <c r="CK226" s="336">
        <v>1</v>
      </c>
      <c r="CL226" s="336"/>
      <c r="CM226" s="337"/>
      <c r="CN226" s="336">
        <v>1</v>
      </c>
      <c r="CO226" s="336"/>
      <c r="CP226" s="337"/>
      <c r="CQ226" s="336">
        <v>1</v>
      </c>
      <c r="CR226" s="336"/>
      <c r="CS226" s="337"/>
      <c r="CU226" s="336" t="s">
        <v>5021</v>
      </c>
    </row>
    <row r="227" spans="1:99" ht="110.25" x14ac:dyDescent="0.25">
      <c r="A227" s="234" t="s">
        <v>3556</v>
      </c>
      <c r="B227" s="234" t="s">
        <v>181</v>
      </c>
      <c r="C227" s="234">
        <v>1</v>
      </c>
      <c r="D227" s="234" t="s">
        <v>186</v>
      </c>
      <c r="E227" s="120">
        <v>0</v>
      </c>
      <c r="F227" s="234" t="s">
        <v>192</v>
      </c>
      <c r="G227" s="166" t="s">
        <v>3680</v>
      </c>
      <c r="H227" s="166" t="s">
        <v>186</v>
      </c>
      <c r="I227" s="299" t="str">
        <f t="shared" si="14"/>
        <v>I-103-0-1308403</v>
      </c>
      <c r="J227" s="234" t="s">
        <v>221</v>
      </c>
      <c r="K227" s="109" t="s">
        <v>16</v>
      </c>
      <c r="L227" s="109" t="s">
        <v>18</v>
      </c>
      <c r="M227" s="301" t="s">
        <v>4754</v>
      </c>
      <c r="N227" s="202"/>
      <c r="O227" s="110" t="s">
        <v>225</v>
      </c>
      <c r="P227" s="331" t="s">
        <v>880</v>
      </c>
      <c r="Q227" s="331" t="s">
        <v>881</v>
      </c>
      <c r="R227" s="110" t="s">
        <v>228</v>
      </c>
      <c r="S227" s="111" t="s">
        <v>915</v>
      </c>
      <c r="T227" s="581" t="s">
        <v>3062</v>
      </c>
      <c r="U227" s="728">
        <v>0.65</v>
      </c>
      <c r="V227" s="216" t="s">
        <v>223</v>
      </c>
      <c r="W227" s="956">
        <v>1</v>
      </c>
      <c r="X227" s="206" t="s">
        <v>222</v>
      </c>
      <c r="Y227" s="703">
        <v>43166</v>
      </c>
      <c r="Z227" s="296" t="s">
        <v>920</v>
      </c>
      <c r="AA227" s="134">
        <v>43313</v>
      </c>
      <c r="AB227" s="134">
        <v>43434</v>
      </c>
      <c r="AC227" s="341" t="str">
        <f t="shared" si="15"/>
        <v>agosto</v>
      </c>
      <c r="AD227" s="343">
        <f t="shared" si="16"/>
        <v>121</v>
      </c>
      <c r="AE227" s="342">
        <f t="shared" si="13"/>
        <v>122</v>
      </c>
      <c r="AF227" s="350">
        <v>0</v>
      </c>
      <c r="AG227" s="135">
        <v>0</v>
      </c>
      <c r="AH227" s="152"/>
      <c r="AI227" s="152"/>
      <c r="AJ227" s="152" t="s">
        <v>902</v>
      </c>
      <c r="AK227" s="334" t="s">
        <v>923</v>
      </c>
      <c r="AL227" s="279"/>
      <c r="AM227" s="279"/>
      <c r="AN227" s="574">
        <v>0</v>
      </c>
      <c r="AO227" s="575" t="s">
        <v>3064</v>
      </c>
      <c r="AP227" s="574">
        <v>0</v>
      </c>
      <c r="AQ227" s="726" t="s">
        <v>4175</v>
      </c>
      <c r="AR227" s="574">
        <v>0</v>
      </c>
      <c r="AS227" s="726" t="s">
        <v>5246</v>
      </c>
      <c r="AT227" s="1627">
        <v>0</v>
      </c>
      <c r="AU227" s="1378" t="s">
        <v>6438</v>
      </c>
      <c r="AV227" s="1424">
        <v>0</v>
      </c>
      <c r="AW227" s="1378" t="s">
        <v>7074</v>
      </c>
      <c r="AX227" s="144"/>
      <c r="AY227" s="144"/>
      <c r="AZ227" s="144"/>
      <c r="BA227" s="144"/>
      <c r="BB227" s="144"/>
      <c r="BC227" s="144"/>
      <c r="BD227" s="144"/>
      <c r="BE227" s="144"/>
      <c r="BF227" s="144"/>
      <c r="BG227" s="144"/>
      <c r="BH227" s="144"/>
      <c r="BI227" s="144"/>
      <c r="BJ227" s="335">
        <f>IFERROR(VLOOKUP(CONCATENATE($AC227,$AE227),'Matriz de Decisión'!$M$4:$Y$81,2,0),0)</f>
        <v>0</v>
      </c>
      <c r="BK227" s="352">
        <v>0</v>
      </c>
      <c r="BL227" s="353">
        <v>0</v>
      </c>
      <c r="BM227" s="577">
        <v>0</v>
      </c>
      <c r="BN227" s="335">
        <v>0</v>
      </c>
      <c r="BO227" s="576">
        <v>0</v>
      </c>
      <c r="BP227" s="336">
        <v>0</v>
      </c>
      <c r="BQ227" s="336"/>
      <c r="BR227" s="339"/>
      <c r="BS227" s="336">
        <v>0</v>
      </c>
      <c r="BT227" s="336"/>
      <c r="BU227" s="339"/>
      <c r="BV227" s="1362">
        <v>0</v>
      </c>
      <c r="BW227" s="1362">
        <v>0</v>
      </c>
      <c r="BX227" s="1363">
        <v>0</v>
      </c>
      <c r="BY227" s="1362">
        <v>0</v>
      </c>
      <c r="BZ227" s="1362">
        <v>0</v>
      </c>
      <c r="CA227" s="1378">
        <v>0</v>
      </c>
      <c r="CB227" s="336">
        <v>0</v>
      </c>
      <c r="CC227" s="336"/>
      <c r="CD227" s="337"/>
      <c r="CE227" s="336">
        <v>0.1</v>
      </c>
      <c r="CF227" s="336"/>
      <c r="CG227" s="337"/>
      <c r="CH227" s="336">
        <v>0.30000000000000004</v>
      </c>
      <c r="CI227" s="336"/>
      <c r="CJ227" s="337"/>
      <c r="CK227" s="336">
        <v>0.65</v>
      </c>
      <c r="CL227" s="336"/>
      <c r="CM227" s="337"/>
      <c r="CN227" s="336">
        <v>1</v>
      </c>
      <c r="CO227" s="336"/>
      <c r="CP227" s="337"/>
      <c r="CQ227" s="336">
        <v>1</v>
      </c>
      <c r="CR227" s="336"/>
      <c r="CS227" s="337"/>
      <c r="CU227" s="336" t="s">
        <v>5022</v>
      </c>
    </row>
    <row r="228" spans="1:99" ht="110.25" x14ac:dyDescent="0.25">
      <c r="A228" s="234" t="s">
        <v>3556</v>
      </c>
      <c r="B228" s="234" t="s">
        <v>181</v>
      </c>
      <c r="C228" s="234">
        <v>1</v>
      </c>
      <c r="D228" s="234" t="s">
        <v>186</v>
      </c>
      <c r="E228" s="120">
        <v>0</v>
      </c>
      <c r="F228" s="234" t="s">
        <v>192</v>
      </c>
      <c r="G228" s="166" t="s">
        <v>3680</v>
      </c>
      <c r="H228" s="166" t="s">
        <v>187</v>
      </c>
      <c r="I228" s="299" t="str">
        <f t="shared" si="14"/>
        <v>I-103-0-1308404</v>
      </c>
      <c r="J228" s="234" t="s">
        <v>221</v>
      </c>
      <c r="K228" s="109" t="s">
        <v>16</v>
      </c>
      <c r="L228" s="109" t="s">
        <v>18</v>
      </c>
      <c r="M228" s="301" t="s">
        <v>4754</v>
      </c>
      <c r="N228" s="202"/>
      <c r="O228" s="110" t="s">
        <v>225</v>
      </c>
      <c r="P228" s="331" t="s">
        <v>880</v>
      </c>
      <c r="Q228" s="331" t="s">
        <v>881</v>
      </c>
      <c r="R228" s="110" t="s">
        <v>228</v>
      </c>
      <c r="S228" s="111" t="s">
        <v>915</v>
      </c>
      <c r="T228" s="581" t="s">
        <v>3062</v>
      </c>
      <c r="U228" s="728">
        <v>0.65</v>
      </c>
      <c r="V228" s="216" t="s">
        <v>223</v>
      </c>
      <c r="W228" s="956">
        <v>1</v>
      </c>
      <c r="X228" s="206" t="s">
        <v>222</v>
      </c>
      <c r="Y228" s="703">
        <v>43166</v>
      </c>
      <c r="Z228" s="296" t="s">
        <v>922</v>
      </c>
      <c r="AA228" s="134">
        <v>43313</v>
      </c>
      <c r="AB228" s="134">
        <v>43404</v>
      </c>
      <c r="AC228" s="341" t="str">
        <f t="shared" si="15"/>
        <v>agosto</v>
      </c>
      <c r="AD228" s="343">
        <f t="shared" si="16"/>
        <v>91</v>
      </c>
      <c r="AE228" s="342">
        <f t="shared" si="13"/>
        <v>91</v>
      </c>
      <c r="AF228" s="350">
        <v>0</v>
      </c>
      <c r="AG228" s="135">
        <v>0</v>
      </c>
      <c r="AH228" s="152"/>
      <c r="AI228" s="152"/>
      <c r="AJ228" s="152" t="s">
        <v>902</v>
      </c>
      <c r="AK228" s="334" t="s">
        <v>926</v>
      </c>
      <c r="AL228" s="279"/>
      <c r="AM228" s="279"/>
      <c r="AN228" s="574">
        <v>0</v>
      </c>
      <c r="AO228" s="575" t="s">
        <v>3064</v>
      </c>
      <c r="AP228" s="574">
        <v>0</v>
      </c>
      <c r="AQ228" s="726" t="s">
        <v>4175</v>
      </c>
      <c r="AR228" s="574">
        <v>0</v>
      </c>
      <c r="AS228" s="726" t="s">
        <v>5246</v>
      </c>
      <c r="AT228" s="1627">
        <v>0</v>
      </c>
      <c r="AU228" s="1378" t="s">
        <v>6438</v>
      </c>
      <c r="AV228" s="1424">
        <v>0</v>
      </c>
      <c r="AW228" s="1378" t="s">
        <v>7074</v>
      </c>
      <c r="AX228" s="144"/>
      <c r="AY228" s="144"/>
      <c r="AZ228" s="144"/>
      <c r="BA228" s="144"/>
      <c r="BB228" s="144"/>
      <c r="BC228" s="144"/>
      <c r="BD228" s="144"/>
      <c r="BE228" s="144"/>
      <c r="BF228" s="144"/>
      <c r="BG228" s="144"/>
      <c r="BH228" s="144"/>
      <c r="BI228" s="144"/>
      <c r="BJ228" s="335">
        <f>IFERROR(VLOOKUP(CONCATENATE($AC228,$AE228),'Matriz de Decisión'!$M$4:$Y$81,2,0),0)</f>
        <v>0</v>
      </c>
      <c r="BK228" s="352">
        <v>0</v>
      </c>
      <c r="BL228" s="353">
        <v>0</v>
      </c>
      <c r="BM228" s="577">
        <v>0</v>
      </c>
      <c r="BN228" s="335">
        <v>0</v>
      </c>
      <c r="BO228" s="576">
        <v>0</v>
      </c>
      <c r="BP228" s="336">
        <v>0</v>
      </c>
      <c r="BQ228" s="336"/>
      <c r="BR228" s="339"/>
      <c r="BS228" s="336">
        <v>0</v>
      </c>
      <c r="BT228" s="336"/>
      <c r="BU228" s="339"/>
      <c r="BV228" s="1362">
        <v>0</v>
      </c>
      <c r="BW228" s="1362">
        <v>0</v>
      </c>
      <c r="BX228" s="1363">
        <v>0</v>
      </c>
      <c r="BY228" s="1362">
        <v>0</v>
      </c>
      <c r="BZ228" s="1362">
        <v>0</v>
      </c>
      <c r="CA228" s="1378">
        <v>0</v>
      </c>
      <c r="CB228" s="336">
        <v>0</v>
      </c>
      <c r="CC228" s="336"/>
      <c r="CD228" s="337"/>
      <c r="CE228" s="336">
        <v>0.1</v>
      </c>
      <c r="CF228" s="336"/>
      <c r="CG228" s="337"/>
      <c r="CH228" s="336">
        <v>0.2</v>
      </c>
      <c r="CI228" s="336"/>
      <c r="CJ228" s="337"/>
      <c r="CK228" s="336">
        <v>1</v>
      </c>
      <c r="CL228" s="336"/>
      <c r="CM228" s="337"/>
      <c r="CN228" s="336">
        <v>1</v>
      </c>
      <c r="CO228" s="336"/>
      <c r="CP228" s="337"/>
      <c r="CQ228" s="336">
        <v>1</v>
      </c>
      <c r="CR228" s="336"/>
      <c r="CS228" s="337"/>
      <c r="CU228" s="336" t="s">
        <v>5023</v>
      </c>
    </row>
    <row r="229" spans="1:99" ht="110.25" x14ac:dyDescent="0.25">
      <c r="A229" s="234" t="s">
        <v>3556</v>
      </c>
      <c r="B229" s="234" t="s">
        <v>181</v>
      </c>
      <c r="C229" s="234">
        <v>1</v>
      </c>
      <c r="D229" s="234" t="s">
        <v>186</v>
      </c>
      <c r="E229" s="120">
        <v>0</v>
      </c>
      <c r="F229" s="234" t="s">
        <v>192</v>
      </c>
      <c r="G229" s="166" t="s">
        <v>3681</v>
      </c>
      <c r="H229" s="166" t="s">
        <v>183</v>
      </c>
      <c r="I229" s="299" t="str">
        <f t="shared" si="14"/>
        <v>I-103-0-1308501</v>
      </c>
      <c r="J229" s="234" t="s">
        <v>221</v>
      </c>
      <c r="K229" s="109" t="s">
        <v>16</v>
      </c>
      <c r="L229" s="109" t="s">
        <v>18</v>
      </c>
      <c r="M229" s="301" t="s">
        <v>4754</v>
      </c>
      <c r="N229" s="202"/>
      <c r="O229" s="110" t="s">
        <v>225</v>
      </c>
      <c r="P229" s="331" t="s">
        <v>880</v>
      </c>
      <c r="Q229" s="331" t="s">
        <v>881</v>
      </c>
      <c r="R229" s="110" t="s">
        <v>228</v>
      </c>
      <c r="S229" s="111" t="s">
        <v>924</v>
      </c>
      <c r="T229" s="581" t="s">
        <v>3017</v>
      </c>
      <c r="U229" s="728">
        <v>0.88</v>
      </c>
      <c r="V229" s="216" t="s">
        <v>314</v>
      </c>
      <c r="W229" s="1634">
        <v>1</v>
      </c>
      <c r="X229" s="144"/>
      <c r="Y229" s="703"/>
      <c r="Z229" s="296" t="s">
        <v>925</v>
      </c>
      <c r="AA229" s="134">
        <v>43101</v>
      </c>
      <c r="AB229" s="134">
        <v>43220</v>
      </c>
      <c r="AC229" s="341" t="str">
        <f t="shared" si="15"/>
        <v>enero</v>
      </c>
      <c r="AD229" s="343">
        <f t="shared" si="16"/>
        <v>119</v>
      </c>
      <c r="AE229" s="342">
        <f t="shared" si="13"/>
        <v>122</v>
      </c>
      <c r="AF229" s="350">
        <v>0</v>
      </c>
      <c r="AG229" s="135">
        <v>0</v>
      </c>
      <c r="AH229" s="152"/>
      <c r="AI229" s="152"/>
      <c r="AJ229" s="152" t="s">
        <v>902</v>
      </c>
      <c r="AK229" s="595" t="s">
        <v>929</v>
      </c>
      <c r="AL229" s="279"/>
      <c r="AM229" s="279"/>
      <c r="AN229" s="574">
        <v>0.18</v>
      </c>
      <c r="AO229" s="575" t="s">
        <v>3018</v>
      </c>
      <c r="AP229" s="574">
        <v>0.22</v>
      </c>
      <c r="AQ229" s="726" t="s">
        <v>4176</v>
      </c>
      <c r="AR229" s="574">
        <v>0.3</v>
      </c>
      <c r="AS229" s="726" t="s">
        <v>5247</v>
      </c>
      <c r="AT229" s="1627">
        <v>0.4</v>
      </c>
      <c r="AU229" s="1378" t="s">
        <v>6439</v>
      </c>
      <c r="AV229" s="1424">
        <v>0.5</v>
      </c>
      <c r="AW229" s="1378" t="s">
        <v>7075</v>
      </c>
      <c r="AX229" s="144"/>
      <c r="AY229" s="144"/>
      <c r="AZ229" s="144"/>
      <c r="BA229" s="144"/>
      <c r="BB229" s="144"/>
      <c r="BC229" s="144"/>
      <c r="BD229" s="144"/>
      <c r="BE229" s="144"/>
      <c r="BF229" s="144"/>
      <c r="BG229" s="144"/>
      <c r="BH229" s="144"/>
      <c r="BI229" s="144"/>
      <c r="BJ229" s="335">
        <f>IFERROR(VLOOKUP(CONCATENATE($AC229,$AE229),'Matriz de Decisión'!$M$4:$Y$81,2,0),0)</f>
        <v>0.2</v>
      </c>
      <c r="BK229" s="352">
        <v>0.1</v>
      </c>
      <c r="BL229" s="353" t="s">
        <v>927</v>
      </c>
      <c r="BM229" s="577">
        <v>0.5</v>
      </c>
      <c r="BN229" s="335">
        <v>0.5</v>
      </c>
      <c r="BO229" s="576" t="s">
        <v>3019</v>
      </c>
      <c r="BP229" s="336">
        <v>0.75</v>
      </c>
      <c r="BQ229" s="336">
        <v>0.75</v>
      </c>
      <c r="BR229" s="339" t="s">
        <v>4212</v>
      </c>
      <c r="BS229" s="336">
        <v>1</v>
      </c>
      <c r="BT229" s="336">
        <v>1</v>
      </c>
      <c r="BU229" s="339" t="s">
        <v>5437</v>
      </c>
      <c r="BV229" s="1362">
        <v>1</v>
      </c>
      <c r="BW229" s="1362">
        <v>1</v>
      </c>
      <c r="BX229" s="1363" t="s">
        <v>6626</v>
      </c>
      <c r="BY229" s="1362">
        <v>1</v>
      </c>
      <c r="BZ229" s="1362">
        <v>1</v>
      </c>
      <c r="CA229" s="1378" t="s">
        <v>7115</v>
      </c>
      <c r="CB229" s="336">
        <v>1</v>
      </c>
      <c r="CC229" s="336"/>
      <c r="CD229" s="337"/>
      <c r="CE229" s="336">
        <v>1</v>
      </c>
      <c r="CF229" s="336"/>
      <c r="CG229" s="337"/>
      <c r="CH229" s="336">
        <v>1</v>
      </c>
      <c r="CI229" s="336"/>
      <c r="CJ229" s="337"/>
      <c r="CK229" s="336">
        <v>1</v>
      </c>
      <c r="CL229" s="336"/>
      <c r="CM229" s="337"/>
      <c r="CN229" s="336">
        <v>1</v>
      </c>
      <c r="CO229" s="336"/>
      <c r="CP229" s="337"/>
      <c r="CQ229" s="336">
        <v>1</v>
      </c>
      <c r="CR229" s="336"/>
      <c r="CS229" s="337"/>
      <c r="CU229" s="336" t="s">
        <v>5024</v>
      </c>
    </row>
    <row r="230" spans="1:99" ht="110.25" x14ac:dyDescent="0.25">
      <c r="A230" s="234" t="s">
        <v>3556</v>
      </c>
      <c r="B230" s="234" t="s">
        <v>181</v>
      </c>
      <c r="C230" s="234">
        <v>1</v>
      </c>
      <c r="D230" s="234" t="s">
        <v>186</v>
      </c>
      <c r="E230" s="120">
        <v>0</v>
      </c>
      <c r="F230" s="234" t="s">
        <v>192</v>
      </c>
      <c r="G230" s="166" t="s">
        <v>3681</v>
      </c>
      <c r="H230" s="166" t="s">
        <v>185</v>
      </c>
      <c r="I230" s="299" t="str">
        <f t="shared" si="14"/>
        <v>I-103-0-1308502</v>
      </c>
      <c r="J230" s="234" t="s">
        <v>221</v>
      </c>
      <c r="K230" s="109" t="s">
        <v>16</v>
      </c>
      <c r="L230" s="109" t="s">
        <v>18</v>
      </c>
      <c r="M230" s="301" t="s">
        <v>4754</v>
      </c>
      <c r="N230" s="202"/>
      <c r="O230" s="110" t="s">
        <v>225</v>
      </c>
      <c r="P230" s="331" t="s">
        <v>880</v>
      </c>
      <c r="Q230" s="331" t="s">
        <v>881</v>
      </c>
      <c r="R230" s="110" t="s">
        <v>228</v>
      </c>
      <c r="S230" s="111" t="s">
        <v>924</v>
      </c>
      <c r="T230" s="581" t="s">
        <v>3017</v>
      </c>
      <c r="U230" s="728">
        <v>0.88</v>
      </c>
      <c r="V230" s="216" t="s">
        <v>314</v>
      </c>
      <c r="W230" s="958">
        <v>1</v>
      </c>
      <c r="X230" s="144"/>
      <c r="Y230" s="703"/>
      <c r="Z230" s="296" t="s">
        <v>928</v>
      </c>
      <c r="AA230" s="134">
        <v>43101</v>
      </c>
      <c r="AB230" s="134">
        <v>43434</v>
      </c>
      <c r="AC230" s="341" t="str">
        <f t="shared" si="15"/>
        <v>enero</v>
      </c>
      <c r="AD230" s="343">
        <f t="shared" si="16"/>
        <v>333</v>
      </c>
      <c r="AE230" s="342">
        <f t="shared" si="13"/>
        <v>333</v>
      </c>
      <c r="AF230" s="350">
        <v>0</v>
      </c>
      <c r="AG230" s="135">
        <v>0</v>
      </c>
      <c r="AH230" s="152"/>
      <c r="AI230" s="152"/>
      <c r="AJ230" s="152" t="s">
        <v>902</v>
      </c>
      <c r="AK230" s="595" t="s">
        <v>929</v>
      </c>
      <c r="AL230" s="279"/>
      <c r="AM230" s="279"/>
      <c r="AN230" s="574">
        <v>0.18</v>
      </c>
      <c r="AO230" s="575" t="s">
        <v>3018</v>
      </c>
      <c r="AP230" s="574">
        <v>0.22</v>
      </c>
      <c r="AQ230" s="726" t="s">
        <v>4176</v>
      </c>
      <c r="AR230" s="574">
        <v>0.3</v>
      </c>
      <c r="AS230" s="726" t="s">
        <v>5247</v>
      </c>
      <c r="AT230" s="1627">
        <v>0.4</v>
      </c>
      <c r="AU230" s="1378" t="s">
        <v>6439</v>
      </c>
      <c r="AV230" s="1424">
        <v>0.5</v>
      </c>
      <c r="AW230" s="1378" t="s">
        <v>7075</v>
      </c>
      <c r="AX230" s="144"/>
      <c r="AY230" s="144"/>
      <c r="AZ230" s="144"/>
      <c r="BA230" s="144"/>
      <c r="BB230" s="144"/>
      <c r="BC230" s="144"/>
      <c r="BD230" s="144"/>
      <c r="BE230" s="144"/>
      <c r="BF230" s="144"/>
      <c r="BG230" s="144"/>
      <c r="BH230" s="144"/>
      <c r="BI230" s="144"/>
      <c r="BJ230" s="335">
        <f>IFERROR(VLOOKUP(CONCATENATE($AC230,$AE230),'Matriz de Decisión'!$M$4:$Y$81,2,0),0)</f>
        <v>6.0909090909090913E-2</v>
      </c>
      <c r="BK230" s="352">
        <v>0.05</v>
      </c>
      <c r="BL230" s="353" t="s">
        <v>930</v>
      </c>
      <c r="BM230" s="577">
        <v>0.15000000000000002</v>
      </c>
      <c r="BN230" s="335">
        <v>0.15</v>
      </c>
      <c r="BO230" s="576" t="s">
        <v>3020</v>
      </c>
      <c r="BP230" s="336">
        <v>0.25</v>
      </c>
      <c r="BQ230" s="336">
        <v>0.25</v>
      </c>
      <c r="BR230" s="339" t="s">
        <v>4213</v>
      </c>
      <c r="BS230" s="336">
        <v>0.35</v>
      </c>
      <c r="BT230" s="336">
        <v>0.35</v>
      </c>
      <c r="BU230" s="339" t="s">
        <v>5438</v>
      </c>
      <c r="BV230" s="1362">
        <v>0.44999999999999996</v>
      </c>
      <c r="BW230" s="1362">
        <v>0.45</v>
      </c>
      <c r="BX230" s="1363" t="s">
        <v>6627</v>
      </c>
      <c r="BY230" s="1362">
        <v>0.54999999999999993</v>
      </c>
      <c r="BZ230" s="1362">
        <v>0.55000000000000004</v>
      </c>
      <c r="CA230" s="1378" t="s">
        <v>7116</v>
      </c>
      <c r="CB230" s="336">
        <v>0.64999999999999991</v>
      </c>
      <c r="CC230" s="336"/>
      <c r="CD230" s="337"/>
      <c r="CE230" s="336">
        <v>0.74999999999999989</v>
      </c>
      <c r="CF230" s="336"/>
      <c r="CG230" s="337"/>
      <c r="CH230" s="336">
        <v>0.84999999999999987</v>
      </c>
      <c r="CI230" s="336"/>
      <c r="CJ230" s="337"/>
      <c r="CK230" s="336">
        <v>0.94999999999999984</v>
      </c>
      <c r="CL230" s="336"/>
      <c r="CM230" s="337"/>
      <c r="CN230" s="336">
        <v>0.99999999999999989</v>
      </c>
      <c r="CO230" s="336"/>
      <c r="CP230" s="337"/>
      <c r="CQ230" s="336">
        <v>0.99999999999999989</v>
      </c>
      <c r="CR230" s="336"/>
      <c r="CS230" s="337"/>
      <c r="CU230" s="336" t="s">
        <v>5025</v>
      </c>
    </row>
    <row r="231" spans="1:99" ht="110.25" x14ac:dyDescent="0.25">
      <c r="A231" s="234" t="s">
        <v>3556</v>
      </c>
      <c r="B231" s="234" t="s">
        <v>181</v>
      </c>
      <c r="C231" s="234">
        <v>1</v>
      </c>
      <c r="D231" s="234" t="s">
        <v>186</v>
      </c>
      <c r="E231" s="120">
        <v>0</v>
      </c>
      <c r="F231" s="234" t="s">
        <v>192</v>
      </c>
      <c r="G231" s="166" t="s">
        <v>3681</v>
      </c>
      <c r="H231" s="166" t="s">
        <v>186</v>
      </c>
      <c r="I231" s="299" t="str">
        <f t="shared" si="14"/>
        <v>I-103-0-1308503</v>
      </c>
      <c r="J231" s="234" t="s">
        <v>221</v>
      </c>
      <c r="K231" s="109" t="s">
        <v>16</v>
      </c>
      <c r="L231" s="109" t="s">
        <v>18</v>
      </c>
      <c r="M231" s="301" t="s">
        <v>4754</v>
      </c>
      <c r="N231" s="202"/>
      <c r="O231" s="110" t="s">
        <v>225</v>
      </c>
      <c r="P231" s="331" t="s">
        <v>880</v>
      </c>
      <c r="Q231" s="331" t="s">
        <v>881</v>
      </c>
      <c r="R231" s="110" t="s">
        <v>228</v>
      </c>
      <c r="S231" s="111" t="s">
        <v>924</v>
      </c>
      <c r="T231" s="581" t="s">
        <v>3017</v>
      </c>
      <c r="U231" s="728">
        <v>0.88</v>
      </c>
      <c r="V231" s="216" t="s">
        <v>314</v>
      </c>
      <c r="W231" s="958">
        <v>1</v>
      </c>
      <c r="X231" s="144"/>
      <c r="Y231" s="703"/>
      <c r="Z231" s="296" t="s">
        <v>931</v>
      </c>
      <c r="AA231" s="134">
        <v>43252</v>
      </c>
      <c r="AB231" s="134">
        <v>43373</v>
      </c>
      <c r="AC231" s="341" t="str">
        <f t="shared" si="15"/>
        <v>junio</v>
      </c>
      <c r="AD231" s="343">
        <f t="shared" si="16"/>
        <v>121</v>
      </c>
      <c r="AE231" s="342">
        <f t="shared" si="13"/>
        <v>122</v>
      </c>
      <c r="AF231" s="350">
        <v>0</v>
      </c>
      <c r="AG231" s="135">
        <v>0</v>
      </c>
      <c r="AH231" s="152"/>
      <c r="AI231" s="152"/>
      <c r="AJ231" s="152" t="s">
        <v>902</v>
      </c>
      <c r="AK231" s="595" t="s">
        <v>929</v>
      </c>
      <c r="AL231" s="279"/>
      <c r="AM231" s="279"/>
      <c r="AN231" s="574">
        <v>0.18</v>
      </c>
      <c r="AO231" s="575" t="s">
        <v>3018</v>
      </c>
      <c r="AP231" s="574">
        <v>0.22</v>
      </c>
      <c r="AQ231" s="726" t="s">
        <v>4176</v>
      </c>
      <c r="AR231" s="574">
        <v>0.3</v>
      </c>
      <c r="AS231" s="726" t="s">
        <v>5247</v>
      </c>
      <c r="AT231" s="1627">
        <v>0.4</v>
      </c>
      <c r="AU231" s="1378" t="s">
        <v>6439</v>
      </c>
      <c r="AV231" s="1424">
        <v>0.5</v>
      </c>
      <c r="AW231" s="1378" t="s">
        <v>7075</v>
      </c>
      <c r="AX231" s="144"/>
      <c r="AY231" s="144"/>
      <c r="AZ231" s="144"/>
      <c r="BA231" s="144"/>
      <c r="BB231" s="144"/>
      <c r="BC231" s="144"/>
      <c r="BD231" s="144"/>
      <c r="BE231" s="144"/>
      <c r="BF231" s="144"/>
      <c r="BG231" s="144"/>
      <c r="BH231" s="144"/>
      <c r="BI231" s="144"/>
      <c r="BJ231" s="335">
        <f>IFERROR(VLOOKUP(CONCATENATE($AC231,$AE231),'Matriz de Decisión'!$M$4:$Y$81,2,0),0)</f>
        <v>0</v>
      </c>
      <c r="BK231" s="352">
        <v>0</v>
      </c>
      <c r="BL231" s="353">
        <v>0</v>
      </c>
      <c r="BM231" s="577">
        <v>0</v>
      </c>
      <c r="BN231" s="335">
        <v>0</v>
      </c>
      <c r="BO231" s="576">
        <v>0</v>
      </c>
      <c r="BP231" s="336" t="s">
        <v>4209</v>
      </c>
      <c r="BQ231" s="336" t="s">
        <v>4209</v>
      </c>
      <c r="BR231" s="339" t="s">
        <v>4209</v>
      </c>
      <c r="BS231" s="336" t="s">
        <v>4209</v>
      </c>
      <c r="BT231" s="336" t="s">
        <v>4209</v>
      </c>
      <c r="BU231" s="339" t="s">
        <v>4209</v>
      </c>
      <c r="BV231" s="1362" t="s">
        <v>4209</v>
      </c>
      <c r="BW231" s="1362" t="s">
        <v>4209</v>
      </c>
      <c r="BX231" s="1363" t="s">
        <v>4209</v>
      </c>
      <c r="BY231" s="1362">
        <v>0.25</v>
      </c>
      <c r="BZ231" s="1362">
        <v>0.25</v>
      </c>
      <c r="CA231" s="1378" t="s">
        <v>7117</v>
      </c>
      <c r="CB231" s="336">
        <v>0.5</v>
      </c>
      <c r="CC231" s="336"/>
      <c r="CD231" s="337"/>
      <c r="CE231" s="336">
        <v>0.75</v>
      </c>
      <c r="CF231" s="336"/>
      <c r="CG231" s="337"/>
      <c r="CH231" s="336">
        <v>1</v>
      </c>
      <c r="CI231" s="336"/>
      <c r="CJ231" s="337"/>
      <c r="CK231" s="336">
        <v>1</v>
      </c>
      <c r="CL231" s="336"/>
      <c r="CM231" s="337"/>
      <c r="CN231" s="336">
        <v>1</v>
      </c>
      <c r="CO231" s="336"/>
      <c r="CP231" s="337"/>
      <c r="CQ231" s="336">
        <v>1</v>
      </c>
      <c r="CR231" s="336"/>
      <c r="CS231" s="337"/>
      <c r="CU231" s="336" t="s">
        <v>5026</v>
      </c>
    </row>
    <row r="232" spans="1:99" ht="66.75" customHeight="1" x14ac:dyDescent="0.25">
      <c r="A232" s="234" t="s">
        <v>3556</v>
      </c>
      <c r="B232" s="234" t="s">
        <v>181</v>
      </c>
      <c r="C232" s="234">
        <v>1</v>
      </c>
      <c r="D232" s="234" t="s">
        <v>186</v>
      </c>
      <c r="E232" s="120">
        <v>0</v>
      </c>
      <c r="F232" s="166" t="s">
        <v>192</v>
      </c>
      <c r="G232" s="166" t="s">
        <v>3682</v>
      </c>
      <c r="H232" s="166" t="s">
        <v>183</v>
      </c>
      <c r="I232" s="299" t="str">
        <f t="shared" si="14"/>
        <v>I-103-0-1308601</v>
      </c>
      <c r="J232" s="234" t="s">
        <v>221</v>
      </c>
      <c r="K232" s="109" t="s">
        <v>16</v>
      </c>
      <c r="L232" s="109" t="s">
        <v>18</v>
      </c>
      <c r="M232" s="301" t="s">
        <v>4754</v>
      </c>
      <c r="N232" s="202"/>
      <c r="O232" s="110" t="s">
        <v>932</v>
      </c>
      <c r="P232" s="331" t="s">
        <v>880</v>
      </c>
      <c r="Q232" s="331" t="s">
        <v>881</v>
      </c>
      <c r="R232" s="216" t="s">
        <v>228</v>
      </c>
      <c r="S232" s="111" t="s">
        <v>933</v>
      </c>
      <c r="T232" s="581" t="s">
        <v>3021</v>
      </c>
      <c r="U232" s="728">
        <v>0.65</v>
      </c>
      <c r="V232" s="216" t="s">
        <v>223</v>
      </c>
      <c r="W232" s="310">
        <v>174</v>
      </c>
      <c r="X232" s="489" t="s">
        <v>222</v>
      </c>
      <c r="Y232" s="703">
        <v>43166</v>
      </c>
      <c r="Z232" s="296" t="s">
        <v>934</v>
      </c>
      <c r="AA232" s="134">
        <v>43101</v>
      </c>
      <c r="AB232" s="134">
        <v>43312</v>
      </c>
      <c r="AC232" s="341" t="str">
        <f t="shared" si="15"/>
        <v>enero</v>
      </c>
      <c r="AD232" s="343">
        <f t="shared" si="16"/>
        <v>211</v>
      </c>
      <c r="AE232" s="342">
        <f t="shared" si="13"/>
        <v>213</v>
      </c>
      <c r="AF232" s="356">
        <v>3500592180</v>
      </c>
      <c r="AG232" s="153" t="s">
        <v>935</v>
      </c>
      <c r="AH232" s="154" t="s">
        <v>936</v>
      </c>
      <c r="AI232" s="153" t="s">
        <v>225</v>
      </c>
      <c r="AJ232" s="217"/>
      <c r="AK232" s="334" t="s">
        <v>940</v>
      </c>
      <c r="AL232" s="245">
        <v>9</v>
      </c>
      <c r="AM232" s="246" t="s">
        <v>937</v>
      </c>
      <c r="AN232" s="574">
        <v>27</v>
      </c>
      <c r="AO232" s="575" t="s">
        <v>3022</v>
      </c>
      <c r="AP232" s="574">
        <v>79</v>
      </c>
      <c r="AQ232" s="726" t="s">
        <v>4177</v>
      </c>
      <c r="AR232" s="574">
        <v>79</v>
      </c>
      <c r="AS232" s="726" t="s">
        <v>5248</v>
      </c>
      <c r="AT232" s="1627">
        <v>97</v>
      </c>
      <c r="AU232" s="1378" t="s">
        <v>6440</v>
      </c>
      <c r="AV232" s="1424">
        <v>131</v>
      </c>
      <c r="AW232" s="1378" t="s">
        <v>7076</v>
      </c>
      <c r="AX232" s="144"/>
      <c r="AY232" s="144"/>
      <c r="AZ232" s="144"/>
      <c r="BA232" s="144"/>
      <c r="BB232" s="144"/>
      <c r="BC232" s="144"/>
      <c r="BD232" s="144"/>
      <c r="BE232" s="144"/>
      <c r="BF232" s="144"/>
      <c r="BG232" s="144"/>
      <c r="BH232" s="144"/>
      <c r="BI232" s="144"/>
      <c r="BJ232" s="335">
        <f>IFERROR(VLOOKUP(CONCATENATE($AC232,$AE232),'Matriz de Decisión'!$M$4:$Y$81,2,0),0)</f>
        <v>0.10285714285714284</v>
      </c>
      <c r="BK232" s="352">
        <v>0.05</v>
      </c>
      <c r="BL232" s="353" t="s">
        <v>938</v>
      </c>
      <c r="BM232" s="578">
        <v>0.25</v>
      </c>
      <c r="BN232" s="335">
        <v>0.15</v>
      </c>
      <c r="BO232" s="576" t="s">
        <v>3025</v>
      </c>
      <c r="BP232" s="336">
        <v>0.37</v>
      </c>
      <c r="BQ232" s="336">
        <v>0.45</v>
      </c>
      <c r="BR232" s="339" t="s">
        <v>4214</v>
      </c>
      <c r="BS232" s="336">
        <v>0.49</v>
      </c>
      <c r="BT232" s="336">
        <v>0.45</v>
      </c>
      <c r="BU232" s="339" t="s">
        <v>5439</v>
      </c>
      <c r="BV232" s="1362">
        <v>0.61</v>
      </c>
      <c r="BW232" s="1362">
        <v>0.56000000000000005</v>
      </c>
      <c r="BX232" s="1363" t="s">
        <v>6628</v>
      </c>
      <c r="BY232" s="1362">
        <v>0.87</v>
      </c>
      <c r="BZ232" s="1362">
        <v>0.75</v>
      </c>
      <c r="CA232" s="1378" t="s">
        <v>7118</v>
      </c>
      <c r="CB232" s="336">
        <v>1</v>
      </c>
      <c r="CC232" s="336"/>
      <c r="CD232" s="337"/>
      <c r="CE232" s="336">
        <v>1</v>
      </c>
      <c r="CF232" s="336"/>
      <c r="CG232" s="337"/>
      <c r="CH232" s="336">
        <v>1</v>
      </c>
      <c r="CI232" s="336"/>
      <c r="CJ232" s="337"/>
      <c r="CK232" s="336">
        <v>1</v>
      </c>
      <c r="CL232" s="336"/>
      <c r="CM232" s="337"/>
      <c r="CN232" s="336">
        <v>1</v>
      </c>
      <c r="CO232" s="336"/>
      <c r="CP232" s="337"/>
      <c r="CQ232" s="336">
        <v>1</v>
      </c>
      <c r="CR232" s="336"/>
      <c r="CS232" s="337"/>
      <c r="CU232" s="336" t="s">
        <v>5027</v>
      </c>
    </row>
    <row r="233" spans="1:99" ht="127.5" x14ac:dyDescent="0.25">
      <c r="A233" s="234" t="s">
        <v>3556</v>
      </c>
      <c r="B233" s="234" t="s">
        <v>181</v>
      </c>
      <c r="C233" s="234">
        <v>1</v>
      </c>
      <c r="D233" s="234" t="s">
        <v>186</v>
      </c>
      <c r="E233" s="120">
        <v>0</v>
      </c>
      <c r="F233" s="166" t="s">
        <v>192</v>
      </c>
      <c r="G233" s="166" t="s">
        <v>3682</v>
      </c>
      <c r="H233" s="166" t="s">
        <v>185</v>
      </c>
      <c r="I233" s="299" t="str">
        <f t="shared" si="14"/>
        <v>I-103-0-1308602</v>
      </c>
      <c r="J233" s="234" t="s">
        <v>221</v>
      </c>
      <c r="K233" s="109" t="s">
        <v>16</v>
      </c>
      <c r="L233" s="109" t="s">
        <v>18</v>
      </c>
      <c r="M233" s="301" t="s">
        <v>4754</v>
      </c>
      <c r="N233" s="202"/>
      <c r="O233" s="110" t="s">
        <v>932</v>
      </c>
      <c r="P233" s="331" t="s">
        <v>880</v>
      </c>
      <c r="Q233" s="331" t="s">
        <v>881</v>
      </c>
      <c r="R233" s="216" t="s">
        <v>228</v>
      </c>
      <c r="S233" s="111" t="s">
        <v>933</v>
      </c>
      <c r="T233" s="581" t="s">
        <v>3021</v>
      </c>
      <c r="U233" s="728">
        <v>0.65</v>
      </c>
      <c r="V233" s="216" t="s">
        <v>223</v>
      </c>
      <c r="W233" s="310">
        <v>452</v>
      </c>
      <c r="X233" s="489" t="s">
        <v>222</v>
      </c>
      <c r="Y233" s="703">
        <v>43166</v>
      </c>
      <c r="Z233" s="296" t="s">
        <v>939</v>
      </c>
      <c r="AA233" s="134">
        <v>43101</v>
      </c>
      <c r="AB233" s="134">
        <v>43312</v>
      </c>
      <c r="AC233" s="341" t="str">
        <f t="shared" si="15"/>
        <v>enero</v>
      </c>
      <c r="AD233" s="343">
        <f t="shared" si="16"/>
        <v>211</v>
      </c>
      <c r="AE233" s="342">
        <f t="shared" si="13"/>
        <v>213</v>
      </c>
      <c r="AF233" s="356">
        <v>3500592180</v>
      </c>
      <c r="AG233" s="153" t="s">
        <v>935</v>
      </c>
      <c r="AH233" s="154" t="s">
        <v>936</v>
      </c>
      <c r="AI233" s="153" t="s">
        <v>225</v>
      </c>
      <c r="AJ233" s="217"/>
      <c r="AK233" s="334" t="s">
        <v>943</v>
      </c>
      <c r="AL233" s="245">
        <v>83</v>
      </c>
      <c r="AM233" s="246" t="s">
        <v>941</v>
      </c>
      <c r="AN233" s="574">
        <v>83</v>
      </c>
      <c r="AO233" s="575" t="s">
        <v>3023</v>
      </c>
      <c r="AP233" s="574">
        <v>103</v>
      </c>
      <c r="AQ233" s="726" t="s">
        <v>4178</v>
      </c>
      <c r="AR233" s="574">
        <v>153</v>
      </c>
      <c r="AS233" s="726" t="s">
        <v>5249</v>
      </c>
      <c r="AT233" s="1627">
        <v>353</v>
      </c>
      <c r="AU233" s="1378" t="s">
        <v>6441</v>
      </c>
      <c r="AV233" s="1424">
        <v>353</v>
      </c>
      <c r="AW233" s="1378" t="s">
        <v>7077</v>
      </c>
      <c r="AX233" s="144"/>
      <c r="AY233" s="144"/>
      <c r="AZ233" s="144"/>
      <c r="BA233" s="144"/>
      <c r="BB233" s="144"/>
      <c r="BC233" s="144"/>
      <c r="BD233" s="144"/>
      <c r="BE233" s="144"/>
      <c r="BF233" s="144"/>
      <c r="BG233" s="144"/>
      <c r="BH233" s="144"/>
      <c r="BI233" s="144"/>
      <c r="BJ233" s="335">
        <f>IFERROR(VLOOKUP(CONCATENATE($AC233,$AE233),'Matriz de Decisión'!$M$4:$Y$81,2,0),0)</f>
        <v>0.10285714285714284</v>
      </c>
      <c r="BK233" s="352">
        <v>0.1</v>
      </c>
      <c r="BL233" s="353" t="s">
        <v>942</v>
      </c>
      <c r="BM233" s="578">
        <v>0.18</v>
      </c>
      <c r="BN233" s="335">
        <v>0.18</v>
      </c>
      <c r="BO233" s="576" t="s">
        <v>3026</v>
      </c>
      <c r="BP233" s="336">
        <v>0.32999999999999996</v>
      </c>
      <c r="BQ233" s="336">
        <v>0.22</v>
      </c>
      <c r="BR233" s="339" t="s">
        <v>4215</v>
      </c>
      <c r="BS233" s="336">
        <v>0.48</v>
      </c>
      <c r="BT233" s="336">
        <v>0.48</v>
      </c>
      <c r="BU233" s="339" t="s">
        <v>5440</v>
      </c>
      <c r="BV233" s="1362">
        <v>0.67999999999999994</v>
      </c>
      <c r="BW233" s="1362">
        <v>0.78</v>
      </c>
      <c r="BX233" s="1363" t="s">
        <v>6629</v>
      </c>
      <c r="BY233" s="1362">
        <v>0.74</v>
      </c>
      <c r="BZ233" s="1362">
        <v>0.78</v>
      </c>
      <c r="CA233" s="1378" t="s">
        <v>7119</v>
      </c>
      <c r="CB233" s="336">
        <v>1</v>
      </c>
      <c r="CC233" s="336"/>
      <c r="CD233" s="337"/>
      <c r="CE233" s="336">
        <v>1</v>
      </c>
      <c r="CF233" s="336"/>
      <c r="CG233" s="337"/>
      <c r="CH233" s="336">
        <v>1</v>
      </c>
      <c r="CI233" s="336"/>
      <c r="CJ233" s="337"/>
      <c r="CK233" s="336">
        <v>1</v>
      </c>
      <c r="CL233" s="336"/>
      <c r="CM233" s="337"/>
      <c r="CN233" s="336">
        <v>1</v>
      </c>
      <c r="CO233" s="336"/>
      <c r="CP233" s="337"/>
      <c r="CQ233" s="336">
        <v>1</v>
      </c>
      <c r="CR233" s="336"/>
      <c r="CS233" s="337"/>
      <c r="CU233" s="336" t="s">
        <v>5028</v>
      </c>
    </row>
    <row r="234" spans="1:99" ht="38.25" customHeight="1" x14ac:dyDescent="0.25">
      <c r="A234" s="234" t="s">
        <v>3556</v>
      </c>
      <c r="B234" s="234" t="s">
        <v>181</v>
      </c>
      <c r="C234" s="234">
        <v>1</v>
      </c>
      <c r="D234" s="234" t="s">
        <v>186</v>
      </c>
      <c r="E234" s="120">
        <v>0</v>
      </c>
      <c r="F234" s="166" t="s">
        <v>192</v>
      </c>
      <c r="G234" s="166" t="s">
        <v>3682</v>
      </c>
      <c r="H234" s="166" t="s">
        <v>186</v>
      </c>
      <c r="I234" s="299" t="str">
        <f t="shared" si="14"/>
        <v>I-103-0-1308603</v>
      </c>
      <c r="J234" s="234" t="s">
        <v>221</v>
      </c>
      <c r="K234" s="109" t="s">
        <v>16</v>
      </c>
      <c r="L234" s="109" t="s">
        <v>18</v>
      </c>
      <c r="M234" s="301" t="s">
        <v>4754</v>
      </c>
      <c r="N234" s="202"/>
      <c r="O234" s="110" t="s">
        <v>932</v>
      </c>
      <c r="P234" s="331" t="s">
        <v>880</v>
      </c>
      <c r="Q234" s="331" t="s">
        <v>881</v>
      </c>
      <c r="R234" s="216" t="s">
        <v>228</v>
      </c>
      <c r="S234" s="111" t="s">
        <v>933</v>
      </c>
      <c r="T234" s="581" t="s">
        <v>3021</v>
      </c>
      <c r="U234" s="728">
        <v>0.65</v>
      </c>
      <c r="V234" s="216" t="s">
        <v>223</v>
      </c>
      <c r="W234" s="310">
        <v>136</v>
      </c>
      <c r="X234" s="489" t="s">
        <v>222</v>
      </c>
      <c r="Y234" s="703">
        <v>43166</v>
      </c>
      <c r="Z234" s="296" t="s">
        <v>934</v>
      </c>
      <c r="AA234" s="134">
        <v>43313</v>
      </c>
      <c r="AB234" s="134">
        <v>43465</v>
      </c>
      <c r="AC234" s="341" t="str">
        <f t="shared" si="15"/>
        <v>agosto</v>
      </c>
      <c r="AD234" s="343">
        <f t="shared" si="16"/>
        <v>152</v>
      </c>
      <c r="AE234" s="342">
        <f t="shared" si="13"/>
        <v>152</v>
      </c>
      <c r="AF234" s="356">
        <v>3500592180</v>
      </c>
      <c r="AG234" s="153" t="s">
        <v>935</v>
      </c>
      <c r="AH234" s="154" t="s">
        <v>936</v>
      </c>
      <c r="AI234" s="153" t="s">
        <v>225</v>
      </c>
      <c r="AJ234" s="217"/>
      <c r="AK234" s="334" t="s">
        <v>944</v>
      </c>
      <c r="AL234" s="279"/>
      <c r="AM234" s="279"/>
      <c r="AN234" s="574" t="s">
        <v>613</v>
      </c>
      <c r="AO234" s="575" t="s">
        <v>3024</v>
      </c>
      <c r="AP234" s="574">
        <v>0</v>
      </c>
      <c r="AQ234" s="726" t="s">
        <v>3024</v>
      </c>
      <c r="AR234" s="574">
        <v>0</v>
      </c>
      <c r="AS234" s="726" t="s">
        <v>4171</v>
      </c>
      <c r="AT234" s="1627">
        <v>0</v>
      </c>
      <c r="AU234" s="1378" t="s">
        <v>4173</v>
      </c>
      <c r="AV234" s="1424">
        <v>0</v>
      </c>
      <c r="AW234" s="1378" t="s">
        <v>7078</v>
      </c>
      <c r="AX234" s="144"/>
      <c r="AY234" s="144"/>
      <c r="AZ234" s="144"/>
      <c r="BA234" s="144"/>
      <c r="BB234" s="144"/>
      <c r="BC234" s="144"/>
      <c r="BD234" s="144"/>
      <c r="BE234" s="144"/>
      <c r="BF234" s="144"/>
      <c r="BG234" s="144"/>
      <c r="BH234" s="144"/>
      <c r="BI234" s="144"/>
      <c r="BJ234" s="335">
        <f>IFERROR(VLOOKUP(CONCATENATE($AC234,$AE234),'Matriz de Decisión'!$M$4:$Y$81,2,0),0)</f>
        <v>0</v>
      </c>
      <c r="BK234" s="352">
        <v>0</v>
      </c>
      <c r="BL234" s="353"/>
      <c r="BM234" s="578">
        <v>0</v>
      </c>
      <c r="BN234" s="335">
        <v>0</v>
      </c>
      <c r="BO234" s="576">
        <v>0</v>
      </c>
      <c r="BP234" s="336">
        <v>0</v>
      </c>
      <c r="BQ234" s="336"/>
      <c r="BR234" s="339"/>
      <c r="BS234" s="336">
        <v>0</v>
      </c>
      <c r="BT234" s="336"/>
      <c r="BU234" s="339"/>
      <c r="BV234" s="1362">
        <v>0</v>
      </c>
      <c r="BW234" s="1362">
        <v>0</v>
      </c>
      <c r="BX234" s="1363">
        <v>0</v>
      </c>
      <c r="BY234" s="1362">
        <v>0</v>
      </c>
      <c r="BZ234" s="1362">
        <v>0</v>
      </c>
      <c r="CA234" s="1378">
        <v>0</v>
      </c>
      <c r="CB234" s="336">
        <v>0</v>
      </c>
      <c r="CC234" s="336"/>
      <c r="CD234" s="337"/>
      <c r="CE234" s="336">
        <v>0.13</v>
      </c>
      <c r="CF234" s="336"/>
      <c r="CG234" s="337"/>
      <c r="CH234" s="336">
        <v>0.26</v>
      </c>
      <c r="CI234" s="336"/>
      <c r="CJ234" s="337"/>
      <c r="CK234" s="336">
        <v>0.39</v>
      </c>
      <c r="CL234" s="336"/>
      <c r="CM234" s="337"/>
      <c r="CN234" s="336">
        <v>0.49</v>
      </c>
      <c r="CO234" s="336"/>
      <c r="CP234" s="337"/>
      <c r="CQ234" s="336">
        <v>1</v>
      </c>
      <c r="CR234" s="336"/>
      <c r="CS234" s="337"/>
      <c r="CU234" s="336" t="s">
        <v>5029</v>
      </c>
    </row>
    <row r="235" spans="1:99" ht="110.25" x14ac:dyDescent="0.25">
      <c r="A235" s="234" t="s">
        <v>3556</v>
      </c>
      <c r="B235" s="234" t="s">
        <v>181</v>
      </c>
      <c r="C235" s="234">
        <v>1</v>
      </c>
      <c r="D235" s="234" t="s">
        <v>186</v>
      </c>
      <c r="E235" s="120">
        <v>0</v>
      </c>
      <c r="F235" s="166" t="s">
        <v>192</v>
      </c>
      <c r="G235" s="166" t="s">
        <v>3682</v>
      </c>
      <c r="H235" s="166" t="s">
        <v>187</v>
      </c>
      <c r="I235" s="299" t="str">
        <f t="shared" si="14"/>
        <v>I-103-0-1308604</v>
      </c>
      <c r="J235" s="234" t="s">
        <v>221</v>
      </c>
      <c r="K235" s="109" t="s">
        <v>16</v>
      </c>
      <c r="L235" s="109" t="s">
        <v>18</v>
      </c>
      <c r="M235" s="301" t="s">
        <v>4754</v>
      </c>
      <c r="N235" s="202"/>
      <c r="O235" s="110" t="s">
        <v>932</v>
      </c>
      <c r="P235" s="331" t="s">
        <v>880</v>
      </c>
      <c r="Q235" s="331" t="s">
        <v>881</v>
      </c>
      <c r="R235" s="216" t="s">
        <v>228</v>
      </c>
      <c r="S235" s="111" t="s">
        <v>933</v>
      </c>
      <c r="T235" s="581" t="s">
        <v>3021</v>
      </c>
      <c r="U235" s="728">
        <v>0.65</v>
      </c>
      <c r="V235" s="216" t="s">
        <v>223</v>
      </c>
      <c r="W235" s="310">
        <v>373</v>
      </c>
      <c r="X235" s="489" t="s">
        <v>222</v>
      </c>
      <c r="Y235" s="703">
        <v>43166</v>
      </c>
      <c r="Z235" s="296" t="s">
        <v>939</v>
      </c>
      <c r="AA235" s="134">
        <v>43313</v>
      </c>
      <c r="AB235" s="134">
        <v>43465</v>
      </c>
      <c r="AC235" s="341" t="str">
        <f t="shared" si="15"/>
        <v>agosto</v>
      </c>
      <c r="AD235" s="343">
        <f t="shared" si="16"/>
        <v>152</v>
      </c>
      <c r="AE235" s="342">
        <f t="shared" si="13"/>
        <v>152</v>
      </c>
      <c r="AF235" s="356">
        <v>3500592180</v>
      </c>
      <c r="AG235" s="153" t="s">
        <v>935</v>
      </c>
      <c r="AH235" s="154" t="s">
        <v>936</v>
      </c>
      <c r="AI235" s="153" t="s">
        <v>225</v>
      </c>
      <c r="AJ235" s="217"/>
      <c r="AK235" s="334" t="s">
        <v>945</v>
      </c>
      <c r="AL235" s="279"/>
      <c r="AM235" s="279"/>
      <c r="AN235" s="574" t="s">
        <v>613</v>
      </c>
      <c r="AO235" s="575" t="s">
        <v>3024</v>
      </c>
      <c r="AP235" s="574">
        <v>0</v>
      </c>
      <c r="AQ235" s="726" t="s">
        <v>3024</v>
      </c>
      <c r="AR235" s="574">
        <v>0</v>
      </c>
      <c r="AS235" s="726" t="s">
        <v>4171</v>
      </c>
      <c r="AT235" s="1627">
        <v>0</v>
      </c>
      <c r="AU235" s="1378" t="s">
        <v>4173</v>
      </c>
      <c r="AV235" s="1424">
        <v>0</v>
      </c>
      <c r="AW235" s="1378" t="s">
        <v>7078</v>
      </c>
      <c r="AX235" s="144"/>
      <c r="AY235" s="144"/>
      <c r="AZ235" s="144"/>
      <c r="BA235" s="144"/>
      <c r="BB235" s="144"/>
      <c r="BC235" s="144"/>
      <c r="BD235" s="144"/>
      <c r="BE235" s="144"/>
      <c r="BF235" s="144"/>
      <c r="BG235" s="144"/>
      <c r="BH235" s="144"/>
      <c r="BI235" s="144"/>
      <c r="BJ235" s="335">
        <f>IFERROR(VLOOKUP(CONCATENATE($AC235,$AE235),'Matriz de Decisión'!$M$4:$Y$81,2,0),0)</f>
        <v>0</v>
      </c>
      <c r="BK235" s="352">
        <v>0</v>
      </c>
      <c r="BL235" s="353"/>
      <c r="BM235" s="578">
        <v>0</v>
      </c>
      <c r="BN235" s="335">
        <v>0</v>
      </c>
      <c r="BO235" s="576">
        <v>0</v>
      </c>
      <c r="BP235" s="336">
        <v>0</v>
      </c>
      <c r="BQ235" s="336"/>
      <c r="BR235" s="339"/>
      <c r="BS235" s="336">
        <v>0</v>
      </c>
      <c r="BT235" s="336"/>
      <c r="BU235" s="339"/>
      <c r="BV235" s="1362">
        <v>0</v>
      </c>
      <c r="BW235" s="1362">
        <v>0</v>
      </c>
      <c r="BX235" s="1363">
        <v>0</v>
      </c>
      <c r="BY235" s="1362">
        <v>0</v>
      </c>
      <c r="BZ235" s="1362">
        <v>0</v>
      </c>
      <c r="CA235" s="1378">
        <v>0</v>
      </c>
      <c r="CB235" s="336">
        <v>0</v>
      </c>
      <c r="CC235" s="336"/>
      <c r="CD235" s="337"/>
      <c r="CE235" s="336">
        <v>0.2</v>
      </c>
      <c r="CF235" s="336"/>
      <c r="CG235" s="337"/>
      <c r="CH235" s="336">
        <v>0.4</v>
      </c>
      <c r="CI235" s="336"/>
      <c r="CJ235" s="337"/>
      <c r="CK235" s="336">
        <v>0.60000000000000009</v>
      </c>
      <c r="CL235" s="336"/>
      <c r="CM235" s="337"/>
      <c r="CN235" s="336">
        <v>0.8</v>
      </c>
      <c r="CO235" s="336"/>
      <c r="CP235" s="337"/>
      <c r="CQ235" s="336">
        <v>1</v>
      </c>
      <c r="CR235" s="336"/>
      <c r="CS235" s="337"/>
      <c r="CU235" s="336" t="s">
        <v>5030</v>
      </c>
    </row>
    <row r="236" spans="1:99" ht="173.25" x14ac:dyDescent="0.25">
      <c r="A236" s="234" t="s">
        <v>3556</v>
      </c>
      <c r="B236" s="234" t="s">
        <v>181</v>
      </c>
      <c r="C236" s="234">
        <v>1</v>
      </c>
      <c r="D236" s="234" t="s">
        <v>186</v>
      </c>
      <c r="E236" s="120">
        <v>0</v>
      </c>
      <c r="F236" s="166" t="s">
        <v>192</v>
      </c>
      <c r="G236" s="166" t="s">
        <v>3683</v>
      </c>
      <c r="H236" s="166" t="s">
        <v>183</v>
      </c>
      <c r="I236" s="299" t="str">
        <f t="shared" si="14"/>
        <v>I-103-0-1308701</v>
      </c>
      <c r="J236" s="234" t="s">
        <v>221</v>
      </c>
      <c r="K236" s="109" t="s">
        <v>16</v>
      </c>
      <c r="L236" s="109" t="s">
        <v>18</v>
      </c>
      <c r="M236" s="301" t="s">
        <v>4754</v>
      </c>
      <c r="N236" s="202"/>
      <c r="O236" s="110" t="s">
        <v>932</v>
      </c>
      <c r="P236" s="331" t="s">
        <v>880</v>
      </c>
      <c r="Q236" s="331" t="s">
        <v>881</v>
      </c>
      <c r="R236" s="216" t="s">
        <v>228</v>
      </c>
      <c r="S236" s="111" t="s">
        <v>6031</v>
      </c>
      <c r="T236" s="581" t="s">
        <v>3035</v>
      </c>
      <c r="U236" s="728">
        <v>2.89</v>
      </c>
      <c r="V236" s="216" t="s">
        <v>223</v>
      </c>
      <c r="W236" s="310">
        <v>12</v>
      </c>
      <c r="X236" s="489" t="s">
        <v>222</v>
      </c>
      <c r="Y236" s="703">
        <v>43166</v>
      </c>
      <c r="Z236" s="296" t="s">
        <v>3553</v>
      </c>
      <c r="AA236" s="134">
        <v>43101</v>
      </c>
      <c r="AB236" s="134">
        <v>43465</v>
      </c>
      <c r="AC236" s="341" t="str">
        <f t="shared" si="15"/>
        <v>enero</v>
      </c>
      <c r="AD236" s="343">
        <f t="shared" si="16"/>
        <v>364</v>
      </c>
      <c r="AE236" s="342">
        <f t="shared" si="13"/>
        <v>365</v>
      </c>
      <c r="AF236" s="350">
        <v>0</v>
      </c>
      <c r="AG236" s="135">
        <v>0</v>
      </c>
      <c r="AH236" s="156"/>
      <c r="AI236" s="157"/>
      <c r="AJ236" s="217"/>
      <c r="AK236" s="334" t="s">
        <v>4398</v>
      </c>
      <c r="AL236" s="279"/>
      <c r="AM236" s="246" t="s">
        <v>946</v>
      </c>
      <c r="AN236" s="574">
        <v>2</v>
      </c>
      <c r="AO236" s="575" t="s">
        <v>3038</v>
      </c>
      <c r="AP236" s="574">
        <v>3</v>
      </c>
      <c r="AQ236" s="726" t="s">
        <v>4179</v>
      </c>
      <c r="AR236" s="574">
        <v>4</v>
      </c>
      <c r="AS236" s="726" t="s">
        <v>5250</v>
      </c>
      <c r="AT236" s="1627">
        <v>5</v>
      </c>
      <c r="AU236" s="1378" t="s">
        <v>6442</v>
      </c>
      <c r="AV236" s="1424">
        <v>6</v>
      </c>
      <c r="AW236" s="1378" t="s">
        <v>7079</v>
      </c>
      <c r="AX236" s="144"/>
      <c r="AY236" s="144"/>
      <c r="AZ236" s="144"/>
      <c r="BA236" s="144"/>
      <c r="BB236" s="144"/>
      <c r="BC236" s="144"/>
      <c r="BD236" s="144"/>
      <c r="BE236" s="144"/>
      <c r="BF236" s="144"/>
      <c r="BG236" s="144"/>
      <c r="BH236" s="144"/>
      <c r="BI236" s="144"/>
      <c r="BJ236" s="335">
        <f>IFERROR(VLOOKUP(CONCATENATE($AC236,$AE236),'Matriz de Decisión'!$M$4:$Y$81,2,0),0)</f>
        <v>5.333333333333333E-2</v>
      </c>
      <c r="BK236" s="352">
        <v>0.01</v>
      </c>
      <c r="BL236" s="353" t="s">
        <v>947</v>
      </c>
      <c r="BM236" s="577">
        <v>0.03</v>
      </c>
      <c r="BN236" s="335">
        <v>0.03</v>
      </c>
      <c r="BO236" s="576" t="s">
        <v>3039</v>
      </c>
      <c r="BP236" s="336">
        <v>0.08</v>
      </c>
      <c r="BQ236" s="336">
        <v>0.08</v>
      </c>
      <c r="BR236" s="339" t="s">
        <v>4216</v>
      </c>
      <c r="BS236" s="336">
        <v>0.11</v>
      </c>
      <c r="BT236" s="336">
        <v>0.11</v>
      </c>
      <c r="BU236" s="339" t="s">
        <v>5441</v>
      </c>
      <c r="BV236" s="1362">
        <v>0.16999999999999998</v>
      </c>
      <c r="BW236" s="1362">
        <v>0.17</v>
      </c>
      <c r="BX236" s="1363" t="s">
        <v>6630</v>
      </c>
      <c r="BY236" s="1362">
        <v>0.39</v>
      </c>
      <c r="BZ236" s="1362">
        <v>0.39</v>
      </c>
      <c r="CA236" s="1378" t="s">
        <v>7120</v>
      </c>
      <c r="CB236" s="336">
        <v>0.42000000000000004</v>
      </c>
      <c r="CC236" s="336"/>
      <c r="CD236" s="337"/>
      <c r="CE236" s="336">
        <v>0.47000000000000003</v>
      </c>
      <c r="CF236" s="336"/>
      <c r="CG236" s="337"/>
      <c r="CH236" s="336">
        <v>0.81</v>
      </c>
      <c r="CI236" s="336"/>
      <c r="CJ236" s="337"/>
      <c r="CK236" s="336">
        <v>0.83000000000000007</v>
      </c>
      <c r="CL236" s="336"/>
      <c r="CM236" s="337"/>
      <c r="CN236" s="336">
        <v>0.89000000000000012</v>
      </c>
      <c r="CO236" s="336"/>
      <c r="CP236" s="337"/>
      <c r="CQ236" s="336">
        <v>1.0000000000000002</v>
      </c>
      <c r="CR236" s="336"/>
      <c r="CS236" s="337"/>
      <c r="CU236" s="336" t="s">
        <v>5031</v>
      </c>
    </row>
    <row r="237" spans="1:99" ht="114.75" x14ac:dyDescent="0.25">
      <c r="A237" s="234" t="s">
        <v>3556</v>
      </c>
      <c r="B237" s="234" t="s">
        <v>181</v>
      </c>
      <c r="C237" s="234">
        <v>1</v>
      </c>
      <c r="D237" s="234" t="s">
        <v>186</v>
      </c>
      <c r="E237" s="120">
        <v>0</v>
      </c>
      <c r="F237" s="166" t="s">
        <v>192</v>
      </c>
      <c r="G237" s="166" t="s">
        <v>3684</v>
      </c>
      <c r="H237" s="166" t="s">
        <v>183</v>
      </c>
      <c r="I237" s="299" t="str">
        <f t="shared" si="14"/>
        <v>I-103-0-1308801</v>
      </c>
      <c r="J237" s="234" t="s">
        <v>221</v>
      </c>
      <c r="K237" s="109" t="s">
        <v>16</v>
      </c>
      <c r="L237" s="109" t="s">
        <v>18</v>
      </c>
      <c r="M237" s="301" t="s">
        <v>4754</v>
      </c>
      <c r="N237" s="202"/>
      <c r="O237" s="110" t="s">
        <v>932</v>
      </c>
      <c r="P237" s="331" t="s">
        <v>880</v>
      </c>
      <c r="Q237" s="331" t="s">
        <v>881</v>
      </c>
      <c r="R237" s="216" t="s">
        <v>228</v>
      </c>
      <c r="S237" s="111" t="s">
        <v>6030</v>
      </c>
      <c r="T237" s="581" t="s">
        <v>3035</v>
      </c>
      <c r="U237" s="728">
        <v>2.89</v>
      </c>
      <c r="V237" s="216" t="s">
        <v>223</v>
      </c>
      <c r="W237" s="310">
        <v>6</v>
      </c>
      <c r="X237" s="489" t="s">
        <v>222</v>
      </c>
      <c r="Y237" s="703">
        <v>43166</v>
      </c>
      <c r="Z237" s="296" t="s">
        <v>3552</v>
      </c>
      <c r="AA237" s="134">
        <v>43101</v>
      </c>
      <c r="AB237" s="208">
        <v>43465</v>
      </c>
      <c r="AC237" s="341" t="str">
        <f t="shared" si="15"/>
        <v>enero</v>
      </c>
      <c r="AD237" s="343">
        <f t="shared" si="16"/>
        <v>364</v>
      </c>
      <c r="AE237" s="342">
        <f t="shared" si="13"/>
        <v>365</v>
      </c>
      <c r="AF237" s="350">
        <v>0</v>
      </c>
      <c r="AG237" s="135">
        <v>0</v>
      </c>
      <c r="AH237" s="156"/>
      <c r="AI237" s="157"/>
      <c r="AJ237" s="217"/>
      <c r="AK237" s="334" t="s">
        <v>4399</v>
      </c>
      <c r="AL237" s="279"/>
      <c r="AM237" s="246" t="s">
        <v>948</v>
      </c>
      <c r="AN237" s="574">
        <v>1</v>
      </c>
      <c r="AO237" s="575" t="s">
        <v>3036</v>
      </c>
      <c r="AP237" s="574">
        <v>2</v>
      </c>
      <c r="AQ237" s="726" t="s">
        <v>4180</v>
      </c>
      <c r="AR237" s="574">
        <v>2</v>
      </c>
      <c r="AS237" s="726" t="s">
        <v>5251</v>
      </c>
      <c r="AT237" s="1627">
        <v>3</v>
      </c>
      <c r="AU237" s="1378" t="s">
        <v>6443</v>
      </c>
      <c r="AV237" s="1424">
        <v>3</v>
      </c>
      <c r="AW237" s="1378" t="s">
        <v>7080</v>
      </c>
      <c r="AX237" s="144"/>
      <c r="AY237" s="144"/>
      <c r="AZ237" s="144"/>
      <c r="BA237" s="144"/>
      <c r="BB237" s="144"/>
      <c r="BC237" s="144"/>
      <c r="BD237" s="144"/>
      <c r="BE237" s="144"/>
      <c r="BF237" s="144"/>
      <c r="BG237" s="144"/>
      <c r="BH237" s="144"/>
      <c r="BI237" s="144"/>
      <c r="BJ237" s="335">
        <f>IFERROR(VLOOKUP(CONCATENATE($AC237,$AE237),'Matriz de Decisión'!$M$4:$Y$81,2,0),0)</f>
        <v>5.333333333333333E-2</v>
      </c>
      <c r="BK237" s="352">
        <v>0.03</v>
      </c>
      <c r="BL237" s="353" t="s">
        <v>949</v>
      </c>
      <c r="BM237" s="577">
        <v>0.06</v>
      </c>
      <c r="BN237" s="335">
        <v>0.06</v>
      </c>
      <c r="BO237" s="576" t="s">
        <v>3037</v>
      </c>
      <c r="BP237" s="336">
        <v>0.13</v>
      </c>
      <c r="BQ237" s="336">
        <v>0.13</v>
      </c>
      <c r="BR237" s="339" t="s">
        <v>4217</v>
      </c>
      <c r="BS237" s="336">
        <v>0.19</v>
      </c>
      <c r="BT237" s="336">
        <v>0.19</v>
      </c>
      <c r="BU237" s="339" t="s">
        <v>5442</v>
      </c>
      <c r="BV237" s="1362">
        <v>0.26</v>
      </c>
      <c r="BW237" s="1362">
        <v>0.26</v>
      </c>
      <c r="BX237" s="1363" t="s">
        <v>6631</v>
      </c>
      <c r="BY237" s="1362">
        <v>0.39</v>
      </c>
      <c r="BZ237" s="1362">
        <v>0.39</v>
      </c>
      <c r="CA237" s="1378" t="s">
        <v>7121</v>
      </c>
      <c r="CB237" s="336">
        <v>0.58000000000000007</v>
      </c>
      <c r="CC237" s="336"/>
      <c r="CD237" s="337"/>
      <c r="CE237" s="336">
        <v>0.90000000000000013</v>
      </c>
      <c r="CF237" s="336"/>
      <c r="CG237" s="337"/>
      <c r="CH237" s="336">
        <v>0.92000000000000015</v>
      </c>
      <c r="CI237" s="336"/>
      <c r="CJ237" s="337"/>
      <c r="CK237" s="336">
        <v>0.93000000000000016</v>
      </c>
      <c r="CL237" s="336"/>
      <c r="CM237" s="337"/>
      <c r="CN237" s="336">
        <v>0.95000000000000018</v>
      </c>
      <c r="CO237" s="336"/>
      <c r="CP237" s="337"/>
      <c r="CQ237" s="336">
        <v>1.0000000000000002</v>
      </c>
      <c r="CR237" s="336"/>
      <c r="CS237" s="337"/>
      <c r="CU237" s="336" t="s">
        <v>5032</v>
      </c>
    </row>
    <row r="238" spans="1:99" ht="94.5" customHeight="1" x14ac:dyDescent="0.25">
      <c r="A238" s="234" t="s">
        <v>3556</v>
      </c>
      <c r="B238" s="234" t="s">
        <v>181</v>
      </c>
      <c r="C238" s="234">
        <v>1</v>
      </c>
      <c r="D238" s="234" t="s">
        <v>186</v>
      </c>
      <c r="E238" s="120">
        <v>0</v>
      </c>
      <c r="F238" s="166" t="s">
        <v>192</v>
      </c>
      <c r="G238" s="166" t="s">
        <v>3685</v>
      </c>
      <c r="H238" s="166" t="s">
        <v>183</v>
      </c>
      <c r="I238" s="299" t="str">
        <f t="shared" si="14"/>
        <v>I-103-0-1308901</v>
      </c>
      <c r="J238" s="234" t="s">
        <v>221</v>
      </c>
      <c r="K238" s="109" t="s">
        <v>16</v>
      </c>
      <c r="L238" s="109" t="s">
        <v>18</v>
      </c>
      <c r="M238" s="301" t="s">
        <v>4754</v>
      </c>
      <c r="N238" s="202"/>
      <c r="O238" s="110" t="s">
        <v>932</v>
      </c>
      <c r="P238" s="331" t="s">
        <v>880</v>
      </c>
      <c r="Q238" s="331" t="s">
        <v>881</v>
      </c>
      <c r="R238" s="216" t="s">
        <v>228</v>
      </c>
      <c r="S238" s="111" t="s">
        <v>950</v>
      </c>
      <c r="T238" s="581" t="s">
        <v>3035</v>
      </c>
      <c r="U238" s="728">
        <v>2.89</v>
      </c>
      <c r="V238" s="216" t="s">
        <v>223</v>
      </c>
      <c r="W238" s="310">
        <v>12</v>
      </c>
      <c r="X238" s="144"/>
      <c r="Y238" s="703"/>
      <c r="Z238" s="296" t="s">
        <v>951</v>
      </c>
      <c r="AA238" s="134">
        <v>43101</v>
      </c>
      <c r="AB238" s="134">
        <v>43465</v>
      </c>
      <c r="AC238" s="341" t="str">
        <f t="shared" si="15"/>
        <v>enero</v>
      </c>
      <c r="AD238" s="343">
        <f t="shared" si="16"/>
        <v>364</v>
      </c>
      <c r="AE238" s="342">
        <f t="shared" si="13"/>
        <v>365</v>
      </c>
      <c r="AF238" s="350">
        <v>0</v>
      </c>
      <c r="AG238" s="135">
        <v>0</v>
      </c>
      <c r="AH238" s="156" t="s">
        <v>952</v>
      </c>
      <c r="AI238" s="158" t="s">
        <v>953</v>
      </c>
      <c r="AJ238" s="217"/>
      <c r="AK238" s="334" t="s">
        <v>4400</v>
      </c>
      <c r="AL238" s="279"/>
      <c r="AM238" s="246" t="s">
        <v>954</v>
      </c>
      <c r="AN238" s="574">
        <v>2</v>
      </c>
      <c r="AO238" s="575" t="s">
        <v>3040</v>
      </c>
      <c r="AP238" s="574">
        <v>3</v>
      </c>
      <c r="AQ238" s="726" t="s">
        <v>4181</v>
      </c>
      <c r="AR238" s="574">
        <v>4</v>
      </c>
      <c r="AS238" s="726" t="s">
        <v>5252</v>
      </c>
      <c r="AT238" s="1627">
        <v>5</v>
      </c>
      <c r="AU238" s="1378" t="s">
        <v>6444</v>
      </c>
      <c r="AV238" s="1424">
        <v>6</v>
      </c>
      <c r="AW238" s="1378" t="s">
        <v>7081</v>
      </c>
      <c r="AX238" s="144"/>
      <c r="AY238" s="144"/>
      <c r="AZ238" s="144"/>
      <c r="BA238" s="144"/>
      <c r="BB238" s="144"/>
      <c r="BC238" s="144"/>
      <c r="BD238" s="144"/>
      <c r="BE238" s="144"/>
      <c r="BF238" s="144"/>
      <c r="BG238" s="144"/>
      <c r="BH238" s="144"/>
      <c r="BI238" s="144"/>
      <c r="BJ238" s="335">
        <f>IFERROR(VLOOKUP(CONCATENATE($AC238,$AE238),'Matriz de Decisión'!$M$4:$Y$81,2,0),0)</f>
        <v>5.333333333333333E-2</v>
      </c>
      <c r="BK238" s="352">
        <v>0.03</v>
      </c>
      <c r="BL238" s="353" t="s">
        <v>955</v>
      </c>
      <c r="BM238" s="577">
        <v>0.04</v>
      </c>
      <c r="BN238" s="335">
        <v>6.9000000000000006E-2</v>
      </c>
      <c r="BO238" s="576" t="s">
        <v>3041</v>
      </c>
      <c r="BP238" s="336">
        <v>0.05</v>
      </c>
      <c r="BQ238" s="336">
        <v>0.05</v>
      </c>
      <c r="BR238" s="339" t="s">
        <v>4218</v>
      </c>
      <c r="BS238" s="336">
        <v>7.0000000000000007E-2</v>
      </c>
      <c r="BT238" s="336">
        <v>7.0000000000000007E-2</v>
      </c>
      <c r="BU238" s="339" t="s">
        <v>5443</v>
      </c>
      <c r="BV238" s="1362">
        <v>9.0000000000000011E-2</v>
      </c>
      <c r="BW238" s="1362">
        <v>0.09</v>
      </c>
      <c r="BX238" s="1363" t="s">
        <v>6632</v>
      </c>
      <c r="BY238" s="1362">
        <v>0.14000000000000001</v>
      </c>
      <c r="BZ238" s="1362">
        <v>0.14000000000000001</v>
      </c>
      <c r="CA238" s="1378" t="s">
        <v>7122</v>
      </c>
      <c r="CB238" s="336">
        <v>0.23</v>
      </c>
      <c r="CC238" s="336"/>
      <c r="CD238" s="337"/>
      <c r="CE238" s="336">
        <v>0.32</v>
      </c>
      <c r="CF238" s="336"/>
      <c r="CG238" s="337"/>
      <c r="CH238" s="336">
        <v>0.45</v>
      </c>
      <c r="CI238" s="336"/>
      <c r="CJ238" s="337"/>
      <c r="CK238" s="336">
        <v>0.61</v>
      </c>
      <c r="CL238" s="336"/>
      <c r="CM238" s="337"/>
      <c r="CN238" s="336">
        <v>0.81</v>
      </c>
      <c r="CO238" s="336"/>
      <c r="CP238" s="337"/>
      <c r="CQ238" s="336">
        <v>1</v>
      </c>
      <c r="CR238" s="336"/>
      <c r="CS238" s="337"/>
      <c r="CU238" s="336" t="s">
        <v>5033</v>
      </c>
    </row>
    <row r="239" spans="1:99" ht="165.75" x14ac:dyDescent="0.25">
      <c r="A239" s="234" t="s">
        <v>3556</v>
      </c>
      <c r="B239" s="234" t="s">
        <v>181</v>
      </c>
      <c r="C239" s="234">
        <v>1</v>
      </c>
      <c r="D239" s="234" t="s">
        <v>186</v>
      </c>
      <c r="E239" s="120">
        <v>0</v>
      </c>
      <c r="F239" s="166" t="s">
        <v>192</v>
      </c>
      <c r="G239" s="166" t="s">
        <v>3686</v>
      </c>
      <c r="H239" s="166" t="s">
        <v>183</v>
      </c>
      <c r="I239" s="299" t="str">
        <f t="shared" si="14"/>
        <v>I-103-0-1309001</v>
      </c>
      <c r="J239" s="234" t="s">
        <v>221</v>
      </c>
      <c r="K239" s="109" t="s">
        <v>16</v>
      </c>
      <c r="L239" s="109" t="s">
        <v>18</v>
      </c>
      <c r="M239" s="301" t="s">
        <v>4754</v>
      </c>
      <c r="N239" s="202"/>
      <c r="O239" s="110" t="s">
        <v>932</v>
      </c>
      <c r="P239" s="331" t="s">
        <v>880</v>
      </c>
      <c r="Q239" s="331" t="s">
        <v>881</v>
      </c>
      <c r="R239" s="216" t="s">
        <v>228</v>
      </c>
      <c r="S239" s="111" t="s">
        <v>956</v>
      </c>
      <c r="T239" s="581" t="s">
        <v>3535</v>
      </c>
      <c r="U239" s="728">
        <v>2.89</v>
      </c>
      <c r="V239" s="216" t="s">
        <v>223</v>
      </c>
      <c r="W239" s="310">
        <v>2</v>
      </c>
      <c r="X239" s="489" t="s">
        <v>222</v>
      </c>
      <c r="Y239" s="703">
        <v>43166</v>
      </c>
      <c r="Z239" s="296" t="s">
        <v>3534</v>
      </c>
      <c r="AA239" s="134">
        <v>43101</v>
      </c>
      <c r="AB239" s="134">
        <v>43465</v>
      </c>
      <c r="AC239" s="341" t="str">
        <f t="shared" si="15"/>
        <v>enero</v>
      </c>
      <c r="AD239" s="343">
        <f t="shared" si="16"/>
        <v>364</v>
      </c>
      <c r="AE239" s="342">
        <f t="shared" si="13"/>
        <v>365</v>
      </c>
      <c r="AF239" s="350">
        <v>0</v>
      </c>
      <c r="AG239" s="158" t="s">
        <v>957</v>
      </c>
      <c r="AH239" s="156" t="s">
        <v>958</v>
      </c>
      <c r="AI239" s="158" t="s">
        <v>959</v>
      </c>
      <c r="AJ239" s="217"/>
      <c r="AK239" s="334" t="s">
        <v>4401</v>
      </c>
      <c r="AL239" s="279"/>
      <c r="AM239" s="246" t="s">
        <v>960</v>
      </c>
      <c r="AN239" s="574">
        <v>0</v>
      </c>
      <c r="AO239" s="575" t="s">
        <v>3069</v>
      </c>
      <c r="AP239" s="574">
        <v>0</v>
      </c>
      <c r="AQ239" s="726" t="s">
        <v>4182</v>
      </c>
      <c r="AR239" s="574">
        <v>0</v>
      </c>
      <c r="AS239" s="726" t="s">
        <v>5253</v>
      </c>
      <c r="AT239" s="1627">
        <v>0</v>
      </c>
      <c r="AU239" s="1378" t="s">
        <v>6445</v>
      </c>
      <c r="AV239" s="1424">
        <v>0</v>
      </c>
      <c r="AW239" s="1378" t="s">
        <v>7082</v>
      </c>
      <c r="AX239" s="144"/>
      <c r="AY239" s="144"/>
      <c r="AZ239" s="144"/>
      <c r="BA239" s="144"/>
      <c r="BB239" s="144"/>
      <c r="BC239" s="144"/>
      <c r="BD239" s="144"/>
      <c r="BE239" s="144"/>
      <c r="BF239" s="144"/>
      <c r="BG239" s="144"/>
      <c r="BH239" s="144"/>
      <c r="BI239" s="144"/>
      <c r="BJ239" s="335">
        <f>IFERROR(VLOOKUP(CONCATENATE($AC239,$AE239),'Matriz de Decisión'!$M$4:$Y$81,2,0),0)</f>
        <v>5.333333333333333E-2</v>
      </c>
      <c r="BK239" s="352">
        <v>0.09</v>
      </c>
      <c r="BL239" s="353" t="s">
        <v>960</v>
      </c>
      <c r="BM239" s="577">
        <v>0.16999999999999998</v>
      </c>
      <c r="BN239" s="335">
        <v>0.17</v>
      </c>
      <c r="BO239" s="576" t="s">
        <v>3070</v>
      </c>
      <c r="BP239" s="336">
        <v>0.26</v>
      </c>
      <c r="BQ239" s="336">
        <v>0.26</v>
      </c>
      <c r="BR239" s="339" t="s">
        <v>4219</v>
      </c>
      <c r="BS239" s="336">
        <v>0.34</v>
      </c>
      <c r="BT239" s="336">
        <v>0.33</v>
      </c>
      <c r="BU239" s="339" t="s">
        <v>5444</v>
      </c>
      <c r="BV239" s="1362">
        <v>0.43000000000000005</v>
      </c>
      <c r="BW239" s="1362">
        <v>0.43</v>
      </c>
      <c r="BX239" s="1363" t="s">
        <v>6633</v>
      </c>
      <c r="BY239" s="1362">
        <v>0.51</v>
      </c>
      <c r="BZ239" s="1362">
        <v>0.51</v>
      </c>
      <c r="CA239" s="1378" t="s">
        <v>7123</v>
      </c>
      <c r="CB239" s="336">
        <v>0.85000000000000009</v>
      </c>
      <c r="CC239" s="336"/>
      <c r="CD239" s="337"/>
      <c r="CE239" s="336">
        <v>0.88000000000000012</v>
      </c>
      <c r="CF239" s="336"/>
      <c r="CG239" s="337"/>
      <c r="CH239" s="336">
        <v>0.91000000000000014</v>
      </c>
      <c r="CI239" s="336"/>
      <c r="CJ239" s="337"/>
      <c r="CK239" s="336">
        <v>0.94000000000000017</v>
      </c>
      <c r="CL239" s="336"/>
      <c r="CM239" s="337"/>
      <c r="CN239" s="336">
        <v>0.9700000000000002</v>
      </c>
      <c r="CO239" s="336"/>
      <c r="CP239" s="337"/>
      <c r="CQ239" s="336">
        <v>1.0000000000000002</v>
      </c>
      <c r="CR239" s="336"/>
      <c r="CS239" s="337"/>
      <c r="CU239" s="336" t="s">
        <v>5034</v>
      </c>
    </row>
    <row r="240" spans="1:99" s="19" customFormat="1" ht="82.5" customHeight="1" x14ac:dyDescent="0.2">
      <c r="A240" s="234" t="s">
        <v>3555</v>
      </c>
      <c r="B240" s="126" t="s">
        <v>181</v>
      </c>
      <c r="C240" s="126">
        <v>1</v>
      </c>
      <c r="D240" s="126" t="s">
        <v>186</v>
      </c>
      <c r="E240" s="696">
        <v>0</v>
      </c>
      <c r="F240" s="694" t="s">
        <v>192</v>
      </c>
      <c r="G240" s="694" t="s">
        <v>3687</v>
      </c>
      <c r="H240" s="694" t="s">
        <v>183</v>
      </c>
      <c r="I240" s="299" t="str">
        <f t="shared" si="14"/>
        <v>I-103-0-1309101</v>
      </c>
      <c r="J240" s="126" t="s">
        <v>221</v>
      </c>
      <c r="K240" s="638" t="s">
        <v>16</v>
      </c>
      <c r="L240" s="638" t="s">
        <v>18</v>
      </c>
      <c r="M240" s="111" t="s">
        <v>4755</v>
      </c>
      <c r="N240" s="145"/>
      <c r="O240" s="300" t="s">
        <v>932</v>
      </c>
      <c r="P240" s="300" t="s">
        <v>880</v>
      </c>
      <c r="Q240" s="300" t="s">
        <v>881</v>
      </c>
      <c r="R240" s="216" t="s">
        <v>228</v>
      </c>
      <c r="S240" s="111" t="s">
        <v>961</v>
      </c>
      <c r="T240" s="581" t="s">
        <v>3032</v>
      </c>
      <c r="U240" s="728">
        <v>0</v>
      </c>
      <c r="V240" s="217" t="s">
        <v>223</v>
      </c>
      <c r="W240" s="310">
        <v>12</v>
      </c>
      <c r="X240" s="206" t="s">
        <v>222</v>
      </c>
      <c r="Y240" s="703">
        <v>43166</v>
      </c>
      <c r="Z240" s="217" t="s">
        <v>962</v>
      </c>
      <c r="AA240" s="639">
        <v>43101</v>
      </c>
      <c r="AB240" s="639">
        <v>43465</v>
      </c>
      <c r="AC240" s="341" t="str">
        <f t="shared" si="15"/>
        <v>enero</v>
      </c>
      <c r="AD240" s="343">
        <f t="shared" si="16"/>
        <v>364</v>
      </c>
      <c r="AE240" s="342">
        <f t="shared" si="13"/>
        <v>365</v>
      </c>
      <c r="AF240" s="640">
        <v>0</v>
      </c>
      <c r="AG240" s="199">
        <v>0</v>
      </c>
      <c r="AH240" s="154"/>
      <c r="AI240" s="154"/>
      <c r="AJ240" s="217"/>
      <c r="AK240" s="370" t="s">
        <v>963</v>
      </c>
      <c r="AL240" s="645"/>
      <c r="AM240" s="641" t="s">
        <v>964</v>
      </c>
      <c r="AN240" s="642">
        <v>0</v>
      </c>
      <c r="AO240" s="643" t="s">
        <v>3033</v>
      </c>
      <c r="AP240" s="145"/>
      <c r="AQ240" s="145"/>
      <c r="AR240" s="574"/>
      <c r="AS240" s="726" t="s">
        <v>225</v>
      </c>
      <c r="AT240" s="1355" t="e">
        <v>#N/A</v>
      </c>
      <c r="AU240" s="1378" t="e">
        <v>#N/A</v>
      </c>
      <c r="AV240" s="1403" t="e">
        <v>#N/A</v>
      </c>
      <c r="AW240" s="1378" t="s">
        <v>7161</v>
      </c>
      <c r="AX240" s="145"/>
      <c r="AY240" s="145"/>
      <c r="AZ240" s="145"/>
      <c r="BA240" s="145"/>
      <c r="BB240" s="145"/>
      <c r="BC240" s="145"/>
      <c r="BD240" s="145"/>
      <c r="BE240" s="145"/>
      <c r="BF240" s="145"/>
      <c r="BG240" s="145"/>
      <c r="BH240" s="145"/>
      <c r="BI240" s="145"/>
      <c r="BJ240" s="335">
        <f>IFERROR(VLOOKUP(CONCATENATE($AC240,$AE240),'Matriz de Decisión'!$M$4:$Y$81,2,0),0)</f>
        <v>5.333333333333333E-2</v>
      </c>
      <c r="BK240" s="354">
        <v>0</v>
      </c>
      <c r="BL240" s="370" t="s">
        <v>965</v>
      </c>
      <c r="BM240" s="644">
        <v>0</v>
      </c>
      <c r="BN240" s="335">
        <v>0</v>
      </c>
      <c r="BO240" s="579" t="s">
        <v>3034</v>
      </c>
      <c r="BP240" s="354">
        <f>IFERROR(VLOOKUP(CONCATENATE($AC240,$AE240),'[1]Matriz de Decisión'!$M$4:$Y$81,4,0),0)</f>
        <v>0.15999999999999998</v>
      </c>
      <c r="BQ240" s="409"/>
      <c r="BR240" s="409"/>
      <c r="BS240" s="952">
        <v>0.21333333333333332</v>
      </c>
      <c r="BT240" s="336"/>
      <c r="BU240" s="726" t="s">
        <v>225</v>
      </c>
      <c r="BV240" s="1364">
        <v>0.26666666666666666</v>
      </c>
      <c r="BW240" s="1365" t="e">
        <v>#N/A</v>
      </c>
      <c r="BX240" s="1365" t="e">
        <v>#N/A</v>
      </c>
      <c r="BY240" s="1432">
        <v>0.32</v>
      </c>
      <c r="BZ240" s="1436" t="e">
        <v>#N/A</v>
      </c>
      <c r="CA240" s="1436" t="s">
        <v>7161</v>
      </c>
      <c r="CB240" s="354">
        <f>IFERROR(VLOOKUP(CONCATENATE($AC240,$AE240),'[1]Matriz de Decisión'!$M$4:$Y$81,8,0),0)</f>
        <v>0.40333333333333332</v>
      </c>
      <c r="CC240" s="409"/>
      <c r="CD240" s="409"/>
      <c r="CE240" s="354">
        <f>IFERROR(VLOOKUP(CONCATENATE($AC240,$AE240),'[1]Matriz de Decisión'!$M$4:$Y$81,9,0),0)</f>
        <v>0.48666666666666664</v>
      </c>
      <c r="CF240" s="409"/>
      <c r="CG240" s="409"/>
      <c r="CH240" s="354">
        <f>IFERROR(VLOOKUP(CONCATENATE($AC240,$AE240),'[1]Matriz de Decisión'!$M$4:$Y$81,10,0),0)</f>
        <v>0.56999999999999995</v>
      </c>
      <c r="CI240" s="409"/>
      <c r="CJ240" s="409"/>
      <c r="CK240" s="354">
        <f>IFERROR(VLOOKUP(CONCATENATE($AC240,$AE240),'[1]Matriz de Decisión'!$M$4:$Y$81,11,0),0)</f>
        <v>0.65333333333333332</v>
      </c>
      <c r="CL240" s="409"/>
      <c r="CM240" s="409"/>
      <c r="CN240" s="354">
        <f>IFERROR(VLOOKUP(CONCATENATE($AC240,$AE240),'[1]Matriz de Decisión'!$M$4:$Y$81,12,0),0)</f>
        <v>0.73666666666666669</v>
      </c>
      <c r="CO240" s="409"/>
      <c r="CP240" s="409"/>
      <c r="CQ240" s="354">
        <f>IFERROR(VLOOKUP(CONCATENATE($AC240,$AE240),'[1]Matriz de Decisión'!$M$4:$Y$81,13,0),0)</f>
        <v>0.99999999999999989</v>
      </c>
      <c r="CR240" s="409"/>
      <c r="CS240" s="409"/>
      <c r="CU240" s="336"/>
    </row>
    <row r="241" spans="1:99" ht="216.75" x14ac:dyDescent="0.25">
      <c r="A241" s="234" t="s">
        <v>3556</v>
      </c>
      <c r="B241" s="234" t="s">
        <v>181</v>
      </c>
      <c r="C241" s="234">
        <v>1</v>
      </c>
      <c r="D241" s="234" t="s">
        <v>186</v>
      </c>
      <c r="E241" s="120">
        <v>0</v>
      </c>
      <c r="F241" s="234" t="s">
        <v>192</v>
      </c>
      <c r="G241" s="166" t="s">
        <v>3688</v>
      </c>
      <c r="H241" s="166" t="s">
        <v>183</v>
      </c>
      <c r="I241" s="299" t="str">
        <f t="shared" si="14"/>
        <v>I-103-0-1309201</v>
      </c>
      <c r="J241" s="234" t="s">
        <v>221</v>
      </c>
      <c r="K241" s="109" t="s">
        <v>16</v>
      </c>
      <c r="L241" s="109" t="s">
        <v>18</v>
      </c>
      <c r="M241" s="301" t="s">
        <v>4754</v>
      </c>
      <c r="N241" s="202"/>
      <c r="O241" s="110" t="s">
        <v>225</v>
      </c>
      <c r="P241" s="331" t="s">
        <v>880</v>
      </c>
      <c r="Q241" s="331" t="s">
        <v>881</v>
      </c>
      <c r="R241" s="216" t="s">
        <v>228</v>
      </c>
      <c r="S241" s="111" t="s">
        <v>966</v>
      </c>
      <c r="T241" s="581" t="s">
        <v>3071</v>
      </c>
      <c r="U241" s="728">
        <v>2.89</v>
      </c>
      <c r="V241" s="216" t="s">
        <v>223</v>
      </c>
      <c r="W241" s="310">
        <v>3</v>
      </c>
      <c r="X241" s="144"/>
      <c r="Y241" s="703"/>
      <c r="Z241" s="296" t="s">
        <v>967</v>
      </c>
      <c r="AA241" s="134">
        <v>43101</v>
      </c>
      <c r="AB241" s="134">
        <v>43465</v>
      </c>
      <c r="AC241" s="341" t="str">
        <f t="shared" si="15"/>
        <v>enero</v>
      </c>
      <c r="AD241" s="343">
        <f t="shared" si="16"/>
        <v>364</v>
      </c>
      <c r="AE241" s="342">
        <f t="shared" si="13"/>
        <v>365</v>
      </c>
      <c r="AF241" s="350">
        <v>0</v>
      </c>
      <c r="AG241" s="155">
        <v>26784000</v>
      </c>
      <c r="AH241" s="156" t="s">
        <v>936</v>
      </c>
      <c r="AI241" s="158"/>
      <c r="AJ241" s="217"/>
      <c r="AK241" s="351" t="s">
        <v>968</v>
      </c>
      <c r="AL241" s="279"/>
      <c r="AM241" s="246" t="s">
        <v>955</v>
      </c>
      <c r="AN241" s="574">
        <v>0</v>
      </c>
      <c r="AO241" s="575" t="s">
        <v>3073</v>
      </c>
      <c r="AP241" s="574">
        <v>0</v>
      </c>
      <c r="AQ241" s="726" t="s">
        <v>4183</v>
      </c>
      <c r="AR241" s="574">
        <v>0</v>
      </c>
      <c r="AS241" s="726" t="s">
        <v>5254</v>
      </c>
      <c r="AT241" s="1627">
        <v>3</v>
      </c>
      <c r="AU241" s="1378" t="s">
        <v>6446</v>
      </c>
      <c r="AV241" s="1424">
        <v>3</v>
      </c>
      <c r="AW241" s="1378" t="s">
        <v>7083</v>
      </c>
      <c r="AX241" s="144"/>
      <c r="AY241" s="144"/>
      <c r="AZ241" s="144"/>
      <c r="BA241" s="144"/>
      <c r="BB241" s="144"/>
      <c r="BC241" s="144"/>
      <c r="BD241" s="144"/>
      <c r="BE241" s="144"/>
      <c r="BF241" s="144"/>
      <c r="BG241" s="144"/>
      <c r="BH241" s="144"/>
      <c r="BI241" s="144"/>
      <c r="BJ241" s="335">
        <f>IFERROR(VLOOKUP(CONCATENATE($AC241,$AE241),'Matriz de Decisión'!$M$4:$Y$81,2,0),0)</f>
        <v>5.333333333333333E-2</v>
      </c>
      <c r="BK241" s="352">
        <v>0.06</v>
      </c>
      <c r="BL241" s="353" t="s">
        <v>969</v>
      </c>
      <c r="BM241" s="577">
        <v>0.12</v>
      </c>
      <c r="BN241" s="335">
        <v>0.12</v>
      </c>
      <c r="BO241" s="576" t="s">
        <v>3073</v>
      </c>
      <c r="BP241" s="336">
        <v>0.18</v>
      </c>
      <c r="BQ241" s="336">
        <v>0.2</v>
      </c>
      <c r="BR241" s="339" t="s">
        <v>4220</v>
      </c>
      <c r="BS241" s="336">
        <v>0.24</v>
      </c>
      <c r="BT241" s="336">
        <v>0.35</v>
      </c>
      <c r="BU241" s="339" t="s">
        <v>5254</v>
      </c>
      <c r="BV241" s="1362">
        <v>0.59</v>
      </c>
      <c r="BW241" s="1362">
        <v>0.59</v>
      </c>
      <c r="BX241" s="1363" t="s">
        <v>6634</v>
      </c>
      <c r="BY241" s="1362">
        <v>0.64999999999999991</v>
      </c>
      <c r="BZ241" s="1362">
        <v>1</v>
      </c>
      <c r="CA241" s="1378" t="s">
        <v>7124</v>
      </c>
      <c r="CB241" s="336">
        <v>0.71</v>
      </c>
      <c r="CC241" s="336"/>
      <c r="CD241" s="337"/>
      <c r="CE241" s="336">
        <v>0.76</v>
      </c>
      <c r="CF241" s="336"/>
      <c r="CG241" s="337"/>
      <c r="CH241" s="336">
        <v>0.82000000000000006</v>
      </c>
      <c r="CI241" s="336"/>
      <c r="CJ241" s="337"/>
      <c r="CK241" s="336">
        <v>0.88000000000000012</v>
      </c>
      <c r="CL241" s="336"/>
      <c r="CM241" s="337"/>
      <c r="CN241" s="336">
        <v>0.94000000000000017</v>
      </c>
      <c r="CO241" s="336"/>
      <c r="CP241" s="337"/>
      <c r="CQ241" s="336">
        <v>1.0000000000000002</v>
      </c>
      <c r="CR241" s="336"/>
      <c r="CS241" s="337"/>
      <c r="CU241" s="336" t="s">
        <v>5035</v>
      </c>
    </row>
    <row r="242" spans="1:99" ht="94.5" x14ac:dyDescent="0.25">
      <c r="A242" s="234" t="s">
        <v>3556</v>
      </c>
      <c r="B242" s="234" t="s">
        <v>181</v>
      </c>
      <c r="C242" s="234">
        <v>1</v>
      </c>
      <c r="D242" s="234" t="s">
        <v>186</v>
      </c>
      <c r="E242" s="120">
        <v>0</v>
      </c>
      <c r="F242" s="234" t="s">
        <v>192</v>
      </c>
      <c r="G242" s="166" t="s">
        <v>3689</v>
      </c>
      <c r="H242" s="166" t="s">
        <v>183</v>
      </c>
      <c r="I242" s="299" t="str">
        <f t="shared" si="14"/>
        <v>I-103-0-1309301</v>
      </c>
      <c r="J242" s="234" t="s">
        <v>221</v>
      </c>
      <c r="K242" s="109" t="s">
        <v>16</v>
      </c>
      <c r="L242" s="109" t="s">
        <v>18</v>
      </c>
      <c r="M242" s="301" t="s">
        <v>4754</v>
      </c>
      <c r="N242" s="202"/>
      <c r="O242" s="110" t="s">
        <v>225</v>
      </c>
      <c r="P242" s="331" t="s">
        <v>880</v>
      </c>
      <c r="Q242" s="331" t="s">
        <v>881</v>
      </c>
      <c r="R242" s="110" t="s">
        <v>228</v>
      </c>
      <c r="S242" s="111" t="s">
        <v>970</v>
      </c>
      <c r="T242" s="581" t="s">
        <v>3072</v>
      </c>
      <c r="U242" s="728">
        <v>0.88</v>
      </c>
      <c r="V242" s="216" t="s">
        <v>223</v>
      </c>
      <c r="W242" s="1633">
        <v>1</v>
      </c>
      <c r="X242" s="144"/>
      <c r="Y242" s="703"/>
      <c r="Z242" s="296" t="s">
        <v>971</v>
      </c>
      <c r="AA242" s="134">
        <v>43101</v>
      </c>
      <c r="AB242" s="134">
        <v>43281</v>
      </c>
      <c r="AC242" s="341" t="str">
        <f t="shared" si="15"/>
        <v>enero</v>
      </c>
      <c r="AD242" s="343">
        <f t="shared" si="16"/>
        <v>180</v>
      </c>
      <c r="AE242" s="342">
        <f t="shared" si="13"/>
        <v>183</v>
      </c>
      <c r="AF242" s="350">
        <v>0</v>
      </c>
      <c r="AG242" s="135">
        <v>0</v>
      </c>
      <c r="AH242" s="156" t="s">
        <v>936</v>
      </c>
      <c r="AI242" s="158"/>
      <c r="AJ242" s="217"/>
      <c r="AK242" s="351" t="s">
        <v>972</v>
      </c>
      <c r="AL242" s="279"/>
      <c r="AM242" s="246" t="s">
        <v>960</v>
      </c>
      <c r="AN242" s="574">
        <v>0</v>
      </c>
      <c r="AO242" s="575" t="s">
        <v>3074</v>
      </c>
      <c r="AP242" s="574">
        <v>0</v>
      </c>
      <c r="AQ242" s="726" t="s">
        <v>4184</v>
      </c>
      <c r="AR242" s="574">
        <v>0</v>
      </c>
      <c r="AS242" s="726" t="s">
        <v>5255</v>
      </c>
      <c r="AT242" s="1627">
        <v>0</v>
      </c>
      <c r="AU242" s="1378" t="s">
        <v>6447</v>
      </c>
      <c r="AV242" s="1424">
        <v>0</v>
      </c>
      <c r="AW242" s="1378" t="s">
        <v>7084</v>
      </c>
      <c r="AX242" s="144"/>
      <c r="AY242" s="144"/>
      <c r="AZ242" s="144"/>
      <c r="BA242" s="144"/>
      <c r="BB242" s="144"/>
      <c r="BC242" s="144"/>
      <c r="BD242" s="144"/>
      <c r="BE242" s="144"/>
      <c r="BF242" s="144"/>
      <c r="BG242" s="144"/>
      <c r="BH242" s="144"/>
      <c r="BI242" s="144"/>
      <c r="BJ242" s="335">
        <f>IFERROR(VLOOKUP(CONCATENATE($AC242,$AE242),'Matriz de Decisión'!$M$4:$Y$81,2,0),0)</f>
        <v>0.11666666666666665</v>
      </c>
      <c r="BK242" s="352">
        <v>0.25</v>
      </c>
      <c r="BL242" s="353" t="s">
        <v>973</v>
      </c>
      <c r="BM242" s="577">
        <v>0.33</v>
      </c>
      <c r="BN242" s="335">
        <v>0.33</v>
      </c>
      <c r="BO242" s="576" t="s">
        <v>3074</v>
      </c>
      <c r="BP242" s="336">
        <v>0.5</v>
      </c>
      <c r="BQ242" s="336">
        <v>0.5</v>
      </c>
      <c r="BR242" s="339" t="s">
        <v>4221</v>
      </c>
      <c r="BS242" s="336">
        <v>0.67</v>
      </c>
      <c r="BT242" s="336">
        <v>0.67</v>
      </c>
      <c r="BU242" s="339" t="s">
        <v>5255</v>
      </c>
      <c r="BV242" s="1362">
        <v>0.83000000000000007</v>
      </c>
      <c r="BW242" s="1362">
        <v>0.83</v>
      </c>
      <c r="BX242" s="1363" t="s">
        <v>6635</v>
      </c>
      <c r="BY242" s="1362">
        <v>1</v>
      </c>
      <c r="BZ242" s="1362">
        <v>0.98</v>
      </c>
      <c r="CA242" s="1378" t="s">
        <v>7125</v>
      </c>
      <c r="CB242" s="336">
        <v>1</v>
      </c>
      <c r="CC242" s="336"/>
      <c r="CD242" s="337"/>
      <c r="CE242" s="336">
        <v>1</v>
      </c>
      <c r="CF242" s="336"/>
      <c r="CG242" s="337"/>
      <c r="CH242" s="336">
        <v>1</v>
      </c>
      <c r="CI242" s="336"/>
      <c r="CJ242" s="337"/>
      <c r="CK242" s="336">
        <v>1</v>
      </c>
      <c r="CL242" s="336"/>
      <c r="CM242" s="337"/>
      <c r="CN242" s="336">
        <v>1</v>
      </c>
      <c r="CO242" s="336"/>
      <c r="CP242" s="337"/>
      <c r="CQ242" s="336">
        <v>1</v>
      </c>
      <c r="CR242" s="336"/>
      <c r="CS242" s="337"/>
      <c r="CU242" s="336" t="s">
        <v>5036</v>
      </c>
    </row>
    <row r="243" spans="1:99" ht="102" x14ac:dyDescent="0.25">
      <c r="A243" s="234" t="s">
        <v>3556</v>
      </c>
      <c r="B243" s="234" t="s">
        <v>181</v>
      </c>
      <c r="C243" s="234">
        <v>1</v>
      </c>
      <c r="D243" s="234" t="s">
        <v>186</v>
      </c>
      <c r="E243" s="120">
        <v>0</v>
      </c>
      <c r="F243" s="234" t="s">
        <v>192</v>
      </c>
      <c r="G243" s="166" t="s">
        <v>3689</v>
      </c>
      <c r="H243" s="166" t="s">
        <v>185</v>
      </c>
      <c r="I243" s="299" t="str">
        <f t="shared" si="14"/>
        <v>I-103-0-1309302</v>
      </c>
      <c r="J243" s="234" t="s">
        <v>221</v>
      </c>
      <c r="K243" s="109" t="s">
        <v>16</v>
      </c>
      <c r="L243" s="109" t="s">
        <v>18</v>
      </c>
      <c r="M243" s="301" t="s">
        <v>4754</v>
      </c>
      <c r="N243" s="202"/>
      <c r="O243" s="110" t="s">
        <v>225</v>
      </c>
      <c r="P243" s="331" t="s">
        <v>880</v>
      </c>
      <c r="Q243" s="331" t="s">
        <v>881</v>
      </c>
      <c r="R243" s="110" t="s">
        <v>228</v>
      </c>
      <c r="S243" s="111" t="s">
        <v>970</v>
      </c>
      <c r="T243" s="581" t="s">
        <v>3072</v>
      </c>
      <c r="U243" s="728">
        <v>0.88</v>
      </c>
      <c r="V243" s="216" t="s">
        <v>223</v>
      </c>
      <c r="W243" s="1633">
        <v>1</v>
      </c>
      <c r="X243" s="144"/>
      <c r="Y243" s="703"/>
      <c r="Z243" s="296" t="s">
        <v>974</v>
      </c>
      <c r="AA243" s="134">
        <v>43101</v>
      </c>
      <c r="AB243" s="134">
        <v>43281</v>
      </c>
      <c r="AC243" s="341" t="str">
        <f t="shared" si="15"/>
        <v>enero</v>
      </c>
      <c r="AD243" s="343">
        <f t="shared" si="16"/>
        <v>180</v>
      </c>
      <c r="AE243" s="342">
        <f t="shared" si="13"/>
        <v>183</v>
      </c>
      <c r="AF243" s="350">
        <v>0</v>
      </c>
      <c r="AG243" s="135">
        <v>0</v>
      </c>
      <c r="AH243" s="156" t="s">
        <v>936</v>
      </c>
      <c r="AI243" s="158"/>
      <c r="AJ243" s="217"/>
      <c r="AK243" s="351" t="s">
        <v>975</v>
      </c>
      <c r="AL243" s="279"/>
      <c r="AM243" s="246" t="s">
        <v>964</v>
      </c>
      <c r="AN243" s="574">
        <v>0</v>
      </c>
      <c r="AO243" s="575" t="s">
        <v>3074</v>
      </c>
      <c r="AP243" s="574">
        <v>0</v>
      </c>
      <c r="AQ243" s="726" t="s">
        <v>4184</v>
      </c>
      <c r="AR243" s="574">
        <v>0</v>
      </c>
      <c r="AS243" s="726" t="s">
        <v>5255</v>
      </c>
      <c r="AT243" s="1627">
        <v>0</v>
      </c>
      <c r="AU243" s="1378" t="s">
        <v>6447</v>
      </c>
      <c r="AV243" s="1424">
        <v>0</v>
      </c>
      <c r="AW243" s="1378" t="s">
        <v>7084</v>
      </c>
      <c r="AX243" s="144"/>
      <c r="AY243" s="144"/>
      <c r="AZ243" s="144"/>
      <c r="BA243" s="144"/>
      <c r="BB243" s="144"/>
      <c r="BC243" s="144"/>
      <c r="BD243" s="144"/>
      <c r="BE243" s="144"/>
      <c r="BF243" s="144"/>
      <c r="BG243" s="144"/>
      <c r="BH243" s="144"/>
      <c r="BI243" s="144"/>
      <c r="BJ243" s="335">
        <f>IFERROR(VLOOKUP(CONCATENATE($AC243,$AE243),'Matriz de Decisión'!$M$4:$Y$81,2,0),0)</f>
        <v>0.11666666666666665</v>
      </c>
      <c r="BK243" s="352">
        <v>0.25</v>
      </c>
      <c r="BL243" s="353" t="s">
        <v>976</v>
      </c>
      <c r="BM243" s="577">
        <v>0.33</v>
      </c>
      <c r="BN243" s="335">
        <v>0.33</v>
      </c>
      <c r="BO243" s="576" t="s">
        <v>3075</v>
      </c>
      <c r="BP243" s="336">
        <v>0.5</v>
      </c>
      <c r="BQ243" s="336">
        <v>0.6</v>
      </c>
      <c r="BR243" s="339" t="s">
        <v>4222</v>
      </c>
      <c r="BS243" s="336">
        <v>0.67</v>
      </c>
      <c r="BT243" s="336">
        <v>0.67</v>
      </c>
      <c r="BU243" s="339" t="s">
        <v>5445</v>
      </c>
      <c r="BV243" s="1362">
        <v>0.83000000000000007</v>
      </c>
      <c r="BW243" s="1362">
        <v>0.83</v>
      </c>
      <c r="BX243" s="1363" t="s">
        <v>6636</v>
      </c>
      <c r="BY243" s="1362">
        <v>1</v>
      </c>
      <c r="BZ243" s="1362">
        <v>0.98</v>
      </c>
      <c r="CA243" s="1378" t="s">
        <v>7126</v>
      </c>
      <c r="CB243" s="336">
        <v>1</v>
      </c>
      <c r="CC243" s="336"/>
      <c r="CD243" s="337"/>
      <c r="CE243" s="336">
        <v>1</v>
      </c>
      <c r="CF243" s="336"/>
      <c r="CG243" s="337"/>
      <c r="CH243" s="336">
        <v>1</v>
      </c>
      <c r="CI243" s="336"/>
      <c r="CJ243" s="337"/>
      <c r="CK243" s="336">
        <v>1</v>
      </c>
      <c r="CL243" s="336"/>
      <c r="CM243" s="337"/>
      <c r="CN243" s="336">
        <v>1</v>
      </c>
      <c r="CO243" s="336"/>
      <c r="CP243" s="337"/>
      <c r="CQ243" s="336">
        <v>1</v>
      </c>
      <c r="CR243" s="336"/>
      <c r="CS243" s="337"/>
      <c r="CU243" s="336" t="s">
        <v>5037</v>
      </c>
    </row>
    <row r="244" spans="1:99" ht="94.5" x14ac:dyDescent="0.25">
      <c r="A244" s="234" t="s">
        <v>3556</v>
      </c>
      <c r="B244" s="234" t="s">
        <v>181</v>
      </c>
      <c r="C244" s="234">
        <v>1</v>
      </c>
      <c r="D244" s="234" t="s">
        <v>186</v>
      </c>
      <c r="E244" s="120">
        <v>0</v>
      </c>
      <c r="F244" s="234" t="s">
        <v>192</v>
      </c>
      <c r="G244" s="166" t="s">
        <v>3689</v>
      </c>
      <c r="H244" s="166" t="s">
        <v>186</v>
      </c>
      <c r="I244" s="299" t="str">
        <f t="shared" si="14"/>
        <v>I-103-0-1309303</v>
      </c>
      <c r="J244" s="234" t="s">
        <v>221</v>
      </c>
      <c r="K244" s="109" t="s">
        <v>16</v>
      </c>
      <c r="L244" s="109" t="s">
        <v>18</v>
      </c>
      <c r="M244" s="301" t="s">
        <v>4754</v>
      </c>
      <c r="N244" s="202"/>
      <c r="O244" s="110" t="s">
        <v>225</v>
      </c>
      <c r="P244" s="331" t="s">
        <v>880</v>
      </c>
      <c r="Q244" s="331" t="s">
        <v>881</v>
      </c>
      <c r="R244" s="110" t="s">
        <v>228</v>
      </c>
      <c r="S244" s="111" t="s">
        <v>970</v>
      </c>
      <c r="T244" s="581" t="s">
        <v>3072</v>
      </c>
      <c r="U244" s="728">
        <v>0.88</v>
      </c>
      <c r="V244" s="216" t="s">
        <v>223</v>
      </c>
      <c r="W244" s="956">
        <v>1</v>
      </c>
      <c r="X244" s="144"/>
      <c r="Y244" s="703"/>
      <c r="Z244" s="296" t="s">
        <v>977</v>
      </c>
      <c r="AA244" s="134">
        <v>43101</v>
      </c>
      <c r="AB244" s="134">
        <v>43465</v>
      </c>
      <c r="AC244" s="341" t="str">
        <f t="shared" si="15"/>
        <v>enero</v>
      </c>
      <c r="AD244" s="343">
        <f t="shared" si="16"/>
        <v>364</v>
      </c>
      <c r="AE244" s="342">
        <f t="shared" si="13"/>
        <v>365</v>
      </c>
      <c r="AF244" s="350">
        <v>0</v>
      </c>
      <c r="AG244" s="135">
        <v>0</v>
      </c>
      <c r="AH244" s="156" t="s">
        <v>936</v>
      </c>
      <c r="AI244" s="158"/>
      <c r="AJ244" s="217"/>
      <c r="AK244" s="351" t="s">
        <v>978</v>
      </c>
      <c r="AL244" s="279"/>
      <c r="AM244" s="246"/>
      <c r="AN244" s="574">
        <v>0</v>
      </c>
      <c r="AO244" s="575" t="s">
        <v>3074</v>
      </c>
      <c r="AP244" s="574">
        <v>0</v>
      </c>
      <c r="AQ244" s="726" t="s">
        <v>4184</v>
      </c>
      <c r="AR244" s="574">
        <v>0</v>
      </c>
      <c r="AS244" s="726" t="s">
        <v>5255</v>
      </c>
      <c r="AT244" s="1627">
        <v>0</v>
      </c>
      <c r="AU244" s="1378" t="s">
        <v>6447</v>
      </c>
      <c r="AV244" s="1424">
        <v>0</v>
      </c>
      <c r="AW244" s="1378" t="s">
        <v>7084</v>
      </c>
      <c r="AX244" s="144"/>
      <c r="AY244" s="144"/>
      <c r="AZ244" s="144"/>
      <c r="BA244" s="144"/>
      <c r="BB244" s="144"/>
      <c r="BC244" s="144"/>
      <c r="BD244" s="144"/>
      <c r="BE244" s="144"/>
      <c r="BF244" s="144"/>
      <c r="BG244" s="144"/>
      <c r="BH244" s="144"/>
      <c r="BI244" s="144"/>
      <c r="BJ244" s="335">
        <f>IFERROR(VLOOKUP(CONCATENATE($AC244,$AE244),'Matriz de Decisión'!$M$4:$Y$81,2,0),0)</f>
        <v>5.333333333333333E-2</v>
      </c>
      <c r="BK244" s="352">
        <v>0.08</v>
      </c>
      <c r="BL244" s="353" t="s">
        <v>979</v>
      </c>
      <c r="BM244" s="577">
        <v>0.16999999999999998</v>
      </c>
      <c r="BN244" s="335">
        <v>0.17</v>
      </c>
      <c r="BO244" s="576" t="s">
        <v>3076</v>
      </c>
      <c r="BP244" s="336">
        <v>0.25</v>
      </c>
      <c r="BQ244" s="336">
        <v>0.25</v>
      </c>
      <c r="BR244" s="339" t="s">
        <v>4223</v>
      </c>
      <c r="BS244" s="336">
        <v>0.33</v>
      </c>
      <c r="BT244" s="336">
        <v>0.33</v>
      </c>
      <c r="BU244" s="339" t="s">
        <v>5446</v>
      </c>
      <c r="BV244" s="1362">
        <v>0.42000000000000004</v>
      </c>
      <c r="BW244" s="1362">
        <v>0.42</v>
      </c>
      <c r="BX244" s="1363" t="s">
        <v>6637</v>
      </c>
      <c r="BY244" s="1362">
        <v>0.5</v>
      </c>
      <c r="BZ244" s="1362">
        <v>0.5</v>
      </c>
      <c r="CA244" s="1378" t="s">
        <v>7127</v>
      </c>
      <c r="CB244" s="336">
        <v>0.57999999999999996</v>
      </c>
      <c r="CC244" s="336"/>
      <c r="CD244" s="337"/>
      <c r="CE244" s="336">
        <v>0.66999999999999993</v>
      </c>
      <c r="CF244" s="336"/>
      <c r="CG244" s="337"/>
      <c r="CH244" s="336">
        <v>0.74999999999999989</v>
      </c>
      <c r="CI244" s="336"/>
      <c r="CJ244" s="337"/>
      <c r="CK244" s="336">
        <v>0.82999999999999985</v>
      </c>
      <c r="CL244" s="336"/>
      <c r="CM244" s="337"/>
      <c r="CN244" s="336">
        <v>0.91999999999999982</v>
      </c>
      <c r="CO244" s="336"/>
      <c r="CP244" s="337"/>
      <c r="CQ244" s="336">
        <v>0.99999999999999978</v>
      </c>
      <c r="CR244" s="336"/>
      <c r="CS244" s="337"/>
      <c r="CU244" s="336" t="s">
        <v>5038</v>
      </c>
    </row>
    <row r="245" spans="1:99" ht="84" x14ac:dyDescent="0.25">
      <c r="A245" s="234" t="s">
        <v>3556</v>
      </c>
      <c r="B245" s="234" t="s">
        <v>181</v>
      </c>
      <c r="C245" s="234">
        <v>1</v>
      </c>
      <c r="D245" s="234" t="s">
        <v>186</v>
      </c>
      <c r="E245" s="120">
        <v>0</v>
      </c>
      <c r="F245" s="234" t="s">
        <v>192</v>
      </c>
      <c r="G245" s="166" t="s">
        <v>3690</v>
      </c>
      <c r="H245" s="166" t="s">
        <v>183</v>
      </c>
      <c r="I245" s="299" t="str">
        <f t="shared" si="14"/>
        <v>I-103-0-1309401</v>
      </c>
      <c r="J245" s="234" t="s">
        <v>221</v>
      </c>
      <c r="K245" s="109" t="s">
        <v>16</v>
      </c>
      <c r="L245" s="109" t="s">
        <v>18</v>
      </c>
      <c r="M245" s="301" t="s">
        <v>4754</v>
      </c>
      <c r="N245" s="202"/>
      <c r="O245" s="110" t="s">
        <v>225</v>
      </c>
      <c r="P245" s="331" t="s">
        <v>880</v>
      </c>
      <c r="Q245" s="331" t="s">
        <v>881</v>
      </c>
      <c r="R245" s="110" t="s">
        <v>228</v>
      </c>
      <c r="S245" s="111" t="s">
        <v>980</v>
      </c>
      <c r="T245" s="581" t="s">
        <v>3042</v>
      </c>
      <c r="U245" s="728">
        <v>2.89</v>
      </c>
      <c r="V245" s="216" t="s">
        <v>223</v>
      </c>
      <c r="W245" s="310">
        <v>12</v>
      </c>
      <c r="X245" s="144"/>
      <c r="Y245" s="703"/>
      <c r="Z245" s="296" t="s">
        <v>981</v>
      </c>
      <c r="AA245" s="134">
        <v>43101</v>
      </c>
      <c r="AB245" s="134">
        <v>43465</v>
      </c>
      <c r="AC245" s="341" t="str">
        <f t="shared" si="15"/>
        <v>enero</v>
      </c>
      <c r="AD245" s="343">
        <f t="shared" si="16"/>
        <v>364</v>
      </c>
      <c r="AE245" s="342">
        <f t="shared" si="13"/>
        <v>365</v>
      </c>
      <c r="AF245" s="350">
        <v>0</v>
      </c>
      <c r="AG245" s="135">
        <v>0</v>
      </c>
      <c r="AH245" s="156" t="s">
        <v>936</v>
      </c>
      <c r="AI245" s="158"/>
      <c r="AJ245" s="217"/>
      <c r="AK245" s="351" t="s">
        <v>982</v>
      </c>
      <c r="AL245" s="279"/>
      <c r="AM245" s="246"/>
      <c r="AN245" s="574">
        <v>2</v>
      </c>
      <c r="AO245" s="575" t="s">
        <v>3043</v>
      </c>
      <c r="AP245" s="574">
        <v>4</v>
      </c>
      <c r="AQ245" s="726" t="s">
        <v>4185</v>
      </c>
      <c r="AR245" s="574">
        <v>9</v>
      </c>
      <c r="AS245" s="726" t="s">
        <v>5256</v>
      </c>
      <c r="AT245" s="1627">
        <v>12</v>
      </c>
      <c r="AU245" s="1378" t="s">
        <v>6448</v>
      </c>
      <c r="AV245" s="1424">
        <v>13</v>
      </c>
      <c r="AW245" s="1378" t="s">
        <v>7085</v>
      </c>
      <c r="AX245" s="144"/>
      <c r="AY245" s="144"/>
      <c r="AZ245" s="144"/>
      <c r="BA245" s="144"/>
      <c r="BB245" s="144"/>
      <c r="BC245" s="144"/>
      <c r="BD245" s="144"/>
      <c r="BE245" s="144"/>
      <c r="BF245" s="144"/>
      <c r="BG245" s="144"/>
      <c r="BH245" s="144"/>
      <c r="BI245" s="144"/>
      <c r="BJ245" s="335">
        <f>IFERROR(VLOOKUP(CONCATENATE($AC245,$AE245),'Matriz de Decisión'!$M$4:$Y$81,2,0),0)</f>
        <v>5.333333333333333E-2</v>
      </c>
      <c r="BK245" s="352">
        <v>0.08</v>
      </c>
      <c r="BL245" s="353" t="s">
        <v>983</v>
      </c>
      <c r="BM245" s="577">
        <v>0.16999999999999998</v>
      </c>
      <c r="BN245" s="335">
        <v>0.17</v>
      </c>
      <c r="BO245" s="576" t="s">
        <v>3044</v>
      </c>
      <c r="BP245" s="336">
        <v>0.25</v>
      </c>
      <c r="BQ245" s="336">
        <v>0.25</v>
      </c>
      <c r="BR245" s="339" t="s">
        <v>4224</v>
      </c>
      <c r="BS245" s="336">
        <v>0.33</v>
      </c>
      <c r="BT245" s="336">
        <v>0.33</v>
      </c>
      <c r="BU245" s="339" t="s">
        <v>5447</v>
      </c>
      <c r="BV245" s="1362">
        <v>0.42000000000000004</v>
      </c>
      <c r="BW245" s="1362">
        <v>0.42</v>
      </c>
      <c r="BX245" s="1363" t="s">
        <v>6638</v>
      </c>
      <c r="BY245" s="1362">
        <v>0.5</v>
      </c>
      <c r="BZ245" s="1362">
        <v>0.5</v>
      </c>
      <c r="CA245" s="1378" t="s">
        <v>7128</v>
      </c>
      <c r="CB245" s="336">
        <v>0.57999999999999996</v>
      </c>
      <c r="CC245" s="336"/>
      <c r="CD245" s="337"/>
      <c r="CE245" s="336">
        <v>0.66999999999999993</v>
      </c>
      <c r="CF245" s="336"/>
      <c r="CG245" s="337"/>
      <c r="CH245" s="336">
        <v>0.74999999999999989</v>
      </c>
      <c r="CI245" s="336"/>
      <c r="CJ245" s="337"/>
      <c r="CK245" s="336">
        <v>0.82999999999999985</v>
      </c>
      <c r="CL245" s="336"/>
      <c r="CM245" s="337"/>
      <c r="CN245" s="336">
        <v>0.91999999999999982</v>
      </c>
      <c r="CO245" s="336"/>
      <c r="CP245" s="337"/>
      <c r="CQ245" s="336">
        <v>0.99999999999999978</v>
      </c>
      <c r="CR245" s="336"/>
      <c r="CS245" s="337"/>
      <c r="CU245" s="336" t="s">
        <v>5039</v>
      </c>
    </row>
    <row r="246" spans="1:99" ht="120" x14ac:dyDescent="0.25">
      <c r="A246" s="234" t="s">
        <v>3556</v>
      </c>
      <c r="B246" s="234" t="s">
        <v>181</v>
      </c>
      <c r="C246" s="234">
        <v>1</v>
      </c>
      <c r="D246" s="234" t="s">
        <v>186</v>
      </c>
      <c r="E246" s="120">
        <v>0</v>
      </c>
      <c r="F246" s="234" t="s">
        <v>192</v>
      </c>
      <c r="G246" s="166" t="s">
        <v>3691</v>
      </c>
      <c r="H246" s="166" t="s">
        <v>183</v>
      </c>
      <c r="I246" s="299" t="str">
        <f t="shared" si="14"/>
        <v>I-103-0-1309501</v>
      </c>
      <c r="J246" s="234" t="s">
        <v>221</v>
      </c>
      <c r="K246" s="109" t="s">
        <v>16</v>
      </c>
      <c r="L246" s="109" t="s">
        <v>18</v>
      </c>
      <c r="M246" s="301" t="s">
        <v>4754</v>
      </c>
      <c r="N246" s="202"/>
      <c r="O246" s="110" t="s">
        <v>225</v>
      </c>
      <c r="P246" s="331" t="s">
        <v>880</v>
      </c>
      <c r="Q246" s="331" t="s">
        <v>881</v>
      </c>
      <c r="R246" s="110" t="s">
        <v>228</v>
      </c>
      <c r="S246" s="111" t="s">
        <v>984</v>
      </c>
      <c r="T246" s="581" t="s">
        <v>3077</v>
      </c>
      <c r="U246" s="728">
        <v>2.89</v>
      </c>
      <c r="V246" s="216" t="s">
        <v>223</v>
      </c>
      <c r="W246" s="310">
        <v>36</v>
      </c>
      <c r="X246" s="144"/>
      <c r="Y246" s="703"/>
      <c r="Z246" s="296" t="s">
        <v>985</v>
      </c>
      <c r="AA246" s="134">
        <v>43101</v>
      </c>
      <c r="AB246" s="134">
        <v>43465</v>
      </c>
      <c r="AC246" s="341" t="str">
        <f t="shared" si="15"/>
        <v>enero</v>
      </c>
      <c r="AD246" s="343">
        <f t="shared" si="16"/>
        <v>364</v>
      </c>
      <c r="AE246" s="342">
        <f t="shared" si="13"/>
        <v>365</v>
      </c>
      <c r="AF246" s="350">
        <v>0</v>
      </c>
      <c r="AG246" s="135">
        <v>0</v>
      </c>
      <c r="AH246" s="156" t="s">
        <v>936</v>
      </c>
      <c r="AI246" s="158"/>
      <c r="AJ246" s="217"/>
      <c r="AK246" s="351" t="s">
        <v>986</v>
      </c>
      <c r="AL246" s="279"/>
      <c r="AM246" s="246"/>
      <c r="AN246" s="574">
        <v>2</v>
      </c>
      <c r="AO246" s="575" t="s">
        <v>3078</v>
      </c>
      <c r="AP246" s="574">
        <v>4</v>
      </c>
      <c r="AQ246" s="726" t="s">
        <v>4186</v>
      </c>
      <c r="AR246" s="574">
        <v>8</v>
      </c>
      <c r="AS246" s="726" t="s">
        <v>5257</v>
      </c>
      <c r="AT246" s="1627">
        <v>13</v>
      </c>
      <c r="AU246" s="1378" t="s">
        <v>6449</v>
      </c>
      <c r="AV246" s="1424">
        <v>17</v>
      </c>
      <c r="AW246" s="1378" t="s">
        <v>7086</v>
      </c>
      <c r="AX246" s="144"/>
      <c r="AY246" s="144"/>
      <c r="AZ246" s="144"/>
      <c r="BA246" s="144"/>
      <c r="BB246" s="144"/>
      <c r="BC246" s="144"/>
      <c r="BD246" s="144"/>
      <c r="BE246" s="144"/>
      <c r="BF246" s="144"/>
      <c r="BG246" s="144"/>
      <c r="BH246" s="144"/>
      <c r="BI246" s="144"/>
      <c r="BJ246" s="335">
        <f>IFERROR(VLOOKUP(CONCATENATE($AC246,$AE246),'Matriz de Decisión'!$M$4:$Y$81,2,0),0)</f>
        <v>5.333333333333333E-2</v>
      </c>
      <c r="BK246" s="352">
        <v>0.03</v>
      </c>
      <c r="BL246" s="353" t="s">
        <v>987</v>
      </c>
      <c r="BM246" s="577">
        <v>0.06</v>
      </c>
      <c r="BN246" s="335">
        <v>0.06</v>
      </c>
      <c r="BO246" s="576" t="s">
        <v>3079</v>
      </c>
      <c r="BP246" s="336">
        <v>0.11</v>
      </c>
      <c r="BQ246" s="336">
        <v>0.11</v>
      </c>
      <c r="BR246" s="339" t="s">
        <v>4225</v>
      </c>
      <c r="BS246" s="336">
        <v>0.16999999999999998</v>
      </c>
      <c r="BT246" s="336">
        <v>0.17</v>
      </c>
      <c r="BU246" s="339" t="s">
        <v>5448</v>
      </c>
      <c r="BV246" s="1362">
        <v>0.21999999999999997</v>
      </c>
      <c r="BW246" s="1362">
        <v>0.33</v>
      </c>
      <c r="BX246" s="1363" t="s">
        <v>6639</v>
      </c>
      <c r="BY246" s="1362">
        <v>0.5</v>
      </c>
      <c r="BZ246" s="1362">
        <v>0.5</v>
      </c>
      <c r="CA246" s="1378" t="s">
        <v>7129</v>
      </c>
      <c r="CB246" s="336">
        <v>0.56000000000000005</v>
      </c>
      <c r="CC246" s="336"/>
      <c r="CD246" s="337"/>
      <c r="CE246" s="336">
        <v>0.6100000000000001</v>
      </c>
      <c r="CF246" s="336"/>
      <c r="CG246" s="337"/>
      <c r="CH246" s="336">
        <v>0.67000000000000015</v>
      </c>
      <c r="CI246" s="336"/>
      <c r="CJ246" s="337"/>
      <c r="CK246" s="336">
        <v>0.78000000000000014</v>
      </c>
      <c r="CL246" s="336"/>
      <c r="CM246" s="337"/>
      <c r="CN246" s="336">
        <v>0.94000000000000017</v>
      </c>
      <c r="CO246" s="336"/>
      <c r="CP246" s="337"/>
      <c r="CQ246" s="336">
        <v>1.0000000000000002</v>
      </c>
      <c r="CR246" s="336"/>
      <c r="CS246" s="337"/>
      <c r="CU246" s="336" t="s">
        <v>5040</v>
      </c>
    </row>
    <row r="247" spans="1:99" ht="173.25" x14ac:dyDescent="0.25">
      <c r="A247" s="234" t="s">
        <v>3556</v>
      </c>
      <c r="B247" s="234" t="s">
        <v>181</v>
      </c>
      <c r="C247" s="234">
        <v>1</v>
      </c>
      <c r="D247" s="234" t="s">
        <v>186</v>
      </c>
      <c r="E247" s="120">
        <v>0</v>
      </c>
      <c r="F247" s="234" t="s">
        <v>192</v>
      </c>
      <c r="G247" s="166" t="s">
        <v>3692</v>
      </c>
      <c r="H247" s="166" t="s">
        <v>183</v>
      </c>
      <c r="I247" s="299" t="str">
        <f t="shared" si="14"/>
        <v>I-103-0-1309601</v>
      </c>
      <c r="J247" s="234" t="s">
        <v>221</v>
      </c>
      <c r="K247" s="109" t="s">
        <v>16</v>
      </c>
      <c r="L247" s="109" t="s">
        <v>18</v>
      </c>
      <c r="M247" s="301" t="s">
        <v>4754</v>
      </c>
      <c r="N247" s="202"/>
      <c r="O247" s="110" t="s">
        <v>225</v>
      </c>
      <c r="P247" s="331" t="s">
        <v>880</v>
      </c>
      <c r="Q247" s="331" t="s">
        <v>881</v>
      </c>
      <c r="R247" s="110" t="s">
        <v>228</v>
      </c>
      <c r="S247" s="111" t="s">
        <v>988</v>
      </c>
      <c r="T247" s="581" t="s">
        <v>3027</v>
      </c>
      <c r="U247" s="728">
        <v>0.88</v>
      </c>
      <c r="V247" s="216" t="s">
        <v>223</v>
      </c>
      <c r="W247" s="1632">
        <v>570</v>
      </c>
      <c r="X247" s="144"/>
      <c r="Y247" s="703"/>
      <c r="Z247" s="296" t="s">
        <v>989</v>
      </c>
      <c r="AA247" s="134">
        <v>43102</v>
      </c>
      <c r="AB247" s="134">
        <v>43120</v>
      </c>
      <c r="AC247" s="341" t="str">
        <f t="shared" si="15"/>
        <v>enero</v>
      </c>
      <c r="AD247" s="343">
        <f t="shared" si="16"/>
        <v>18</v>
      </c>
      <c r="AE247" s="342">
        <f t="shared" si="13"/>
        <v>30</v>
      </c>
      <c r="AF247" s="350">
        <v>0</v>
      </c>
      <c r="AG247" s="357">
        <v>3828516397</v>
      </c>
      <c r="AH247" s="358" t="s">
        <v>46</v>
      </c>
      <c r="AI247" s="358" t="s">
        <v>225</v>
      </c>
      <c r="AJ247" s="217">
        <v>36</v>
      </c>
      <c r="AK247" s="595" t="s">
        <v>990</v>
      </c>
      <c r="AL247" s="279"/>
      <c r="AM247" s="246"/>
      <c r="AN247" s="574">
        <v>56</v>
      </c>
      <c r="AO247" s="575" t="s">
        <v>3028</v>
      </c>
      <c r="AP247" s="574">
        <v>138</v>
      </c>
      <c r="AQ247" s="726" t="s">
        <v>4187</v>
      </c>
      <c r="AR247" s="574">
        <v>209</v>
      </c>
      <c r="AS247" s="726" t="s">
        <v>5258</v>
      </c>
      <c r="AT247" s="1627">
        <v>299</v>
      </c>
      <c r="AU247" s="1378" t="s">
        <v>6450</v>
      </c>
      <c r="AV247" s="1424">
        <v>343</v>
      </c>
      <c r="AW247" s="1378" t="s">
        <v>7087</v>
      </c>
      <c r="AX247" s="144"/>
      <c r="AY247" s="144"/>
      <c r="AZ247" s="144"/>
      <c r="BA247" s="144"/>
      <c r="BB247" s="144"/>
      <c r="BC247" s="144"/>
      <c r="BD247" s="144"/>
      <c r="BE247" s="144"/>
      <c r="BF247" s="144"/>
      <c r="BG247" s="144"/>
      <c r="BH247" s="144"/>
      <c r="BI247" s="144"/>
      <c r="BJ247" s="335">
        <f>IFERROR(VLOOKUP(CONCATENATE($AC247,$AE247),'Matriz de Decisión'!$M$4:$Y$81,2,0),0)</f>
        <v>1</v>
      </c>
      <c r="BK247" s="352">
        <v>1</v>
      </c>
      <c r="BL247" s="353" t="s">
        <v>991</v>
      </c>
      <c r="BM247" s="577">
        <v>1</v>
      </c>
      <c r="BN247" s="335">
        <v>1</v>
      </c>
      <c r="BO247" s="596" t="s">
        <v>3029</v>
      </c>
      <c r="BP247" s="336">
        <v>1</v>
      </c>
      <c r="BQ247" s="336">
        <v>1</v>
      </c>
      <c r="BR247" s="339" t="s">
        <v>3029</v>
      </c>
      <c r="BS247" s="336">
        <v>1</v>
      </c>
      <c r="BT247" s="336">
        <v>1</v>
      </c>
      <c r="BU247" s="339" t="s">
        <v>3029</v>
      </c>
      <c r="BV247" s="1362">
        <v>1</v>
      </c>
      <c r="BW247" s="1362">
        <v>1</v>
      </c>
      <c r="BX247" s="1363" t="s">
        <v>6640</v>
      </c>
      <c r="BY247" s="1362">
        <v>1</v>
      </c>
      <c r="BZ247" s="1362">
        <v>1</v>
      </c>
      <c r="CA247" s="1378" t="s">
        <v>7130</v>
      </c>
      <c r="CB247" s="336">
        <v>1</v>
      </c>
      <c r="CC247" s="336"/>
      <c r="CD247" s="337"/>
      <c r="CE247" s="336">
        <v>1</v>
      </c>
      <c r="CF247" s="336"/>
      <c r="CG247" s="337"/>
      <c r="CH247" s="336">
        <v>1</v>
      </c>
      <c r="CI247" s="336"/>
      <c r="CJ247" s="337"/>
      <c r="CK247" s="336">
        <v>1</v>
      </c>
      <c r="CL247" s="336"/>
      <c r="CM247" s="337"/>
      <c r="CN247" s="336">
        <v>1</v>
      </c>
      <c r="CO247" s="336"/>
      <c r="CP247" s="337"/>
      <c r="CQ247" s="336">
        <v>1</v>
      </c>
      <c r="CR247" s="336"/>
      <c r="CS247" s="337"/>
      <c r="CU247" s="336" t="s">
        <v>5041</v>
      </c>
    </row>
    <row r="248" spans="1:99" ht="173.25" x14ac:dyDescent="0.25">
      <c r="A248" s="234" t="s">
        <v>3556</v>
      </c>
      <c r="B248" s="234" t="s">
        <v>181</v>
      </c>
      <c r="C248" s="234">
        <v>1</v>
      </c>
      <c r="D248" s="234" t="s">
        <v>186</v>
      </c>
      <c r="E248" s="120">
        <v>0</v>
      </c>
      <c r="F248" s="234" t="s">
        <v>192</v>
      </c>
      <c r="G248" s="166" t="s">
        <v>3692</v>
      </c>
      <c r="H248" s="166" t="s">
        <v>185</v>
      </c>
      <c r="I248" s="299" t="str">
        <f t="shared" si="14"/>
        <v>I-103-0-1309602</v>
      </c>
      <c r="J248" s="234" t="s">
        <v>221</v>
      </c>
      <c r="K248" s="109" t="s">
        <v>16</v>
      </c>
      <c r="L248" s="109" t="s">
        <v>18</v>
      </c>
      <c r="M248" s="301" t="s">
        <v>4754</v>
      </c>
      <c r="N248" s="202"/>
      <c r="O248" s="110" t="s">
        <v>225</v>
      </c>
      <c r="P248" s="331" t="s">
        <v>880</v>
      </c>
      <c r="Q248" s="331" t="s">
        <v>881</v>
      </c>
      <c r="R248" s="110" t="s">
        <v>228</v>
      </c>
      <c r="S248" s="111" t="s">
        <v>988</v>
      </c>
      <c r="T248" s="581" t="s">
        <v>3027</v>
      </c>
      <c r="U248" s="728">
        <v>0.88</v>
      </c>
      <c r="V248" s="216" t="s">
        <v>223</v>
      </c>
      <c r="W248" s="1632">
        <v>570</v>
      </c>
      <c r="X248" s="144"/>
      <c r="Y248" s="703"/>
      <c r="Z248" s="296" t="s">
        <v>992</v>
      </c>
      <c r="AA248" s="134">
        <v>43120</v>
      </c>
      <c r="AB248" s="134">
        <v>43146</v>
      </c>
      <c r="AC248" s="341" t="str">
        <f t="shared" si="15"/>
        <v>enero</v>
      </c>
      <c r="AD248" s="343">
        <f t="shared" si="16"/>
        <v>26</v>
      </c>
      <c r="AE248" s="342">
        <f t="shared" si="13"/>
        <v>30</v>
      </c>
      <c r="AF248" s="350">
        <v>0</v>
      </c>
      <c r="AG248" s="357">
        <v>3828516397</v>
      </c>
      <c r="AH248" s="358" t="s">
        <v>46</v>
      </c>
      <c r="AI248" s="358" t="s">
        <v>225</v>
      </c>
      <c r="AJ248" s="217">
        <v>36</v>
      </c>
      <c r="AK248" s="595" t="s">
        <v>993</v>
      </c>
      <c r="AL248" s="279"/>
      <c r="AM248" s="246"/>
      <c r="AN248" s="574">
        <v>56</v>
      </c>
      <c r="AO248" s="575" t="s">
        <v>3028</v>
      </c>
      <c r="AP248" s="574">
        <v>138</v>
      </c>
      <c r="AQ248" s="726" t="s">
        <v>4187</v>
      </c>
      <c r="AR248" s="574">
        <v>209</v>
      </c>
      <c r="AS248" s="726" t="s">
        <v>5258</v>
      </c>
      <c r="AT248" s="1627">
        <v>299</v>
      </c>
      <c r="AU248" s="1378" t="s">
        <v>6450</v>
      </c>
      <c r="AV248" s="1424">
        <v>343</v>
      </c>
      <c r="AW248" s="1378" t="s">
        <v>7087</v>
      </c>
      <c r="AX248" s="144"/>
      <c r="AY248" s="144"/>
      <c r="AZ248" s="144"/>
      <c r="BA248" s="144"/>
      <c r="BB248" s="144"/>
      <c r="BC248" s="144"/>
      <c r="BD248" s="144"/>
      <c r="BE248" s="144"/>
      <c r="BF248" s="144"/>
      <c r="BG248" s="144"/>
      <c r="BH248" s="144"/>
      <c r="BI248" s="144"/>
      <c r="BJ248" s="335">
        <f>IFERROR(VLOOKUP(CONCATENATE($AC248,$AE248),'Matriz de Decisión'!$M$4:$Y$81,2,0),0)</f>
        <v>1</v>
      </c>
      <c r="BK248" s="352">
        <v>1</v>
      </c>
      <c r="BL248" s="353" t="s">
        <v>994</v>
      </c>
      <c r="BM248" s="577">
        <v>1</v>
      </c>
      <c r="BN248" s="335">
        <v>1</v>
      </c>
      <c r="BO248" s="596" t="s">
        <v>3030</v>
      </c>
      <c r="BP248" s="336">
        <v>1</v>
      </c>
      <c r="BQ248" s="336">
        <v>1</v>
      </c>
      <c r="BR248" s="339" t="s">
        <v>4226</v>
      </c>
      <c r="BS248" s="336">
        <v>1</v>
      </c>
      <c r="BT248" s="336">
        <v>1</v>
      </c>
      <c r="BU248" s="339" t="s">
        <v>4226</v>
      </c>
      <c r="BV248" s="1362">
        <v>1</v>
      </c>
      <c r="BW248" s="1362">
        <v>1</v>
      </c>
      <c r="BX248" s="1363" t="s">
        <v>3030</v>
      </c>
      <c r="BY248" s="1362">
        <v>1</v>
      </c>
      <c r="BZ248" s="1362">
        <v>1</v>
      </c>
      <c r="CA248" s="1378" t="s">
        <v>7131</v>
      </c>
      <c r="CB248" s="336">
        <v>1</v>
      </c>
      <c r="CC248" s="336"/>
      <c r="CD248" s="337"/>
      <c r="CE248" s="336">
        <v>1</v>
      </c>
      <c r="CF248" s="336"/>
      <c r="CG248" s="337"/>
      <c r="CH248" s="336">
        <v>1</v>
      </c>
      <c r="CI248" s="336"/>
      <c r="CJ248" s="337"/>
      <c r="CK248" s="336">
        <v>1</v>
      </c>
      <c r="CL248" s="336"/>
      <c r="CM248" s="337"/>
      <c r="CN248" s="336">
        <v>1</v>
      </c>
      <c r="CO248" s="336"/>
      <c r="CP248" s="337"/>
      <c r="CQ248" s="336">
        <v>1</v>
      </c>
      <c r="CR248" s="336"/>
      <c r="CS248" s="337"/>
      <c r="CU248" s="336" t="s">
        <v>5042</v>
      </c>
    </row>
    <row r="249" spans="1:99" ht="173.25" x14ac:dyDescent="0.25">
      <c r="A249" s="234" t="s">
        <v>3556</v>
      </c>
      <c r="B249" s="234" t="s">
        <v>181</v>
      </c>
      <c r="C249" s="234">
        <v>1</v>
      </c>
      <c r="D249" s="234" t="s">
        <v>186</v>
      </c>
      <c r="E249" s="120">
        <v>0</v>
      </c>
      <c r="F249" s="234" t="s">
        <v>192</v>
      </c>
      <c r="G249" s="166" t="s">
        <v>3692</v>
      </c>
      <c r="H249" s="166" t="s">
        <v>186</v>
      </c>
      <c r="I249" s="299" t="str">
        <f t="shared" si="14"/>
        <v>I-103-0-1309603</v>
      </c>
      <c r="J249" s="234" t="s">
        <v>221</v>
      </c>
      <c r="K249" s="109" t="s">
        <v>16</v>
      </c>
      <c r="L249" s="109" t="s">
        <v>18</v>
      </c>
      <c r="M249" s="301" t="s">
        <v>4754</v>
      </c>
      <c r="N249" s="202"/>
      <c r="O249" s="110" t="s">
        <v>225</v>
      </c>
      <c r="P249" s="331" t="s">
        <v>880</v>
      </c>
      <c r="Q249" s="331" t="s">
        <v>881</v>
      </c>
      <c r="R249" s="110" t="s">
        <v>228</v>
      </c>
      <c r="S249" s="111" t="s">
        <v>988</v>
      </c>
      <c r="T249" s="581" t="s">
        <v>3027</v>
      </c>
      <c r="U249" s="728">
        <v>0.88</v>
      </c>
      <c r="V249" s="216" t="s">
        <v>223</v>
      </c>
      <c r="W249" s="310">
        <v>570</v>
      </c>
      <c r="X249" s="144"/>
      <c r="Y249" s="703"/>
      <c r="Z249" s="296" t="s">
        <v>995</v>
      </c>
      <c r="AA249" s="134">
        <v>43132</v>
      </c>
      <c r="AB249" s="134">
        <v>43449</v>
      </c>
      <c r="AC249" s="341" t="str">
        <f t="shared" si="15"/>
        <v>febrero</v>
      </c>
      <c r="AD249" s="343">
        <f t="shared" si="16"/>
        <v>317</v>
      </c>
      <c r="AE249" s="342">
        <f t="shared" si="13"/>
        <v>333</v>
      </c>
      <c r="AF249" s="350">
        <v>0</v>
      </c>
      <c r="AG249" s="357">
        <v>3828516397</v>
      </c>
      <c r="AH249" s="358" t="s">
        <v>46</v>
      </c>
      <c r="AI249" s="358" t="s">
        <v>225</v>
      </c>
      <c r="AJ249" s="217">
        <v>36</v>
      </c>
      <c r="AK249" s="595" t="s">
        <v>996</v>
      </c>
      <c r="AL249" s="279"/>
      <c r="AM249" s="246">
        <v>0</v>
      </c>
      <c r="AN249" s="574">
        <v>56</v>
      </c>
      <c r="AO249" s="575" t="s">
        <v>3028</v>
      </c>
      <c r="AP249" s="574">
        <v>138</v>
      </c>
      <c r="AQ249" s="726" t="s">
        <v>4187</v>
      </c>
      <c r="AR249" s="574">
        <v>209</v>
      </c>
      <c r="AS249" s="726" t="s">
        <v>5258</v>
      </c>
      <c r="AT249" s="1627">
        <v>299</v>
      </c>
      <c r="AU249" s="1378" t="s">
        <v>6450</v>
      </c>
      <c r="AV249" s="1424">
        <v>343</v>
      </c>
      <c r="AW249" s="1378" t="s">
        <v>7087</v>
      </c>
      <c r="AX249" s="144"/>
      <c r="AY249" s="144"/>
      <c r="AZ249" s="144"/>
      <c r="BA249" s="144"/>
      <c r="BB249" s="144"/>
      <c r="BC249" s="144"/>
      <c r="BD249" s="144"/>
      <c r="BE249" s="144"/>
      <c r="BF249" s="144"/>
      <c r="BG249" s="144"/>
      <c r="BH249" s="144"/>
      <c r="BI249" s="144"/>
      <c r="BJ249" s="335">
        <f>IFERROR(VLOOKUP(CONCATENATE($AC249,$AE249),'Matriz de Decisión'!$M$4:$Y$81,2,0),0)</f>
        <v>0</v>
      </c>
      <c r="BK249" s="352">
        <v>0</v>
      </c>
      <c r="BL249" s="353">
        <v>0</v>
      </c>
      <c r="BM249" s="577">
        <v>0.05</v>
      </c>
      <c r="BN249" s="335">
        <v>9.8000000000000004E-2</v>
      </c>
      <c r="BO249" s="596" t="s">
        <v>3031</v>
      </c>
      <c r="BP249" s="336">
        <v>0.13</v>
      </c>
      <c r="BQ249" s="336">
        <v>0.14000000000000001</v>
      </c>
      <c r="BR249" s="339" t="s">
        <v>4227</v>
      </c>
      <c r="BS249" s="336">
        <v>0.25</v>
      </c>
      <c r="BT249" s="336">
        <v>0.25</v>
      </c>
      <c r="BU249" s="339" t="s">
        <v>5449</v>
      </c>
      <c r="BV249" s="1362">
        <v>0.37</v>
      </c>
      <c r="BW249" s="1362">
        <v>0.41</v>
      </c>
      <c r="BX249" s="1363" t="s">
        <v>6641</v>
      </c>
      <c r="BY249" s="1362">
        <v>0.43</v>
      </c>
      <c r="BZ249" s="1362">
        <v>0.45</v>
      </c>
      <c r="CA249" s="1378" t="s">
        <v>7132</v>
      </c>
      <c r="CB249" s="336">
        <v>0.51</v>
      </c>
      <c r="CC249" s="336"/>
      <c r="CD249" s="337"/>
      <c r="CE249" s="336">
        <v>0.63</v>
      </c>
      <c r="CF249" s="336"/>
      <c r="CG249" s="337"/>
      <c r="CH249" s="336">
        <v>0.75</v>
      </c>
      <c r="CI249" s="336"/>
      <c r="CJ249" s="337"/>
      <c r="CK249" s="336">
        <v>0.87</v>
      </c>
      <c r="CL249" s="336"/>
      <c r="CM249" s="337"/>
      <c r="CN249" s="336">
        <v>0.98</v>
      </c>
      <c r="CO249" s="336"/>
      <c r="CP249" s="337"/>
      <c r="CQ249" s="336">
        <v>1</v>
      </c>
      <c r="CR249" s="336"/>
      <c r="CS249" s="337"/>
      <c r="CU249" s="336" t="s">
        <v>5043</v>
      </c>
    </row>
    <row r="250" spans="1:99" ht="169.5" customHeight="1" x14ac:dyDescent="0.25">
      <c r="A250" s="234" t="s">
        <v>3556</v>
      </c>
      <c r="B250" s="234" t="s">
        <v>181</v>
      </c>
      <c r="C250" s="234">
        <v>1</v>
      </c>
      <c r="D250" s="234" t="s">
        <v>186</v>
      </c>
      <c r="E250" s="120">
        <v>0</v>
      </c>
      <c r="F250" s="234" t="s">
        <v>192</v>
      </c>
      <c r="G250" s="166" t="s">
        <v>3693</v>
      </c>
      <c r="H250" s="166" t="s">
        <v>183</v>
      </c>
      <c r="I250" s="299" t="str">
        <f t="shared" si="14"/>
        <v>I-103-0-1309701</v>
      </c>
      <c r="J250" s="234" t="s">
        <v>221</v>
      </c>
      <c r="K250" s="109" t="s">
        <v>16</v>
      </c>
      <c r="L250" s="109" t="s">
        <v>18</v>
      </c>
      <c r="M250" s="301" t="s">
        <v>4754</v>
      </c>
      <c r="N250" s="202"/>
      <c r="O250" s="110" t="s">
        <v>225</v>
      </c>
      <c r="P250" s="331" t="s">
        <v>880</v>
      </c>
      <c r="Q250" s="331" t="s">
        <v>881</v>
      </c>
      <c r="R250" s="110" t="s">
        <v>228</v>
      </c>
      <c r="S250" s="111" t="s">
        <v>997</v>
      </c>
      <c r="T250" s="581" t="s">
        <v>3080</v>
      </c>
      <c r="U250" s="728">
        <v>0.88</v>
      </c>
      <c r="V250" s="216" t="s">
        <v>223</v>
      </c>
      <c r="W250" s="1632">
        <v>720</v>
      </c>
      <c r="X250" s="144"/>
      <c r="Y250" s="703"/>
      <c r="Z250" s="296" t="s">
        <v>998</v>
      </c>
      <c r="AA250" s="134">
        <v>43102</v>
      </c>
      <c r="AB250" s="134">
        <v>43115</v>
      </c>
      <c r="AC250" s="341" t="str">
        <f t="shared" si="15"/>
        <v>enero</v>
      </c>
      <c r="AD250" s="343">
        <f t="shared" si="16"/>
        <v>13</v>
      </c>
      <c r="AE250" s="342">
        <f t="shared" si="13"/>
        <v>30</v>
      </c>
      <c r="AF250" s="350">
        <v>0</v>
      </c>
      <c r="AG250" s="357">
        <v>3828516397</v>
      </c>
      <c r="AH250" s="358" t="s">
        <v>46</v>
      </c>
      <c r="AI250" s="358" t="s">
        <v>225</v>
      </c>
      <c r="AJ250" s="217">
        <v>36</v>
      </c>
      <c r="AK250" s="351" t="s">
        <v>999</v>
      </c>
      <c r="AL250" s="279"/>
      <c r="AM250" s="246"/>
      <c r="AN250" s="574">
        <v>36</v>
      </c>
      <c r="AO250" s="575" t="s">
        <v>3081</v>
      </c>
      <c r="AP250" s="574">
        <v>156</v>
      </c>
      <c r="AQ250" s="726" t="s">
        <v>4188</v>
      </c>
      <c r="AR250" s="574">
        <v>238</v>
      </c>
      <c r="AS250" s="726" t="s">
        <v>5259</v>
      </c>
      <c r="AT250" s="1627">
        <v>344</v>
      </c>
      <c r="AU250" s="1378" t="s">
        <v>6451</v>
      </c>
      <c r="AV250" s="1424">
        <v>395</v>
      </c>
      <c r="AW250" s="1378" t="s">
        <v>7088</v>
      </c>
      <c r="AX250" s="144"/>
      <c r="AY250" s="144"/>
      <c r="AZ250" s="144"/>
      <c r="BA250" s="144"/>
      <c r="BB250" s="144"/>
      <c r="BC250" s="144"/>
      <c r="BD250" s="144"/>
      <c r="BE250" s="144"/>
      <c r="BF250" s="144"/>
      <c r="BG250" s="144"/>
      <c r="BH250" s="144"/>
      <c r="BI250" s="144"/>
      <c r="BJ250" s="335">
        <f>IFERROR(VLOOKUP(CONCATENATE($AC250,$AE250),'Matriz de Decisión'!$M$4:$Y$81,2,0),0)</f>
        <v>1</v>
      </c>
      <c r="BK250" s="352">
        <v>1</v>
      </c>
      <c r="BL250" s="353" t="s">
        <v>1000</v>
      </c>
      <c r="BM250" s="577">
        <v>1</v>
      </c>
      <c r="BN250" s="335">
        <v>1</v>
      </c>
      <c r="BO250" s="594" t="s">
        <v>3082</v>
      </c>
      <c r="BP250" s="336">
        <v>1</v>
      </c>
      <c r="BQ250" s="336">
        <v>1</v>
      </c>
      <c r="BR250" s="339" t="s">
        <v>3082</v>
      </c>
      <c r="BS250" s="336">
        <v>1</v>
      </c>
      <c r="BT250" s="336">
        <v>1</v>
      </c>
      <c r="BU250" s="339" t="s">
        <v>3082</v>
      </c>
      <c r="BV250" s="1362">
        <v>1</v>
      </c>
      <c r="BW250" s="1362">
        <v>1</v>
      </c>
      <c r="BX250" s="1363" t="s">
        <v>6642</v>
      </c>
      <c r="BY250" s="1362">
        <v>1</v>
      </c>
      <c r="BZ250" s="1362">
        <v>1</v>
      </c>
      <c r="CA250" s="1378" t="s">
        <v>7133</v>
      </c>
      <c r="CB250" s="336">
        <v>1</v>
      </c>
      <c r="CC250" s="336"/>
      <c r="CD250" s="337"/>
      <c r="CE250" s="336">
        <v>1</v>
      </c>
      <c r="CF250" s="336"/>
      <c r="CG250" s="337"/>
      <c r="CH250" s="336">
        <v>1</v>
      </c>
      <c r="CI250" s="336"/>
      <c r="CJ250" s="337"/>
      <c r="CK250" s="336">
        <v>1</v>
      </c>
      <c r="CL250" s="336"/>
      <c r="CM250" s="337"/>
      <c r="CN250" s="336">
        <v>1</v>
      </c>
      <c r="CO250" s="336"/>
      <c r="CP250" s="337"/>
      <c r="CQ250" s="336">
        <v>1</v>
      </c>
      <c r="CR250" s="336"/>
      <c r="CS250" s="337"/>
      <c r="CU250" s="336" t="s">
        <v>5044</v>
      </c>
    </row>
    <row r="251" spans="1:99" ht="393.75" x14ac:dyDescent="0.25">
      <c r="A251" s="234" t="s">
        <v>3556</v>
      </c>
      <c r="B251" s="234" t="s">
        <v>181</v>
      </c>
      <c r="C251" s="234">
        <v>1</v>
      </c>
      <c r="D251" s="234" t="s">
        <v>186</v>
      </c>
      <c r="E251" s="120">
        <v>0</v>
      </c>
      <c r="F251" s="234" t="s">
        <v>192</v>
      </c>
      <c r="G251" s="166" t="s">
        <v>3693</v>
      </c>
      <c r="H251" s="166" t="s">
        <v>185</v>
      </c>
      <c r="I251" s="299" t="str">
        <f t="shared" si="14"/>
        <v>I-103-0-1309702</v>
      </c>
      <c r="J251" s="234" t="s">
        <v>221</v>
      </c>
      <c r="K251" s="109" t="s">
        <v>16</v>
      </c>
      <c r="L251" s="109" t="s">
        <v>18</v>
      </c>
      <c r="M251" s="301" t="s">
        <v>4754</v>
      </c>
      <c r="N251" s="202"/>
      <c r="O251" s="110" t="s">
        <v>225</v>
      </c>
      <c r="P251" s="331" t="s">
        <v>880</v>
      </c>
      <c r="Q251" s="331" t="s">
        <v>881</v>
      </c>
      <c r="R251" s="110" t="s">
        <v>228</v>
      </c>
      <c r="S251" s="111" t="s">
        <v>997</v>
      </c>
      <c r="T251" s="581" t="s">
        <v>3080</v>
      </c>
      <c r="U251" s="728">
        <v>0.88</v>
      </c>
      <c r="V251" s="216" t="s">
        <v>223</v>
      </c>
      <c r="W251" s="310">
        <v>720</v>
      </c>
      <c r="X251" s="206" t="s">
        <v>222</v>
      </c>
      <c r="Y251" s="703">
        <v>43166</v>
      </c>
      <c r="Z251" s="296" t="s">
        <v>1001</v>
      </c>
      <c r="AA251" s="134">
        <v>43115</v>
      </c>
      <c r="AB251" s="134">
        <v>43434</v>
      </c>
      <c r="AC251" s="341" t="str">
        <f t="shared" si="15"/>
        <v>enero</v>
      </c>
      <c r="AD251" s="343">
        <f t="shared" si="16"/>
        <v>319</v>
      </c>
      <c r="AE251" s="342">
        <f t="shared" si="13"/>
        <v>333</v>
      </c>
      <c r="AF251" s="350">
        <v>0</v>
      </c>
      <c r="AG251" s="357">
        <v>3828516397</v>
      </c>
      <c r="AH251" s="358" t="s">
        <v>46</v>
      </c>
      <c r="AI251" s="358" t="s">
        <v>225</v>
      </c>
      <c r="AJ251" s="217">
        <v>36</v>
      </c>
      <c r="AK251" s="351" t="s">
        <v>1002</v>
      </c>
      <c r="AL251" s="279"/>
      <c r="AM251" s="246"/>
      <c r="AN251" s="574">
        <v>36</v>
      </c>
      <c r="AO251" s="575" t="s">
        <v>3081</v>
      </c>
      <c r="AP251" s="574">
        <v>156</v>
      </c>
      <c r="AQ251" s="726" t="s">
        <v>4188</v>
      </c>
      <c r="AR251" s="574">
        <v>238</v>
      </c>
      <c r="AS251" s="726" t="s">
        <v>5259</v>
      </c>
      <c r="AT251" s="1627">
        <v>344</v>
      </c>
      <c r="AU251" s="1378" t="s">
        <v>6451</v>
      </c>
      <c r="AV251" s="1424">
        <v>395</v>
      </c>
      <c r="AW251" s="1378" t="s">
        <v>7088</v>
      </c>
      <c r="AX251" s="144"/>
      <c r="AY251" s="144"/>
      <c r="AZ251" s="144"/>
      <c r="BA251" s="144"/>
      <c r="BB251" s="144"/>
      <c r="BC251" s="144"/>
      <c r="BD251" s="144"/>
      <c r="BE251" s="144"/>
      <c r="BF251" s="144"/>
      <c r="BG251" s="144"/>
      <c r="BH251" s="144"/>
      <c r="BI251" s="144"/>
      <c r="BJ251" s="335">
        <f>IFERROR(VLOOKUP(CONCATENATE($AC251,$AE251),'Matriz de Decisión'!$M$4:$Y$81,2,0),0)</f>
        <v>6.0909090909090913E-2</v>
      </c>
      <c r="BK251" s="352">
        <v>0.1</v>
      </c>
      <c r="BL251" s="353" t="s">
        <v>1003</v>
      </c>
      <c r="BM251" s="577">
        <v>0.2</v>
      </c>
      <c r="BN251" s="335">
        <v>0.2</v>
      </c>
      <c r="BO251" s="594" t="s">
        <v>3083</v>
      </c>
      <c r="BP251" s="336">
        <v>0.30000000000000004</v>
      </c>
      <c r="BQ251" s="336">
        <v>0.3</v>
      </c>
      <c r="BR251" s="339" t="s">
        <v>4228</v>
      </c>
      <c r="BS251" s="336">
        <v>0.4</v>
      </c>
      <c r="BT251" s="336">
        <v>0.4</v>
      </c>
      <c r="BU251" s="339" t="s">
        <v>5450</v>
      </c>
      <c r="BV251" s="1362">
        <v>0.5</v>
      </c>
      <c r="BW251" s="1362">
        <v>0.5</v>
      </c>
      <c r="BX251" s="1363" t="s">
        <v>6643</v>
      </c>
      <c r="BY251" s="1362">
        <v>0.6</v>
      </c>
      <c r="BZ251" s="1362">
        <v>0.6</v>
      </c>
      <c r="CA251" s="1378" t="s">
        <v>7134</v>
      </c>
      <c r="CB251" s="336">
        <v>0.7</v>
      </c>
      <c r="CC251" s="336"/>
      <c r="CD251" s="337"/>
      <c r="CE251" s="336">
        <v>0.79999999999999993</v>
      </c>
      <c r="CF251" s="336"/>
      <c r="CG251" s="337"/>
      <c r="CH251" s="336">
        <v>0.89999999999999991</v>
      </c>
      <c r="CI251" s="336"/>
      <c r="CJ251" s="337"/>
      <c r="CK251" s="336">
        <v>0.95</v>
      </c>
      <c r="CL251" s="336"/>
      <c r="CM251" s="337"/>
      <c r="CN251" s="336">
        <v>1</v>
      </c>
      <c r="CO251" s="336"/>
      <c r="CP251" s="337"/>
      <c r="CQ251" s="336">
        <v>1</v>
      </c>
      <c r="CR251" s="336"/>
      <c r="CS251" s="337"/>
      <c r="CU251" s="336" t="s">
        <v>5045</v>
      </c>
    </row>
    <row r="252" spans="1:99" ht="171.75" customHeight="1" x14ac:dyDescent="0.25">
      <c r="A252" s="234" t="s">
        <v>3556</v>
      </c>
      <c r="B252" s="234" t="s">
        <v>181</v>
      </c>
      <c r="C252" s="234">
        <v>1</v>
      </c>
      <c r="D252" s="234" t="s">
        <v>186</v>
      </c>
      <c r="E252" s="120">
        <v>0</v>
      </c>
      <c r="F252" s="234" t="s">
        <v>192</v>
      </c>
      <c r="G252" s="166" t="s">
        <v>3693</v>
      </c>
      <c r="H252" s="166" t="s">
        <v>186</v>
      </c>
      <c r="I252" s="299" t="str">
        <f t="shared" si="14"/>
        <v>I-103-0-1309703</v>
      </c>
      <c r="J252" s="234" t="s">
        <v>221</v>
      </c>
      <c r="K252" s="109" t="s">
        <v>16</v>
      </c>
      <c r="L252" s="109" t="s">
        <v>18</v>
      </c>
      <c r="M252" s="301" t="s">
        <v>4754</v>
      </c>
      <c r="N252" s="202"/>
      <c r="O252" s="110" t="s">
        <v>225</v>
      </c>
      <c r="P252" s="331" t="s">
        <v>880</v>
      </c>
      <c r="Q252" s="331" t="s">
        <v>881</v>
      </c>
      <c r="R252" s="110" t="s">
        <v>228</v>
      </c>
      <c r="S252" s="111" t="s">
        <v>997</v>
      </c>
      <c r="T252" s="581" t="s">
        <v>3080</v>
      </c>
      <c r="U252" s="728">
        <v>0.88</v>
      </c>
      <c r="V252" s="216" t="s">
        <v>223</v>
      </c>
      <c r="W252" s="310">
        <v>720</v>
      </c>
      <c r="X252" s="144"/>
      <c r="Y252" s="703"/>
      <c r="Z252" s="296" t="s">
        <v>1004</v>
      </c>
      <c r="AA252" s="134">
        <v>43132</v>
      </c>
      <c r="AB252" s="134">
        <v>43449</v>
      </c>
      <c r="AC252" s="341" t="str">
        <f t="shared" si="15"/>
        <v>febrero</v>
      </c>
      <c r="AD252" s="343">
        <f t="shared" si="16"/>
        <v>317</v>
      </c>
      <c r="AE252" s="342">
        <f t="shared" si="13"/>
        <v>333</v>
      </c>
      <c r="AF252" s="350">
        <v>0</v>
      </c>
      <c r="AG252" s="357">
        <v>3828516397</v>
      </c>
      <c r="AH252" s="358" t="s">
        <v>46</v>
      </c>
      <c r="AI252" s="358" t="s">
        <v>225</v>
      </c>
      <c r="AJ252" s="217">
        <v>36</v>
      </c>
      <c r="AK252" s="351" t="s">
        <v>1005</v>
      </c>
      <c r="AL252" s="279"/>
      <c r="AM252" s="246">
        <v>0</v>
      </c>
      <c r="AN252" s="574">
        <v>36</v>
      </c>
      <c r="AO252" s="575" t="s">
        <v>3081</v>
      </c>
      <c r="AP252" s="574">
        <v>156</v>
      </c>
      <c r="AQ252" s="726" t="s">
        <v>4188</v>
      </c>
      <c r="AR252" s="574">
        <v>238</v>
      </c>
      <c r="AS252" s="726" t="s">
        <v>5259</v>
      </c>
      <c r="AT252" s="1627">
        <v>344</v>
      </c>
      <c r="AU252" s="1378" t="s">
        <v>6451</v>
      </c>
      <c r="AV252" s="1424">
        <v>395</v>
      </c>
      <c r="AW252" s="1378" t="s">
        <v>7088</v>
      </c>
      <c r="AX252" s="144"/>
      <c r="AY252" s="144"/>
      <c r="AZ252" s="144"/>
      <c r="BA252" s="144"/>
      <c r="BB252" s="144"/>
      <c r="BC252" s="144"/>
      <c r="BD252" s="144"/>
      <c r="BE252" s="144"/>
      <c r="BF252" s="144"/>
      <c r="BG252" s="144"/>
      <c r="BH252" s="144"/>
      <c r="BI252" s="144"/>
      <c r="BJ252" s="335">
        <f>IFERROR(VLOOKUP(CONCATENATE($AC252,$AE252),'Matriz de Decisión'!$M$4:$Y$81,2,0),0)</f>
        <v>0</v>
      </c>
      <c r="BK252" s="352">
        <v>0</v>
      </c>
      <c r="BL252" s="353">
        <v>0</v>
      </c>
      <c r="BM252" s="577">
        <v>0.05</v>
      </c>
      <c r="BN252" s="335">
        <v>0.05</v>
      </c>
      <c r="BO252" s="594" t="s">
        <v>3084</v>
      </c>
      <c r="BP252" s="336">
        <v>0.16999999999999998</v>
      </c>
      <c r="BQ252" s="336">
        <v>0.2</v>
      </c>
      <c r="BR252" s="339" t="s">
        <v>4229</v>
      </c>
      <c r="BS252" s="336">
        <v>0.28999999999999998</v>
      </c>
      <c r="BT252" s="336">
        <v>0.28000000000000003</v>
      </c>
      <c r="BU252" s="339" t="s">
        <v>5451</v>
      </c>
      <c r="BV252" s="1362">
        <v>0.41</v>
      </c>
      <c r="BW252" s="1362">
        <v>0.43</v>
      </c>
      <c r="BX252" s="1363" t="s">
        <v>6644</v>
      </c>
      <c r="BY252" s="1362">
        <v>0.47</v>
      </c>
      <c r="BZ252" s="1362">
        <v>0.5</v>
      </c>
      <c r="CA252" s="1378" t="s">
        <v>7135</v>
      </c>
      <c r="CB252" s="336">
        <v>0.52</v>
      </c>
      <c r="CC252" s="336"/>
      <c r="CD252" s="337"/>
      <c r="CE252" s="336">
        <v>0.64</v>
      </c>
      <c r="CF252" s="336"/>
      <c r="CG252" s="337"/>
      <c r="CH252" s="336">
        <v>0.76</v>
      </c>
      <c r="CI252" s="336"/>
      <c r="CJ252" s="337"/>
      <c r="CK252" s="336">
        <v>0.88</v>
      </c>
      <c r="CL252" s="336"/>
      <c r="CM252" s="337"/>
      <c r="CN252" s="336">
        <v>0.94</v>
      </c>
      <c r="CO252" s="336"/>
      <c r="CP252" s="337"/>
      <c r="CQ252" s="336">
        <v>1</v>
      </c>
      <c r="CR252" s="336"/>
      <c r="CS252" s="337"/>
      <c r="CU252" s="336" t="s">
        <v>5046</v>
      </c>
    </row>
    <row r="253" spans="1:99" ht="84" x14ac:dyDescent="0.25">
      <c r="A253" s="234" t="s">
        <v>3556</v>
      </c>
      <c r="B253" s="234" t="s">
        <v>181</v>
      </c>
      <c r="C253" s="234">
        <v>1</v>
      </c>
      <c r="D253" s="234" t="s">
        <v>186</v>
      </c>
      <c r="E253" s="120">
        <v>0</v>
      </c>
      <c r="F253" s="234" t="s">
        <v>192</v>
      </c>
      <c r="G253" s="166" t="s">
        <v>3694</v>
      </c>
      <c r="H253" s="166" t="s">
        <v>183</v>
      </c>
      <c r="I253" s="299" t="str">
        <f t="shared" si="14"/>
        <v>I-103-0-1309901</v>
      </c>
      <c r="J253" s="234" t="s">
        <v>221</v>
      </c>
      <c r="K253" s="109" t="s">
        <v>16</v>
      </c>
      <c r="L253" s="109" t="s">
        <v>18</v>
      </c>
      <c r="M253" s="301" t="s">
        <v>4754</v>
      </c>
      <c r="N253" s="202"/>
      <c r="O253" s="110" t="s">
        <v>225</v>
      </c>
      <c r="P253" s="331" t="s">
        <v>880</v>
      </c>
      <c r="Q253" s="331" t="s">
        <v>881</v>
      </c>
      <c r="R253" s="110" t="s">
        <v>228</v>
      </c>
      <c r="S253" s="111" t="s">
        <v>1006</v>
      </c>
      <c r="T253" s="581" t="s">
        <v>3051</v>
      </c>
      <c r="U253" s="728">
        <v>0.88</v>
      </c>
      <c r="V253" s="216" t="s">
        <v>223</v>
      </c>
      <c r="W253" s="1632">
        <v>3</v>
      </c>
      <c r="X253" s="144"/>
      <c r="Y253" s="703"/>
      <c r="Z253" s="296" t="s">
        <v>1007</v>
      </c>
      <c r="AA253" s="134">
        <v>43101</v>
      </c>
      <c r="AB253" s="134">
        <v>43146</v>
      </c>
      <c r="AC253" s="341" t="str">
        <f t="shared" si="15"/>
        <v>enero</v>
      </c>
      <c r="AD253" s="343">
        <f t="shared" si="16"/>
        <v>45</v>
      </c>
      <c r="AE253" s="342">
        <f t="shared" si="13"/>
        <v>61</v>
      </c>
      <c r="AF253" s="350">
        <v>0</v>
      </c>
      <c r="AG253" s="357">
        <v>3828516397</v>
      </c>
      <c r="AH253" s="358" t="s">
        <v>46</v>
      </c>
      <c r="AI253" s="358" t="s">
        <v>225</v>
      </c>
      <c r="AJ253" s="217">
        <v>36</v>
      </c>
      <c r="AK253" s="595" t="s">
        <v>1008</v>
      </c>
      <c r="AL253" s="279"/>
      <c r="AM253" s="246"/>
      <c r="AN253" s="574">
        <v>0</v>
      </c>
      <c r="AO253" s="575" t="s">
        <v>3052</v>
      </c>
      <c r="AP253" s="574">
        <v>0</v>
      </c>
      <c r="AQ253" s="726" t="s">
        <v>4189</v>
      </c>
      <c r="AR253" s="574">
        <v>1</v>
      </c>
      <c r="AS253" s="726" t="s">
        <v>5260</v>
      </c>
      <c r="AT253" s="1627">
        <v>1</v>
      </c>
      <c r="AU253" s="1378" t="s">
        <v>6452</v>
      </c>
      <c r="AV253" s="1424">
        <v>1</v>
      </c>
      <c r="AW253" s="1378" t="s">
        <v>7089</v>
      </c>
      <c r="AX253" s="144"/>
      <c r="AY253" s="144"/>
      <c r="AZ253" s="144"/>
      <c r="BA253" s="144"/>
      <c r="BB253" s="144"/>
      <c r="BC253" s="144"/>
      <c r="BD253" s="144"/>
      <c r="BE253" s="144"/>
      <c r="BF253" s="144"/>
      <c r="BG253" s="144"/>
      <c r="BH253" s="144"/>
      <c r="BI253" s="144"/>
      <c r="BJ253" s="335">
        <f>IFERROR(VLOOKUP(CONCATENATE($AC253,$AE253),'Matriz de Decisión'!$M$4:$Y$81,2,0),0)</f>
        <v>0.4</v>
      </c>
      <c r="BK253" s="352">
        <v>0.4</v>
      </c>
      <c r="BL253" s="353" t="s">
        <v>1009</v>
      </c>
      <c r="BM253" s="577">
        <v>1</v>
      </c>
      <c r="BN253" s="335">
        <v>0.9</v>
      </c>
      <c r="BO253" s="596" t="s">
        <v>3053</v>
      </c>
      <c r="BP253" s="336">
        <v>1</v>
      </c>
      <c r="BQ253" s="336">
        <v>0.9</v>
      </c>
      <c r="BR253" s="339" t="s">
        <v>4230</v>
      </c>
      <c r="BS253" s="336">
        <v>1</v>
      </c>
      <c r="BT253" s="336">
        <v>1</v>
      </c>
      <c r="BU253" s="339" t="s">
        <v>5452</v>
      </c>
      <c r="BV253" s="1362">
        <v>1</v>
      </c>
      <c r="BW253" s="1362">
        <v>1</v>
      </c>
      <c r="BX253" s="1363" t="s">
        <v>6645</v>
      </c>
      <c r="BY253" s="1362">
        <v>1</v>
      </c>
      <c r="BZ253" s="1362">
        <v>1</v>
      </c>
      <c r="CA253" s="1378" t="s">
        <v>7136</v>
      </c>
      <c r="CB253" s="336">
        <v>1</v>
      </c>
      <c r="CC253" s="336"/>
      <c r="CD253" s="337"/>
      <c r="CE253" s="336">
        <v>1</v>
      </c>
      <c r="CF253" s="336"/>
      <c r="CG253" s="337"/>
      <c r="CH253" s="336">
        <v>1</v>
      </c>
      <c r="CI253" s="336"/>
      <c r="CJ253" s="337"/>
      <c r="CK253" s="336">
        <v>1</v>
      </c>
      <c r="CL253" s="336"/>
      <c r="CM253" s="337"/>
      <c r="CN253" s="336">
        <v>1</v>
      </c>
      <c r="CO253" s="336"/>
      <c r="CP253" s="337"/>
      <c r="CQ253" s="336">
        <v>1</v>
      </c>
      <c r="CR253" s="336"/>
      <c r="CS253" s="337"/>
      <c r="CU253" s="336" t="s">
        <v>5047</v>
      </c>
    </row>
    <row r="254" spans="1:99" ht="127.5" x14ac:dyDescent="0.25">
      <c r="A254" s="234" t="s">
        <v>3556</v>
      </c>
      <c r="B254" s="234" t="s">
        <v>181</v>
      </c>
      <c r="C254" s="234">
        <v>1</v>
      </c>
      <c r="D254" s="234" t="s">
        <v>186</v>
      </c>
      <c r="E254" s="120">
        <v>0</v>
      </c>
      <c r="F254" s="234" t="s">
        <v>192</v>
      </c>
      <c r="G254" s="166" t="s">
        <v>3694</v>
      </c>
      <c r="H254" s="166" t="s">
        <v>185</v>
      </c>
      <c r="I254" s="299" t="str">
        <f t="shared" si="14"/>
        <v>I-103-0-1309902</v>
      </c>
      <c r="J254" s="234" t="s">
        <v>221</v>
      </c>
      <c r="K254" s="109" t="s">
        <v>16</v>
      </c>
      <c r="L254" s="109" t="s">
        <v>18</v>
      </c>
      <c r="M254" s="301" t="s">
        <v>4754</v>
      </c>
      <c r="N254" s="202"/>
      <c r="O254" s="110" t="s">
        <v>225</v>
      </c>
      <c r="P254" s="331" t="s">
        <v>880</v>
      </c>
      <c r="Q254" s="331" t="s">
        <v>881</v>
      </c>
      <c r="R254" s="110" t="s">
        <v>228</v>
      </c>
      <c r="S254" s="111" t="s">
        <v>1006</v>
      </c>
      <c r="T254" s="581" t="s">
        <v>3051</v>
      </c>
      <c r="U254" s="728">
        <v>0.88</v>
      </c>
      <c r="V254" s="216" t="s">
        <v>223</v>
      </c>
      <c r="W254" s="310">
        <v>3</v>
      </c>
      <c r="X254" s="144"/>
      <c r="Y254" s="703"/>
      <c r="Z254" s="296" t="s">
        <v>1010</v>
      </c>
      <c r="AA254" s="134">
        <v>43132</v>
      </c>
      <c r="AB254" s="134">
        <v>43444</v>
      </c>
      <c r="AC254" s="341" t="str">
        <f t="shared" si="15"/>
        <v>febrero</v>
      </c>
      <c r="AD254" s="343">
        <f t="shared" si="16"/>
        <v>312</v>
      </c>
      <c r="AE254" s="342">
        <f t="shared" si="13"/>
        <v>333</v>
      </c>
      <c r="AF254" s="350">
        <v>0</v>
      </c>
      <c r="AG254" s="357">
        <v>3828516397</v>
      </c>
      <c r="AH254" s="358" t="s">
        <v>46</v>
      </c>
      <c r="AI254" s="358" t="s">
        <v>225</v>
      </c>
      <c r="AJ254" s="217">
        <v>36</v>
      </c>
      <c r="AK254" s="595" t="s">
        <v>1011</v>
      </c>
      <c r="AL254" s="279"/>
      <c r="AM254" s="246">
        <v>0</v>
      </c>
      <c r="AN254" s="574">
        <v>0</v>
      </c>
      <c r="AO254" s="575" t="s">
        <v>3052</v>
      </c>
      <c r="AP254" s="574">
        <v>0</v>
      </c>
      <c r="AQ254" s="726" t="s">
        <v>4189</v>
      </c>
      <c r="AR254" s="574">
        <v>1</v>
      </c>
      <c r="AS254" s="726" t="s">
        <v>5260</v>
      </c>
      <c r="AT254" s="1627">
        <v>1</v>
      </c>
      <c r="AU254" s="1378" t="s">
        <v>6452</v>
      </c>
      <c r="AV254" s="1424">
        <v>1</v>
      </c>
      <c r="AW254" s="1378" t="s">
        <v>7089</v>
      </c>
      <c r="AX254" s="144"/>
      <c r="AY254" s="144"/>
      <c r="AZ254" s="144"/>
      <c r="BA254" s="144"/>
      <c r="BB254" s="144"/>
      <c r="BC254" s="144"/>
      <c r="BD254" s="144"/>
      <c r="BE254" s="144"/>
      <c r="BF254" s="144"/>
      <c r="BG254" s="144"/>
      <c r="BH254" s="144"/>
      <c r="BI254" s="144"/>
      <c r="BJ254" s="335">
        <f>IFERROR(VLOOKUP(CONCATENATE($AC254,$AE254),'Matriz de Decisión'!$M$4:$Y$81,2,0),0)</f>
        <v>0</v>
      </c>
      <c r="BK254" s="352">
        <v>0</v>
      </c>
      <c r="BL254" s="353">
        <v>0</v>
      </c>
      <c r="BM254" s="577">
        <v>0.01</v>
      </c>
      <c r="BN254" s="335">
        <v>0.16</v>
      </c>
      <c r="BO254" s="596" t="s">
        <v>3054</v>
      </c>
      <c r="BP254" s="336">
        <v>0.12</v>
      </c>
      <c r="BQ254" s="336">
        <v>0.26</v>
      </c>
      <c r="BR254" s="339" t="s">
        <v>4231</v>
      </c>
      <c r="BS254" s="336">
        <v>0.22999999999999998</v>
      </c>
      <c r="BT254" s="336">
        <v>0.3</v>
      </c>
      <c r="BU254" s="339" t="s">
        <v>5453</v>
      </c>
      <c r="BV254" s="1362">
        <v>0.33999999999999997</v>
      </c>
      <c r="BW254" s="1362">
        <v>0.45</v>
      </c>
      <c r="BX254" s="1363" t="s">
        <v>6646</v>
      </c>
      <c r="BY254" s="1362">
        <v>0.44999999999999996</v>
      </c>
      <c r="BZ254" s="1362">
        <v>0.45</v>
      </c>
      <c r="CA254" s="1378" t="s">
        <v>7137</v>
      </c>
      <c r="CB254" s="336">
        <v>0.55999999999999994</v>
      </c>
      <c r="CC254" s="336"/>
      <c r="CD254" s="337"/>
      <c r="CE254" s="336">
        <v>0.66999999999999993</v>
      </c>
      <c r="CF254" s="336"/>
      <c r="CG254" s="337"/>
      <c r="CH254" s="336">
        <v>0.77999999999999992</v>
      </c>
      <c r="CI254" s="336"/>
      <c r="CJ254" s="337"/>
      <c r="CK254" s="336">
        <v>0.8899999999999999</v>
      </c>
      <c r="CL254" s="336"/>
      <c r="CM254" s="337"/>
      <c r="CN254" s="336">
        <v>0.96999999999999986</v>
      </c>
      <c r="CO254" s="336"/>
      <c r="CP254" s="337"/>
      <c r="CQ254" s="336">
        <v>0.99999999999999989</v>
      </c>
      <c r="CR254" s="336"/>
      <c r="CS254" s="337"/>
      <c r="CU254" s="336" t="s">
        <v>5048</v>
      </c>
    </row>
    <row r="255" spans="1:99" ht="84" x14ac:dyDescent="0.25">
      <c r="A255" s="234" t="s">
        <v>3556</v>
      </c>
      <c r="B255" s="234" t="s">
        <v>181</v>
      </c>
      <c r="C255" s="234">
        <v>1</v>
      </c>
      <c r="D255" s="234" t="s">
        <v>186</v>
      </c>
      <c r="E255" s="120">
        <v>0</v>
      </c>
      <c r="F255" s="234" t="s">
        <v>192</v>
      </c>
      <c r="G255" s="166" t="s">
        <v>3694</v>
      </c>
      <c r="H255" s="166" t="s">
        <v>186</v>
      </c>
      <c r="I255" s="299" t="str">
        <f t="shared" si="14"/>
        <v>I-103-0-1309903</v>
      </c>
      <c r="J255" s="234" t="s">
        <v>221</v>
      </c>
      <c r="K255" s="109" t="s">
        <v>16</v>
      </c>
      <c r="L255" s="109" t="s">
        <v>18</v>
      </c>
      <c r="M255" s="301" t="s">
        <v>4754</v>
      </c>
      <c r="N255" s="202"/>
      <c r="O255" s="110" t="s">
        <v>225</v>
      </c>
      <c r="P255" s="331" t="s">
        <v>880</v>
      </c>
      <c r="Q255" s="331" t="s">
        <v>881</v>
      </c>
      <c r="R255" s="110" t="s">
        <v>228</v>
      </c>
      <c r="S255" s="111" t="s">
        <v>1006</v>
      </c>
      <c r="T255" s="581" t="s">
        <v>3051</v>
      </c>
      <c r="U255" s="728">
        <v>0.88</v>
      </c>
      <c r="V255" s="216" t="s">
        <v>223</v>
      </c>
      <c r="W255" s="310">
        <v>3</v>
      </c>
      <c r="X255" s="144"/>
      <c r="Y255" s="703"/>
      <c r="Z255" s="296" t="s">
        <v>1012</v>
      </c>
      <c r="AA255" s="134">
        <v>43195</v>
      </c>
      <c r="AB255" s="134">
        <v>43465</v>
      </c>
      <c r="AC255" s="341" t="str">
        <f t="shared" si="15"/>
        <v>abril</v>
      </c>
      <c r="AD255" s="343">
        <f t="shared" si="16"/>
        <v>270</v>
      </c>
      <c r="AE255" s="342">
        <f t="shared" si="13"/>
        <v>274</v>
      </c>
      <c r="AF255" s="350">
        <v>0</v>
      </c>
      <c r="AG255" s="357">
        <v>3828516397</v>
      </c>
      <c r="AH255" s="358" t="s">
        <v>46</v>
      </c>
      <c r="AI255" s="358" t="s">
        <v>225</v>
      </c>
      <c r="AJ255" s="217">
        <v>36</v>
      </c>
      <c r="AK255" s="595" t="s">
        <v>1013</v>
      </c>
      <c r="AL255" s="279"/>
      <c r="AM255" s="246">
        <v>0</v>
      </c>
      <c r="AN255" s="574">
        <v>0</v>
      </c>
      <c r="AO255" s="575" t="s">
        <v>3052</v>
      </c>
      <c r="AP255" s="574">
        <v>0</v>
      </c>
      <c r="AQ255" s="726" t="s">
        <v>4189</v>
      </c>
      <c r="AR255" s="574">
        <v>1</v>
      </c>
      <c r="AS255" s="726" t="s">
        <v>5260</v>
      </c>
      <c r="AT255" s="1627">
        <v>1</v>
      </c>
      <c r="AU255" s="1378" t="s">
        <v>6452</v>
      </c>
      <c r="AV255" s="1424">
        <v>1</v>
      </c>
      <c r="AW255" s="1378" t="s">
        <v>7089</v>
      </c>
      <c r="AX255" s="144"/>
      <c r="AY255" s="144"/>
      <c r="AZ255" s="144"/>
      <c r="BA255" s="144"/>
      <c r="BB255" s="144"/>
      <c r="BC255" s="144"/>
      <c r="BD255" s="144"/>
      <c r="BE255" s="144"/>
      <c r="BF255" s="144"/>
      <c r="BG255" s="144"/>
      <c r="BH255" s="144"/>
      <c r="BI255" s="144"/>
      <c r="BJ255" s="335">
        <f>IFERROR(VLOOKUP(CONCATENATE($AC255,$AE255),'Matriz de Decisión'!$M$4:$Y$81,2,0),0)</f>
        <v>0</v>
      </c>
      <c r="BK255" s="352">
        <v>0</v>
      </c>
      <c r="BL255" s="353">
        <v>0</v>
      </c>
      <c r="BM255" s="577">
        <v>0</v>
      </c>
      <c r="BN255" s="335">
        <v>0</v>
      </c>
      <c r="BO255" s="596">
        <v>0</v>
      </c>
      <c r="BP255" s="336">
        <v>0</v>
      </c>
      <c r="BQ255" s="336"/>
      <c r="BR255" s="339"/>
      <c r="BS255" s="336">
        <v>0.25</v>
      </c>
      <c r="BT255" s="336">
        <v>0.25</v>
      </c>
      <c r="BU255" s="339" t="s">
        <v>5454</v>
      </c>
      <c r="BV255" s="1362">
        <v>0.5</v>
      </c>
      <c r="BW255" s="1362">
        <v>0.5</v>
      </c>
      <c r="BX255" s="1363" t="s">
        <v>6647</v>
      </c>
      <c r="BY255" s="1362">
        <v>0.5</v>
      </c>
      <c r="BZ255" s="1362">
        <v>0.5</v>
      </c>
      <c r="CA255" s="1378" t="s">
        <v>7138</v>
      </c>
      <c r="CB255" s="336">
        <v>0.5</v>
      </c>
      <c r="CC255" s="336"/>
      <c r="CD255" s="337"/>
      <c r="CE255" s="336">
        <v>0.75</v>
      </c>
      <c r="CF255" s="336"/>
      <c r="CG255" s="337"/>
      <c r="CH255" s="336">
        <v>0.75</v>
      </c>
      <c r="CI255" s="336"/>
      <c r="CJ255" s="337"/>
      <c r="CK255" s="336">
        <v>0.75</v>
      </c>
      <c r="CL255" s="336"/>
      <c r="CM255" s="337"/>
      <c r="CN255" s="336">
        <v>0.95</v>
      </c>
      <c r="CO255" s="336"/>
      <c r="CP255" s="337"/>
      <c r="CQ255" s="336">
        <v>1</v>
      </c>
      <c r="CR255" s="336"/>
      <c r="CS255" s="337"/>
      <c r="CU255" s="336" t="s">
        <v>5049</v>
      </c>
    </row>
    <row r="256" spans="1:99" ht="94.5" x14ac:dyDescent="0.25">
      <c r="A256" s="234" t="s">
        <v>3556</v>
      </c>
      <c r="B256" s="234" t="s">
        <v>181</v>
      </c>
      <c r="C256" s="234">
        <v>1</v>
      </c>
      <c r="D256" s="234" t="s">
        <v>186</v>
      </c>
      <c r="E256" s="120">
        <v>0</v>
      </c>
      <c r="F256" s="234" t="s">
        <v>192</v>
      </c>
      <c r="G256" s="166" t="s">
        <v>3695</v>
      </c>
      <c r="H256" s="166" t="s">
        <v>183</v>
      </c>
      <c r="I256" s="299" t="str">
        <f t="shared" si="14"/>
        <v>I-103-0-1310001</v>
      </c>
      <c r="J256" s="234" t="s">
        <v>221</v>
      </c>
      <c r="K256" s="109" t="s">
        <v>16</v>
      </c>
      <c r="L256" s="109" t="s">
        <v>18</v>
      </c>
      <c r="M256" s="301" t="s">
        <v>4754</v>
      </c>
      <c r="N256" s="202"/>
      <c r="O256" s="110" t="s">
        <v>225</v>
      </c>
      <c r="P256" s="331" t="s">
        <v>880</v>
      </c>
      <c r="Q256" s="331" t="s">
        <v>881</v>
      </c>
      <c r="R256" s="110" t="s">
        <v>228</v>
      </c>
      <c r="S256" s="111" t="s">
        <v>1014</v>
      </c>
      <c r="T256" s="581" t="s">
        <v>3048</v>
      </c>
      <c r="U256" s="728">
        <v>1.32</v>
      </c>
      <c r="V256" s="216" t="s">
        <v>223</v>
      </c>
      <c r="W256" s="1632">
        <v>3</v>
      </c>
      <c r="X256" s="144"/>
      <c r="Y256" s="703"/>
      <c r="Z256" s="296" t="s">
        <v>1015</v>
      </c>
      <c r="AA256" s="134">
        <v>43101</v>
      </c>
      <c r="AB256" s="134">
        <v>43146</v>
      </c>
      <c r="AC256" s="341" t="str">
        <f t="shared" si="15"/>
        <v>enero</v>
      </c>
      <c r="AD256" s="343">
        <f t="shared" si="16"/>
        <v>45</v>
      </c>
      <c r="AE256" s="342">
        <f t="shared" si="13"/>
        <v>61</v>
      </c>
      <c r="AF256" s="350">
        <v>0</v>
      </c>
      <c r="AG256" s="357">
        <v>3828516397</v>
      </c>
      <c r="AH256" s="358" t="s">
        <v>46</v>
      </c>
      <c r="AI256" s="358" t="s">
        <v>225</v>
      </c>
      <c r="AJ256" s="217">
        <v>36</v>
      </c>
      <c r="AK256" s="595" t="s">
        <v>1016</v>
      </c>
      <c r="AL256" s="279"/>
      <c r="AM256" s="246"/>
      <c r="AN256" s="574">
        <v>0</v>
      </c>
      <c r="AO256" s="575" t="s">
        <v>3049</v>
      </c>
      <c r="AP256" s="574">
        <v>0</v>
      </c>
      <c r="AQ256" s="726" t="s">
        <v>4190</v>
      </c>
      <c r="AR256" s="574">
        <v>0</v>
      </c>
      <c r="AS256" s="726" t="s">
        <v>5261</v>
      </c>
      <c r="AT256" s="1627">
        <v>1</v>
      </c>
      <c r="AU256" s="1378" t="s">
        <v>6453</v>
      </c>
      <c r="AV256" s="1424">
        <v>1</v>
      </c>
      <c r="AW256" s="1378" t="s">
        <v>7090</v>
      </c>
      <c r="AX256" s="144"/>
      <c r="AY256" s="144"/>
      <c r="AZ256" s="144"/>
      <c r="BA256" s="144"/>
      <c r="BB256" s="144"/>
      <c r="BC256" s="144"/>
      <c r="BD256" s="144"/>
      <c r="BE256" s="144"/>
      <c r="BF256" s="144"/>
      <c r="BG256" s="144"/>
      <c r="BH256" s="144"/>
      <c r="BI256" s="144"/>
      <c r="BJ256" s="335">
        <f>IFERROR(VLOOKUP(CONCATENATE($AC256,$AE256),'Matriz de Decisión'!$M$4:$Y$81,2,0),0)</f>
        <v>0.4</v>
      </c>
      <c r="BK256" s="352">
        <v>0.2</v>
      </c>
      <c r="BL256" s="353" t="s">
        <v>1017</v>
      </c>
      <c r="BM256" s="577">
        <v>1</v>
      </c>
      <c r="BN256" s="335">
        <v>1</v>
      </c>
      <c r="BO256" s="596" t="s">
        <v>3050</v>
      </c>
      <c r="BP256" s="336">
        <v>1</v>
      </c>
      <c r="BQ256" s="336">
        <v>1</v>
      </c>
      <c r="BR256" s="339" t="s">
        <v>4232</v>
      </c>
      <c r="BS256" s="336">
        <v>1</v>
      </c>
      <c r="BT256" s="336">
        <v>1</v>
      </c>
      <c r="BU256" s="339" t="s">
        <v>4232</v>
      </c>
      <c r="BV256" s="1362">
        <v>1</v>
      </c>
      <c r="BW256" s="1362">
        <v>1</v>
      </c>
      <c r="BX256" s="1363" t="s">
        <v>6648</v>
      </c>
      <c r="BY256" s="1362">
        <v>1</v>
      </c>
      <c r="BZ256" s="1362">
        <v>1</v>
      </c>
      <c r="CA256" s="1378" t="s">
        <v>7139</v>
      </c>
      <c r="CB256" s="336">
        <v>1</v>
      </c>
      <c r="CC256" s="336"/>
      <c r="CD256" s="337"/>
      <c r="CE256" s="336">
        <v>1</v>
      </c>
      <c r="CF256" s="336"/>
      <c r="CG256" s="337"/>
      <c r="CH256" s="336">
        <v>1</v>
      </c>
      <c r="CI256" s="336"/>
      <c r="CJ256" s="337"/>
      <c r="CK256" s="336">
        <v>1</v>
      </c>
      <c r="CL256" s="336"/>
      <c r="CM256" s="337"/>
      <c r="CN256" s="336">
        <v>1</v>
      </c>
      <c r="CO256" s="336"/>
      <c r="CP256" s="337"/>
      <c r="CQ256" s="336">
        <v>1</v>
      </c>
      <c r="CR256" s="336"/>
      <c r="CS256" s="337"/>
      <c r="CU256" s="336" t="s">
        <v>5050</v>
      </c>
    </row>
    <row r="257" spans="1:99" ht="102" x14ac:dyDescent="0.25">
      <c r="A257" s="234" t="s">
        <v>3556</v>
      </c>
      <c r="B257" s="234" t="s">
        <v>181</v>
      </c>
      <c r="C257" s="234">
        <v>1</v>
      </c>
      <c r="D257" s="234" t="s">
        <v>186</v>
      </c>
      <c r="E257" s="120">
        <v>0</v>
      </c>
      <c r="F257" s="234" t="s">
        <v>192</v>
      </c>
      <c r="G257" s="166" t="s">
        <v>3695</v>
      </c>
      <c r="H257" s="166" t="s">
        <v>185</v>
      </c>
      <c r="I257" s="299" t="str">
        <f t="shared" si="14"/>
        <v>I-103-0-1310002</v>
      </c>
      <c r="J257" s="234" t="s">
        <v>221</v>
      </c>
      <c r="K257" s="109" t="s">
        <v>16</v>
      </c>
      <c r="L257" s="109" t="s">
        <v>18</v>
      </c>
      <c r="M257" s="301" t="s">
        <v>4754</v>
      </c>
      <c r="N257" s="202"/>
      <c r="O257" s="110" t="s">
        <v>225</v>
      </c>
      <c r="P257" s="331" t="s">
        <v>880</v>
      </c>
      <c r="Q257" s="331" t="s">
        <v>881</v>
      </c>
      <c r="R257" s="110" t="s">
        <v>228</v>
      </c>
      <c r="S257" s="111" t="s">
        <v>1014</v>
      </c>
      <c r="T257" s="581" t="s">
        <v>3048</v>
      </c>
      <c r="U257" s="728">
        <v>1.32</v>
      </c>
      <c r="V257" s="216" t="s">
        <v>223</v>
      </c>
      <c r="W257" s="310">
        <v>3</v>
      </c>
      <c r="X257" s="144"/>
      <c r="Y257" s="703"/>
      <c r="Z257" s="296" t="s">
        <v>1018</v>
      </c>
      <c r="AA257" s="134">
        <v>43195</v>
      </c>
      <c r="AB257" s="134">
        <v>43465</v>
      </c>
      <c r="AC257" s="341" t="str">
        <f t="shared" si="15"/>
        <v>abril</v>
      </c>
      <c r="AD257" s="343">
        <f t="shared" si="16"/>
        <v>270</v>
      </c>
      <c r="AE257" s="342">
        <f t="shared" si="13"/>
        <v>274</v>
      </c>
      <c r="AF257" s="350">
        <v>0</v>
      </c>
      <c r="AG257" s="357">
        <v>3828516397</v>
      </c>
      <c r="AH257" s="358" t="s">
        <v>46</v>
      </c>
      <c r="AI257" s="358" t="s">
        <v>225</v>
      </c>
      <c r="AJ257" s="217">
        <v>36</v>
      </c>
      <c r="AK257" s="351" t="s">
        <v>1019</v>
      </c>
      <c r="AL257" s="279"/>
      <c r="AM257" s="246">
        <v>0</v>
      </c>
      <c r="AN257" s="574">
        <v>0</v>
      </c>
      <c r="AO257" s="575" t="s">
        <v>3049</v>
      </c>
      <c r="AP257" s="574">
        <v>0</v>
      </c>
      <c r="AQ257" s="726" t="s">
        <v>4190</v>
      </c>
      <c r="AR257" s="574">
        <v>0</v>
      </c>
      <c r="AS257" s="726" t="s">
        <v>5261</v>
      </c>
      <c r="AT257" s="1627">
        <v>1</v>
      </c>
      <c r="AU257" s="1378" t="s">
        <v>6453</v>
      </c>
      <c r="AV257" s="1424">
        <v>1</v>
      </c>
      <c r="AW257" s="1378" t="s">
        <v>7090</v>
      </c>
      <c r="AX257" s="144"/>
      <c r="AY257" s="144"/>
      <c r="AZ257" s="144"/>
      <c r="BA257" s="144"/>
      <c r="BB257" s="144"/>
      <c r="BC257" s="144"/>
      <c r="BD257" s="144"/>
      <c r="BE257" s="144"/>
      <c r="BF257" s="144"/>
      <c r="BG257" s="144"/>
      <c r="BH257" s="144"/>
      <c r="BI257" s="144"/>
      <c r="BJ257" s="335">
        <f>IFERROR(VLOOKUP(CONCATENATE($AC257,$AE257),'Matriz de Decisión'!$M$4:$Y$81,2,0),0)</f>
        <v>0</v>
      </c>
      <c r="BK257" s="352">
        <v>0</v>
      </c>
      <c r="BL257" s="353">
        <v>0</v>
      </c>
      <c r="BM257" s="577">
        <v>0</v>
      </c>
      <c r="BN257" s="335">
        <v>0</v>
      </c>
      <c r="BO257" s="594">
        <v>0</v>
      </c>
      <c r="BP257" s="336">
        <v>0</v>
      </c>
      <c r="BQ257" s="336"/>
      <c r="BR257" s="339"/>
      <c r="BS257" s="336">
        <v>0.25</v>
      </c>
      <c r="BT257" s="336">
        <v>0.1</v>
      </c>
      <c r="BU257" s="339" t="s">
        <v>5455</v>
      </c>
      <c r="BV257" s="1362">
        <v>0.25</v>
      </c>
      <c r="BW257" s="1362">
        <v>0.25</v>
      </c>
      <c r="BX257" s="1363" t="s">
        <v>6453</v>
      </c>
      <c r="BY257" s="1362">
        <v>0.25</v>
      </c>
      <c r="BZ257" s="1362">
        <v>0.25</v>
      </c>
      <c r="CA257" s="1378" t="s">
        <v>6453</v>
      </c>
      <c r="CB257" s="336">
        <v>0.5</v>
      </c>
      <c r="CC257" s="336"/>
      <c r="CD257" s="337"/>
      <c r="CE257" s="336">
        <v>0.5</v>
      </c>
      <c r="CF257" s="336"/>
      <c r="CG257" s="337"/>
      <c r="CH257" s="336">
        <v>0.5</v>
      </c>
      <c r="CI257" s="336"/>
      <c r="CJ257" s="337"/>
      <c r="CK257" s="336">
        <v>0.75</v>
      </c>
      <c r="CL257" s="336"/>
      <c r="CM257" s="337"/>
      <c r="CN257" s="336">
        <v>0.75</v>
      </c>
      <c r="CO257" s="336"/>
      <c r="CP257" s="337"/>
      <c r="CQ257" s="336">
        <v>1</v>
      </c>
      <c r="CR257" s="336"/>
      <c r="CS257" s="337"/>
      <c r="CU257" s="336" t="s">
        <v>5051</v>
      </c>
    </row>
    <row r="258" spans="1:99" ht="127.5" x14ac:dyDescent="0.25">
      <c r="A258" s="234" t="s">
        <v>3556</v>
      </c>
      <c r="B258" s="234" t="s">
        <v>181</v>
      </c>
      <c r="C258" s="234">
        <v>1</v>
      </c>
      <c r="D258" s="234" t="s">
        <v>186</v>
      </c>
      <c r="E258" s="120">
        <v>0</v>
      </c>
      <c r="F258" s="234" t="s">
        <v>192</v>
      </c>
      <c r="G258" s="166" t="s">
        <v>3696</v>
      </c>
      <c r="H258" s="166" t="s">
        <v>183</v>
      </c>
      <c r="I258" s="299" t="str">
        <f t="shared" si="14"/>
        <v>I-103-0-1310101</v>
      </c>
      <c r="J258" s="234" t="s">
        <v>221</v>
      </c>
      <c r="K258" s="109" t="s">
        <v>16</v>
      </c>
      <c r="L258" s="109" t="s">
        <v>18</v>
      </c>
      <c r="M258" s="301" t="s">
        <v>4754</v>
      </c>
      <c r="N258" s="202"/>
      <c r="O258" s="110" t="s">
        <v>225</v>
      </c>
      <c r="P258" s="331" t="s">
        <v>880</v>
      </c>
      <c r="Q258" s="331" t="s">
        <v>881</v>
      </c>
      <c r="R258" s="110" t="s">
        <v>228</v>
      </c>
      <c r="S258" s="111" t="s">
        <v>1020</v>
      </c>
      <c r="T258" s="581" t="s">
        <v>3045</v>
      </c>
      <c r="U258" s="728">
        <v>0.88</v>
      </c>
      <c r="V258" s="216" t="s">
        <v>223</v>
      </c>
      <c r="W258" s="310">
        <v>5</v>
      </c>
      <c r="X258" s="144"/>
      <c r="Y258" s="703"/>
      <c r="Z258" s="296" t="s">
        <v>1021</v>
      </c>
      <c r="AA258" s="134">
        <v>43132</v>
      </c>
      <c r="AB258" s="134">
        <v>43388</v>
      </c>
      <c r="AC258" s="341" t="str">
        <f t="shared" si="15"/>
        <v>febrero</v>
      </c>
      <c r="AD258" s="343">
        <f t="shared" si="16"/>
        <v>256</v>
      </c>
      <c r="AE258" s="342">
        <f t="shared" si="13"/>
        <v>274</v>
      </c>
      <c r="AF258" s="350">
        <v>0</v>
      </c>
      <c r="AG258" s="357">
        <v>3828516397</v>
      </c>
      <c r="AH258" s="358" t="s">
        <v>46</v>
      </c>
      <c r="AI258" s="358" t="s">
        <v>225</v>
      </c>
      <c r="AJ258" s="217">
        <v>36</v>
      </c>
      <c r="AK258" s="595" t="s">
        <v>1022</v>
      </c>
      <c r="AL258" s="279"/>
      <c r="AM258" s="246">
        <v>0</v>
      </c>
      <c r="AN258" s="574">
        <v>0</v>
      </c>
      <c r="AO258" s="575" t="s">
        <v>3046</v>
      </c>
      <c r="AP258" s="574">
        <v>0</v>
      </c>
      <c r="AQ258" s="726" t="s">
        <v>4191</v>
      </c>
      <c r="AR258" s="574">
        <v>4</v>
      </c>
      <c r="AS258" s="726" t="s">
        <v>5262</v>
      </c>
      <c r="AT258" s="1627">
        <v>4</v>
      </c>
      <c r="AU258" s="1378" t="s">
        <v>6454</v>
      </c>
      <c r="AV258" s="1424">
        <v>4</v>
      </c>
      <c r="AW258" s="1378" t="s">
        <v>7091</v>
      </c>
      <c r="AX258" s="144"/>
      <c r="AY258" s="144"/>
      <c r="AZ258" s="144"/>
      <c r="BA258" s="144"/>
      <c r="BB258" s="144"/>
      <c r="BC258" s="144"/>
      <c r="BD258" s="144"/>
      <c r="BE258" s="144"/>
      <c r="BF258" s="144"/>
      <c r="BG258" s="144"/>
      <c r="BH258" s="144"/>
      <c r="BI258" s="144"/>
      <c r="BJ258" s="335">
        <f>IFERROR(VLOOKUP(CONCATENATE($AC258,$AE258),'Matriz de Decisión'!$M$4:$Y$81,2,0),0)</f>
        <v>0</v>
      </c>
      <c r="BK258" s="352">
        <v>0</v>
      </c>
      <c r="BL258" s="353">
        <v>0</v>
      </c>
      <c r="BM258" s="577">
        <v>0.2</v>
      </c>
      <c r="BN258" s="335">
        <v>0.6</v>
      </c>
      <c r="BO258" s="594" t="s">
        <v>3047</v>
      </c>
      <c r="BP258" s="336">
        <v>0.4</v>
      </c>
      <c r="BQ258" s="336">
        <v>0.4</v>
      </c>
      <c r="BR258" s="339" t="s">
        <v>4233</v>
      </c>
      <c r="BS258" s="336">
        <v>0.60000000000000009</v>
      </c>
      <c r="BT258" s="336">
        <v>0.8</v>
      </c>
      <c r="BU258" s="339" t="s">
        <v>5456</v>
      </c>
      <c r="BV258" s="1362">
        <v>0.60000000000000009</v>
      </c>
      <c r="BW258" s="1362">
        <v>0.8</v>
      </c>
      <c r="BX258" s="1363" t="s">
        <v>6454</v>
      </c>
      <c r="BY258" s="1362">
        <v>0.60000000000000009</v>
      </c>
      <c r="BZ258" s="1362">
        <v>0.8</v>
      </c>
      <c r="CA258" s="1378" t="s">
        <v>7140</v>
      </c>
      <c r="CB258" s="336">
        <v>0.8</v>
      </c>
      <c r="CC258" s="336"/>
      <c r="CD258" s="337"/>
      <c r="CE258" s="336">
        <v>0.8</v>
      </c>
      <c r="CF258" s="336"/>
      <c r="CG258" s="337"/>
      <c r="CH258" s="336">
        <v>0.8</v>
      </c>
      <c r="CI258" s="336"/>
      <c r="CJ258" s="337"/>
      <c r="CK258" s="336">
        <v>1</v>
      </c>
      <c r="CL258" s="336"/>
      <c r="CM258" s="337"/>
      <c r="CN258" s="336">
        <v>1</v>
      </c>
      <c r="CO258" s="336"/>
      <c r="CP258" s="337"/>
      <c r="CQ258" s="336">
        <v>1</v>
      </c>
      <c r="CR258" s="336"/>
      <c r="CS258" s="337"/>
      <c r="CU258" s="336" t="s">
        <v>5052</v>
      </c>
    </row>
    <row r="259" spans="1:99" ht="94.5" x14ac:dyDescent="0.25">
      <c r="A259" s="234" t="s">
        <v>3556</v>
      </c>
      <c r="B259" s="234" t="s">
        <v>181</v>
      </c>
      <c r="C259" s="234">
        <v>1</v>
      </c>
      <c r="D259" s="234" t="s">
        <v>186</v>
      </c>
      <c r="E259" s="120">
        <v>0</v>
      </c>
      <c r="F259" s="234" t="s">
        <v>192</v>
      </c>
      <c r="G259" s="166" t="s">
        <v>3696</v>
      </c>
      <c r="H259" s="166" t="s">
        <v>185</v>
      </c>
      <c r="I259" s="299" t="str">
        <f t="shared" si="14"/>
        <v>I-103-0-1310102</v>
      </c>
      <c r="J259" s="234" t="s">
        <v>221</v>
      </c>
      <c r="K259" s="109" t="s">
        <v>16</v>
      </c>
      <c r="L259" s="109" t="s">
        <v>18</v>
      </c>
      <c r="M259" s="301" t="s">
        <v>4754</v>
      </c>
      <c r="N259" s="202"/>
      <c r="O259" s="110" t="s">
        <v>225</v>
      </c>
      <c r="P259" s="331" t="s">
        <v>880</v>
      </c>
      <c r="Q259" s="331" t="s">
        <v>881</v>
      </c>
      <c r="R259" s="110" t="s">
        <v>228</v>
      </c>
      <c r="S259" s="111" t="s">
        <v>1020</v>
      </c>
      <c r="T259" s="581" t="s">
        <v>3045</v>
      </c>
      <c r="U259" s="728">
        <v>0.88</v>
      </c>
      <c r="V259" s="216" t="s">
        <v>223</v>
      </c>
      <c r="W259" s="310">
        <v>5</v>
      </c>
      <c r="X259" s="144"/>
      <c r="Y259" s="703"/>
      <c r="Z259" s="296" t="s">
        <v>1023</v>
      </c>
      <c r="AA259" s="134">
        <v>43191</v>
      </c>
      <c r="AB259" s="134">
        <v>43419</v>
      </c>
      <c r="AC259" s="341" t="str">
        <f t="shared" si="15"/>
        <v>abril</v>
      </c>
      <c r="AD259" s="343">
        <f t="shared" si="16"/>
        <v>228</v>
      </c>
      <c r="AE259" s="342">
        <f t="shared" si="13"/>
        <v>244</v>
      </c>
      <c r="AF259" s="350">
        <v>0</v>
      </c>
      <c r="AG259" s="357">
        <v>3828516397</v>
      </c>
      <c r="AH259" s="358" t="s">
        <v>46</v>
      </c>
      <c r="AI259" s="358" t="s">
        <v>225</v>
      </c>
      <c r="AJ259" s="217">
        <v>36</v>
      </c>
      <c r="AK259" s="595" t="s">
        <v>1024</v>
      </c>
      <c r="AL259" s="279"/>
      <c r="AM259" s="246">
        <v>0</v>
      </c>
      <c r="AN259" s="574">
        <v>0</v>
      </c>
      <c r="AO259" s="575" t="s">
        <v>3046</v>
      </c>
      <c r="AP259" s="574">
        <v>0</v>
      </c>
      <c r="AQ259" s="726" t="s">
        <v>4191</v>
      </c>
      <c r="AR259" s="574">
        <v>4</v>
      </c>
      <c r="AS259" s="726" t="s">
        <v>5262</v>
      </c>
      <c r="AT259" s="1627">
        <v>4</v>
      </c>
      <c r="AU259" s="1378" t="s">
        <v>6454</v>
      </c>
      <c r="AV259" s="1424">
        <v>4</v>
      </c>
      <c r="AW259" s="1378" t="s">
        <v>7091</v>
      </c>
      <c r="AX259" s="144"/>
      <c r="AY259" s="144"/>
      <c r="AZ259" s="144"/>
      <c r="BA259" s="144"/>
      <c r="BB259" s="144"/>
      <c r="BC259" s="144"/>
      <c r="BD259" s="144"/>
      <c r="BE259" s="144"/>
      <c r="BF259" s="144"/>
      <c r="BG259" s="144"/>
      <c r="BH259" s="144"/>
      <c r="BI259" s="144"/>
      <c r="BJ259" s="335">
        <f>IFERROR(VLOOKUP(CONCATENATE($AC259,$AE259),'Matriz de Decisión'!$M$4:$Y$81,2,0),0)</f>
        <v>0</v>
      </c>
      <c r="BK259" s="352">
        <v>0</v>
      </c>
      <c r="BL259" s="353">
        <v>0</v>
      </c>
      <c r="BM259" s="577">
        <v>0</v>
      </c>
      <c r="BN259" s="335">
        <v>0</v>
      </c>
      <c r="BO259" s="594">
        <v>0</v>
      </c>
      <c r="BP259" s="336">
        <v>0</v>
      </c>
      <c r="BQ259" s="336"/>
      <c r="BR259" s="339"/>
      <c r="BS259" s="336">
        <v>0.2</v>
      </c>
      <c r="BT259" s="336">
        <v>0.2</v>
      </c>
      <c r="BU259" s="339" t="s">
        <v>5457</v>
      </c>
      <c r="BV259" s="1362">
        <v>0.4</v>
      </c>
      <c r="BW259" s="1362">
        <v>0.6</v>
      </c>
      <c r="BX259" s="1363" t="s">
        <v>6649</v>
      </c>
      <c r="BY259" s="1362">
        <v>0.60000000000000009</v>
      </c>
      <c r="BZ259" s="1362">
        <v>0.6</v>
      </c>
      <c r="CA259" s="1378" t="s">
        <v>6649</v>
      </c>
      <c r="CB259" s="336">
        <v>0.60000000000000009</v>
      </c>
      <c r="CC259" s="336"/>
      <c r="CD259" s="337"/>
      <c r="CE259" s="336">
        <v>0.60000000000000009</v>
      </c>
      <c r="CF259" s="336"/>
      <c r="CG259" s="337"/>
      <c r="CH259" s="336">
        <v>0.8</v>
      </c>
      <c r="CI259" s="336"/>
      <c r="CJ259" s="337"/>
      <c r="CK259" s="336">
        <v>0.8</v>
      </c>
      <c r="CL259" s="336"/>
      <c r="CM259" s="337"/>
      <c r="CN259" s="336">
        <v>1</v>
      </c>
      <c r="CO259" s="336"/>
      <c r="CP259" s="337"/>
      <c r="CQ259" s="336">
        <v>1</v>
      </c>
      <c r="CR259" s="336"/>
      <c r="CS259" s="337"/>
      <c r="CU259" s="336" t="s">
        <v>5053</v>
      </c>
    </row>
    <row r="260" spans="1:99" ht="94.5" x14ac:dyDescent="0.25">
      <c r="A260" s="234" t="s">
        <v>3556</v>
      </c>
      <c r="B260" s="234" t="s">
        <v>181</v>
      </c>
      <c r="C260" s="234">
        <v>1</v>
      </c>
      <c r="D260" s="234" t="s">
        <v>186</v>
      </c>
      <c r="E260" s="120">
        <v>0</v>
      </c>
      <c r="F260" s="234" t="s">
        <v>192</v>
      </c>
      <c r="G260" s="166" t="s">
        <v>3696</v>
      </c>
      <c r="H260" s="166" t="s">
        <v>186</v>
      </c>
      <c r="I260" s="299" t="str">
        <f t="shared" si="14"/>
        <v>I-103-0-1310103</v>
      </c>
      <c r="J260" s="234" t="s">
        <v>221</v>
      </c>
      <c r="K260" s="109" t="s">
        <v>16</v>
      </c>
      <c r="L260" s="109" t="s">
        <v>18</v>
      </c>
      <c r="M260" s="301" t="s">
        <v>4754</v>
      </c>
      <c r="N260" s="202"/>
      <c r="O260" s="110" t="s">
        <v>225</v>
      </c>
      <c r="P260" s="331" t="s">
        <v>880</v>
      </c>
      <c r="Q260" s="331" t="s">
        <v>881</v>
      </c>
      <c r="R260" s="110" t="s">
        <v>228</v>
      </c>
      <c r="S260" s="111" t="s">
        <v>1020</v>
      </c>
      <c r="T260" s="581" t="s">
        <v>3045</v>
      </c>
      <c r="U260" s="728">
        <v>0.88</v>
      </c>
      <c r="V260" s="216" t="s">
        <v>223</v>
      </c>
      <c r="W260" s="310">
        <v>5</v>
      </c>
      <c r="X260" s="144"/>
      <c r="Y260" s="703"/>
      <c r="Z260" s="296" t="s">
        <v>1025</v>
      </c>
      <c r="AA260" s="134">
        <v>43235</v>
      </c>
      <c r="AB260" s="134">
        <v>43444</v>
      </c>
      <c r="AC260" s="341" t="str">
        <f t="shared" si="15"/>
        <v>mayo</v>
      </c>
      <c r="AD260" s="343">
        <f t="shared" si="16"/>
        <v>209</v>
      </c>
      <c r="AE260" s="342">
        <f t="shared" si="13"/>
        <v>213</v>
      </c>
      <c r="AF260" s="350">
        <v>0</v>
      </c>
      <c r="AG260" s="357">
        <v>3828516397</v>
      </c>
      <c r="AH260" s="358" t="s">
        <v>46</v>
      </c>
      <c r="AI260" s="358" t="s">
        <v>225</v>
      </c>
      <c r="AJ260" s="217">
        <v>36</v>
      </c>
      <c r="AK260" s="595" t="s">
        <v>1026</v>
      </c>
      <c r="AL260" s="279"/>
      <c r="AM260" s="246">
        <v>0</v>
      </c>
      <c r="AN260" s="574">
        <v>0</v>
      </c>
      <c r="AO260" s="575" t="s">
        <v>3046</v>
      </c>
      <c r="AP260" s="574">
        <v>0</v>
      </c>
      <c r="AQ260" s="726" t="s">
        <v>4191</v>
      </c>
      <c r="AR260" s="574">
        <v>4</v>
      </c>
      <c r="AS260" s="726" t="s">
        <v>5262</v>
      </c>
      <c r="AT260" s="1627">
        <v>4</v>
      </c>
      <c r="AU260" s="1378" t="s">
        <v>6454</v>
      </c>
      <c r="AV260" s="1424">
        <v>4</v>
      </c>
      <c r="AW260" s="1378" t="s">
        <v>7091</v>
      </c>
      <c r="AX260" s="144"/>
      <c r="AY260" s="144"/>
      <c r="AZ260" s="144"/>
      <c r="BA260" s="144"/>
      <c r="BB260" s="144"/>
      <c r="BC260" s="144"/>
      <c r="BD260" s="144"/>
      <c r="BE260" s="144"/>
      <c r="BF260" s="144"/>
      <c r="BG260" s="144"/>
      <c r="BH260" s="144"/>
      <c r="BI260" s="144"/>
      <c r="BJ260" s="335">
        <f>IFERROR(VLOOKUP(CONCATENATE($AC260,$AE260),'Matriz de Decisión'!$M$4:$Y$81,2,0),0)</f>
        <v>0</v>
      </c>
      <c r="BK260" s="352">
        <v>0</v>
      </c>
      <c r="BL260" s="353">
        <v>0</v>
      </c>
      <c r="BM260" s="577">
        <v>0</v>
      </c>
      <c r="BN260" s="335">
        <v>0</v>
      </c>
      <c r="BO260" s="594">
        <v>0</v>
      </c>
      <c r="BP260" s="336">
        <v>0</v>
      </c>
      <c r="BQ260" s="336"/>
      <c r="BR260" s="339"/>
      <c r="BS260" s="336">
        <v>0</v>
      </c>
      <c r="BT260" s="336"/>
      <c r="BU260" s="339"/>
      <c r="BV260" s="1362">
        <v>0.1</v>
      </c>
      <c r="BW260" s="1362">
        <v>0.1</v>
      </c>
      <c r="BX260" s="1363" t="s">
        <v>6650</v>
      </c>
      <c r="BY260" s="1362">
        <v>0.1</v>
      </c>
      <c r="BZ260" s="1362">
        <v>0.1</v>
      </c>
      <c r="CA260" s="1378" t="s">
        <v>7141</v>
      </c>
      <c r="CB260" s="336">
        <v>0.1</v>
      </c>
      <c r="CC260" s="336"/>
      <c r="CD260" s="337"/>
      <c r="CE260" s="336">
        <v>0.1</v>
      </c>
      <c r="CF260" s="336"/>
      <c r="CG260" s="337"/>
      <c r="CH260" s="336">
        <v>0.1</v>
      </c>
      <c r="CI260" s="336"/>
      <c r="CJ260" s="337"/>
      <c r="CK260" s="336">
        <v>0.2</v>
      </c>
      <c r="CL260" s="336"/>
      <c r="CM260" s="337"/>
      <c r="CN260" s="336">
        <v>0.60000000000000009</v>
      </c>
      <c r="CO260" s="336"/>
      <c r="CP260" s="337"/>
      <c r="CQ260" s="336">
        <v>1</v>
      </c>
      <c r="CR260" s="336"/>
      <c r="CS260" s="337"/>
      <c r="CU260" s="336" t="s">
        <v>5054</v>
      </c>
    </row>
    <row r="261" spans="1:99" ht="60.75" customHeight="1" x14ac:dyDescent="0.25">
      <c r="A261" s="234" t="s">
        <v>3556</v>
      </c>
      <c r="B261" s="234" t="s">
        <v>181</v>
      </c>
      <c r="C261" s="234">
        <v>1</v>
      </c>
      <c r="D261" s="234" t="s">
        <v>186</v>
      </c>
      <c r="E261" s="120">
        <v>1</v>
      </c>
      <c r="F261" s="166" t="s">
        <v>194</v>
      </c>
      <c r="G261" s="166" t="s">
        <v>200</v>
      </c>
      <c r="H261" s="166" t="s">
        <v>183</v>
      </c>
      <c r="I261" s="299" t="str">
        <f t="shared" si="14"/>
        <v>I-103-1-0700201</v>
      </c>
      <c r="J261" s="234" t="s">
        <v>221</v>
      </c>
      <c r="K261" s="109" t="s">
        <v>16</v>
      </c>
      <c r="L261" s="109" t="s">
        <v>18</v>
      </c>
      <c r="M261" s="301" t="s">
        <v>4754</v>
      </c>
      <c r="N261" s="202"/>
      <c r="O261" s="110" t="s">
        <v>505</v>
      </c>
      <c r="P261" s="331" t="s">
        <v>880</v>
      </c>
      <c r="Q261" s="331" t="s">
        <v>881</v>
      </c>
      <c r="R261" s="216" t="s">
        <v>222</v>
      </c>
      <c r="S261" s="111" t="s">
        <v>1027</v>
      </c>
      <c r="T261" s="581" t="s">
        <v>2996</v>
      </c>
      <c r="U261" s="728">
        <v>1.32</v>
      </c>
      <c r="V261" s="216" t="s">
        <v>223</v>
      </c>
      <c r="W261" s="1632">
        <v>1500000</v>
      </c>
      <c r="X261" s="144"/>
      <c r="Y261" s="703"/>
      <c r="Z261" s="296" t="s">
        <v>1028</v>
      </c>
      <c r="AA261" s="134">
        <v>43101</v>
      </c>
      <c r="AB261" s="134">
        <v>43190</v>
      </c>
      <c r="AC261" s="341" t="str">
        <f t="shared" si="15"/>
        <v>enero</v>
      </c>
      <c r="AD261" s="343">
        <f t="shared" si="16"/>
        <v>89</v>
      </c>
      <c r="AE261" s="342">
        <f t="shared" si="13"/>
        <v>91</v>
      </c>
      <c r="AF261" s="350">
        <v>0</v>
      </c>
      <c r="AG261" s="359">
        <v>283656468600</v>
      </c>
      <c r="AH261" s="360" t="s">
        <v>46</v>
      </c>
      <c r="AI261" s="360" t="s">
        <v>613</v>
      </c>
      <c r="AJ261" s="217" t="s">
        <v>1029</v>
      </c>
      <c r="AK261" s="595" t="s">
        <v>1030</v>
      </c>
      <c r="AL261" s="279"/>
      <c r="AM261" s="246" t="s">
        <v>1031</v>
      </c>
      <c r="AN261" s="574">
        <v>0</v>
      </c>
      <c r="AO261" s="575" t="s">
        <v>2997</v>
      </c>
      <c r="AP261" s="574">
        <v>0</v>
      </c>
      <c r="AQ261" s="726" t="s">
        <v>4192</v>
      </c>
      <c r="AR261" s="574">
        <v>773032</v>
      </c>
      <c r="AS261" s="726" t="s">
        <v>5263</v>
      </c>
      <c r="AT261" s="1627">
        <v>781527</v>
      </c>
      <c r="AU261" s="1378" t="s">
        <v>6455</v>
      </c>
      <c r="AV261" s="1625">
        <v>892860</v>
      </c>
      <c r="AW261" s="1378" t="s">
        <v>7092</v>
      </c>
      <c r="AX261" s="144"/>
      <c r="AY261" s="144"/>
      <c r="AZ261" s="144"/>
      <c r="BA261" s="144"/>
      <c r="BB261" s="144"/>
      <c r="BC261" s="144"/>
      <c r="BD261" s="144"/>
      <c r="BE261" s="144"/>
      <c r="BF261" s="144"/>
      <c r="BG261" s="144"/>
      <c r="BH261" s="144"/>
      <c r="BI261" s="144"/>
      <c r="BJ261" s="335">
        <f>IFERROR(VLOOKUP(CONCATENATE($AC261,$AE261),'Matriz de Decisión'!$M$4:$Y$81,2,0),0)</f>
        <v>0.25</v>
      </c>
      <c r="BK261" s="352">
        <v>0.1</v>
      </c>
      <c r="BL261" s="353" t="s">
        <v>1032</v>
      </c>
      <c r="BM261" s="580">
        <v>0.7</v>
      </c>
      <c r="BN261" s="335">
        <v>0.2</v>
      </c>
      <c r="BO261" s="594" t="s">
        <v>2998</v>
      </c>
      <c r="BP261" s="336">
        <v>1</v>
      </c>
      <c r="BQ261" s="336">
        <v>0.44</v>
      </c>
      <c r="BR261" s="339" t="s">
        <v>4192</v>
      </c>
      <c r="BS261" s="336">
        <v>1</v>
      </c>
      <c r="BT261" s="336">
        <v>0.71</v>
      </c>
      <c r="BU261" s="339" t="s">
        <v>5458</v>
      </c>
      <c r="BV261" s="1362">
        <v>1</v>
      </c>
      <c r="BW261" s="1362">
        <v>0.73</v>
      </c>
      <c r="BX261" s="1363" t="s">
        <v>6651</v>
      </c>
      <c r="BY261" s="1362">
        <v>1</v>
      </c>
      <c r="BZ261" s="1362">
        <v>0.84</v>
      </c>
      <c r="CA261" s="1378" t="s">
        <v>7142</v>
      </c>
      <c r="CB261" s="336">
        <v>1</v>
      </c>
      <c r="CC261" s="336"/>
      <c r="CD261" s="337"/>
      <c r="CE261" s="336">
        <v>1</v>
      </c>
      <c r="CF261" s="336"/>
      <c r="CG261" s="337"/>
      <c r="CH261" s="336">
        <v>1</v>
      </c>
      <c r="CI261" s="336"/>
      <c r="CJ261" s="337"/>
      <c r="CK261" s="336">
        <v>1</v>
      </c>
      <c r="CL261" s="336"/>
      <c r="CM261" s="337"/>
      <c r="CN261" s="336">
        <v>1</v>
      </c>
      <c r="CO261" s="336"/>
      <c r="CP261" s="337"/>
      <c r="CQ261" s="336">
        <v>1</v>
      </c>
      <c r="CR261" s="336"/>
      <c r="CS261" s="337"/>
      <c r="CU261" s="336" t="s">
        <v>5055</v>
      </c>
    </row>
    <row r="262" spans="1:99" ht="204.75" x14ac:dyDescent="0.25">
      <c r="A262" s="234" t="s">
        <v>3556</v>
      </c>
      <c r="B262" s="234" t="s">
        <v>181</v>
      </c>
      <c r="C262" s="234">
        <v>1</v>
      </c>
      <c r="D262" s="234" t="s">
        <v>186</v>
      </c>
      <c r="E262" s="120">
        <v>1</v>
      </c>
      <c r="F262" s="166" t="s">
        <v>194</v>
      </c>
      <c r="G262" s="166" t="s">
        <v>200</v>
      </c>
      <c r="H262" s="166" t="s">
        <v>185</v>
      </c>
      <c r="I262" s="299" t="str">
        <f t="shared" si="14"/>
        <v>I-103-1-0700202</v>
      </c>
      <c r="J262" s="234" t="s">
        <v>221</v>
      </c>
      <c r="K262" s="109" t="s">
        <v>16</v>
      </c>
      <c r="L262" s="109" t="s">
        <v>18</v>
      </c>
      <c r="M262" s="301" t="s">
        <v>4754</v>
      </c>
      <c r="N262" s="202"/>
      <c r="O262" s="110" t="s">
        <v>505</v>
      </c>
      <c r="P262" s="331" t="s">
        <v>880</v>
      </c>
      <c r="Q262" s="331" t="s">
        <v>881</v>
      </c>
      <c r="R262" s="216" t="s">
        <v>222</v>
      </c>
      <c r="S262" s="111" t="s">
        <v>1027</v>
      </c>
      <c r="T262" s="581" t="s">
        <v>2996</v>
      </c>
      <c r="U262" s="728">
        <v>1.32</v>
      </c>
      <c r="V262" s="216" t="s">
        <v>223</v>
      </c>
      <c r="W262" s="310">
        <v>1500000</v>
      </c>
      <c r="X262" s="144"/>
      <c r="Y262" s="703"/>
      <c r="Z262" s="296" t="s">
        <v>1033</v>
      </c>
      <c r="AA262" s="134">
        <v>43191</v>
      </c>
      <c r="AB262" s="134">
        <v>43312</v>
      </c>
      <c r="AC262" s="341" t="str">
        <f t="shared" si="15"/>
        <v>abril</v>
      </c>
      <c r="AD262" s="343">
        <f t="shared" si="16"/>
        <v>121</v>
      </c>
      <c r="AE262" s="342">
        <f t="shared" si="13"/>
        <v>122</v>
      </c>
      <c r="AF262" s="350">
        <v>0</v>
      </c>
      <c r="AG262" s="135">
        <v>0</v>
      </c>
      <c r="AH262" s="360" t="s">
        <v>46</v>
      </c>
      <c r="AI262" s="360">
        <v>70600000000</v>
      </c>
      <c r="AJ262" s="217" t="s">
        <v>1029</v>
      </c>
      <c r="AK262" s="581" t="s">
        <v>1034</v>
      </c>
      <c r="AL262" s="279"/>
      <c r="AM262" s="246">
        <v>0</v>
      </c>
      <c r="AN262" s="574">
        <v>0</v>
      </c>
      <c r="AO262" s="575" t="s">
        <v>2997</v>
      </c>
      <c r="AP262" s="574">
        <v>0</v>
      </c>
      <c r="AQ262" s="726" t="s">
        <v>4192</v>
      </c>
      <c r="AR262" s="574">
        <v>773032</v>
      </c>
      <c r="AS262" s="726" t="s">
        <v>5263</v>
      </c>
      <c r="AT262" s="1627">
        <v>781527</v>
      </c>
      <c r="AU262" s="1378" t="s">
        <v>6455</v>
      </c>
      <c r="AV262" s="1625">
        <v>892860</v>
      </c>
      <c r="AW262" s="1378" t="s">
        <v>7092</v>
      </c>
      <c r="AX262" s="144"/>
      <c r="AY262" s="144"/>
      <c r="AZ262" s="144"/>
      <c r="BA262" s="144"/>
      <c r="BB262" s="144"/>
      <c r="BC262" s="144"/>
      <c r="BD262" s="144"/>
      <c r="BE262" s="144"/>
      <c r="BF262" s="144"/>
      <c r="BG262" s="144"/>
      <c r="BH262" s="144"/>
      <c r="BI262" s="144"/>
      <c r="BJ262" s="335">
        <f>IFERROR(VLOOKUP(CONCATENATE($AC262,$AE262),'Matriz de Decisión'!$M$4:$Y$81,2,0),0)</f>
        <v>0</v>
      </c>
      <c r="BK262" s="352">
        <v>0</v>
      </c>
      <c r="BL262" s="353"/>
      <c r="BM262" s="580">
        <v>0</v>
      </c>
      <c r="BN262" s="335">
        <v>0</v>
      </c>
      <c r="BO262" s="594">
        <v>0</v>
      </c>
      <c r="BP262" s="336">
        <v>0</v>
      </c>
      <c r="BQ262" s="336"/>
      <c r="BR262" s="339"/>
      <c r="BS262" s="336">
        <v>0.2</v>
      </c>
      <c r="BT262" s="336">
        <v>9.9999999999999995E-7</v>
      </c>
      <c r="BU262" s="339" t="s">
        <v>5544</v>
      </c>
      <c r="BV262" s="1362">
        <v>0.30000000000000004</v>
      </c>
      <c r="BW262" s="1362">
        <v>0</v>
      </c>
      <c r="BX262" s="1363" t="s">
        <v>6652</v>
      </c>
      <c r="BY262" s="1362">
        <v>0.4</v>
      </c>
      <c r="BZ262" s="1362">
        <v>0.4</v>
      </c>
      <c r="CA262" s="1378" t="s">
        <v>7143</v>
      </c>
      <c r="CB262" s="336">
        <v>1</v>
      </c>
      <c r="CC262" s="336"/>
      <c r="CD262" s="337"/>
      <c r="CE262" s="336">
        <v>1</v>
      </c>
      <c r="CF262" s="336"/>
      <c r="CG262" s="337"/>
      <c r="CH262" s="336">
        <v>1</v>
      </c>
      <c r="CI262" s="336"/>
      <c r="CJ262" s="337"/>
      <c r="CK262" s="336">
        <v>1</v>
      </c>
      <c r="CL262" s="336"/>
      <c r="CM262" s="337"/>
      <c r="CN262" s="336">
        <v>1</v>
      </c>
      <c r="CO262" s="336"/>
      <c r="CP262" s="337"/>
      <c r="CQ262" s="336">
        <v>1</v>
      </c>
      <c r="CR262" s="336"/>
      <c r="CS262" s="337"/>
      <c r="CU262" s="336" t="s">
        <v>5056</v>
      </c>
    </row>
    <row r="263" spans="1:99" ht="126" x14ac:dyDescent="0.25">
      <c r="A263" s="234" t="s">
        <v>3556</v>
      </c>
      <c r="B263" s="234" t="s">
        <v>181</v>
      </c>
      <c r="C263" s="234">
        <v>1</v>
      </c>
      <c r="D263" s="234" t="s">
        <v>186</v>
      </c>
      <c r="E263" s="120">
        <v>0</v>
      </c>
      <c r="F263" s="234" t="s">
        <v>192</v>
      </c>
      <c r="G263" s="166" t="s">
        <v>3697</v>
      </c>
      <c r="H263" s="166" t="s">
        <v>183</v>
      </c>
      <c r="I263" s="299" t="str">
        <f t="shared" si="14"/>
        <v>I-103-0-1310201</v>
      </c>
      <c r="J263" s="234" t="s">
        <v>221</v>
      </c>
      <c r="K263" s="109" t="s">
        <v>16</v>
      </c>
      <c r="L263" s="109" t="s">
        <v>18</v>
      </c>
      <c r="M263" s="301" t="s">
        <v>4754</v>
      </c>
      <c r="N263" s="202"/>
      <c r="O263" s="110" t="s">
        <v>225</v>
      </c>
      <c r="P263" s="331" t="s">
        <v>880</v>
      </c>
      <c r="Q263" s="331" t="s">
        <v>881</v>
      </c>
      <c r="R263" s="110" t="s">
        <v>228</v>
      </c>
      <c r="S263" s="111" t="s">
        <v>1035</v>
      </c>
      <c r="T263" s="581" t="s">
        <v>3085</v>
      </c>
      <c r="U263" s="728">
        <v>0.88</v>
      </c>
      <c r="V263" s="216" t="s">
        <v>223</v>
      </c>
      <c r="W263" s="1632">
        <v>20</v>
      </c>
      <c r="X263" s="144"/>
      <c r="Y263" s="703"/>
      <c r="Z263" s="296" t="s">
        <v>1036</v>
      </c>
      <c r="AA263" s="134">
        <v>43124</v>
      </c>
      <c r="AB263" s="134">
        <v>43235</v>
      </c>
      <c r="AC263" s="341" t="str">
        <f t="shared" si="15"/>
        <v>enero</v>
      </c>
      <c r="AD263" s="343">
        <f t="shared" si="16"/>
        <v>111</v>
      </c>
      <c r="AE263" s="342">
        <f t="shared" si="13"/>
        <v>122</v>
      </c>
      <c r="AF263" s="350">
        <v>0</v>
      </c>
      <c r="AG263" s="135">
        <v>2000000000</v>
      </c>
      <c r="AH263" s="159" t="s">
        <v>1037</v>
      </c>
      <c r="AI263" s="159">
        <v>0</v>
      </c>
      <c r="AJ263" s="217" t="s">
        <v>1038</v>
      </c>
      <c r="AK263" s="595" t="s">
        <v>1039</v>
      </c>
      <c r="AL263" s="279"/>
      <c r="AM263" s="246"/>
      <c r="AN263" s="574">
        <v>0</v>
      </c>
      <c r="AO263" s="575" t="s">
        <v>3090</v>
      </c>
      <c r="AP263" s="574">
        <v>0</v>
      </c>
      <c r="AQ263" s="726" t="s">
        <v>4193</v>
      </c>
      <c r="AR263" s="574">
        <v>0</v>
      </c>
      <c r="AS263" s="726" t="s">
        <v>5264</v>
      </c>
      <c r="AT263" s="1627">
        <v>0</v>
      </c>
      <c r="AU263" s="1378" t="s">
        <v>6456</v>
      </c>
      <c r="AV263" s="1424">
        <v>0</v>
      </c>
      <c r="AW263" s="1378" t="s">
        <v>7093</v>
      </c>
      <c r="AX263" s="144"/>
      <c r="AY263" s="144"/>
      <c r="AZ263" s="144"/>
      <c r="BA263" s="144"/>
      <c r="BB263" s="144"/>
      <c r="BC263" s="144"/>
      <c r="BD263" s="144"/>
      <c r="BE263" s="144"/>
      <c r="BF263" s="144"/>
      <c r="BG263" s="144"/>
      <c r="BH263" s="144"/>
      <c r="BI263" s="144"/>
      <c r="BJ263" s="335">
        <f>IFERROR(VLOOKUP(CONCATENATE($AC263,$AE263),'Matriz de Decisión'!$M$4:$Y$81,2,0),0)</f>
        <v>0.2</v>
      </c>
      <c r="BK263" s="352">
        <v>0.05</v>
      </c>
      <c r="BL263" s="353" t="s">
        <v>1040</v>
      </c>
      <c r="BM263" s="577">
        <v>0.1</v>
      </c>
      <c r="BN263" s="335">
        <v>0.1</v>
      </c>
      <c r="BO263" s="594" t="s">
        <v>3094</v>
      </c>
      <c r="BP263" s="336">
        <v>0.5</v>
      </c>
      <c r="BQ263" s="336">
        <v>0.5</v>
      </c>
      <c r="BR263" s="339" t="s">
        <v>4234</v>
      </c>
      <c r="BS263" s="336">
        <v>0.8</v>
      </c>
      <c r="BT263" s="336">
        <v>0.8</v>
      </c>
      <c r="BU263" s="339" t="s">
        <v>5459</v>
      </c>
      <c r="BV263" s="1362">
        <v>1</v>
      </c>
      <c r="BW263" s="1362">
        <v>1</v>
      </c>
      <c r="BX263" s="1363" t="s">
        <v>6653</v>
      </c>
      <c r="BY263" s="1362">
        <v>1</v>
      </c>
      <c r="BZ263" s="1362">
        <v>1</v>
      </c>
      <c r="CA263" s="1378" t="s">
        <v>7144</v>
      </c>
      <c r="CB263" s="336">
        <v>1</v>
      </c>
      <c r="CC263" s="336"/>
      <c r="CD263" s="337"/>
      <c r="CE263" s="336">
        <v>1</v>
      </c>
      <c r="CF263" s="336"/>
      <c r="CG263" s="337"/>
      <c r="CH263" s="336">
        <v>1</v>
      </c>
      <c r="CI263" s="336"/>
      <c r="CJ263" s="337"/>
      <c r="CK263" s="336">
        <v>1</v>
      </c>
      <c r="CL263" s="336"/>
      <c r="CM263" s="337"/>
      <c r="CN263" s="336">
        <v>1</v>
      </c>
      <c r="CO263" s="336"/>
      <c r="CP263" s="337"/>
      <c r="CQ263" s="336">
        <v>1</v>
      </c>
      <c r="CR263" s="336"/>
      <c r="CS263" s="337"/>
      <c r="CU263" s="336" t="s">
        <v>5057</v>
      </c>
    </row>
    <row r="264" spans="1:99" ht="127.5" x14ac:dyDescent="0.25">
      <c r="A264" s="234" t="s">
        <v>3556</v>
      </c>
      <c r="B264" s="234" t="s">
        <v>181</v>
      </c>
      <c r="C264" s="234">
        <v>1</v>
      </c>
      <c r="D264" s="234" t="s">
        <v>186</v>
      </c>
      <c r="E264" s="120">
        <v>0</v>
      </c>
      <c r="F264" s="234" t="s">
        <v>192</v>
      </c>
      <c r="G264" s="166" t="s">
        <v>3697</v>
      </c>
      <c r="H264" s="166" t="s">
        <v>185</v>
      </c>
      <c r="I264" s="299" t="str">
        <f t="shared" si="14"/>
        <v>I-103-0-1310202</v>
      </c>
      <c r="J264" s="234" t="s">
        <v>221</v>
      </c>
      <c r="K264" s="109" t="s">
        <v>16</v>
      </c>
      <c r="L264" s="109" t="s">
        <v>18</v>
      </c>
      <c r="M264" s="301" t="s">
        <v>4754</v>
      </c>
      <c r="N264" s="202"/>
      <c r="O264" s="110" t="s">
        <v>225</v>
      </c>
      <c r="P264" s="331" t="s">
        <v>880</v>
      </c>
      <c r="Q264" s="331" t="s">
        <v>881</v>
      </c>
      <c r="R264" s="110" t="s">
        <v>228</v>
      </c>
      <c r="S264" s="111" t="s">
        <v>1035</v>
      </c>
      <c r="T264" s="581" t="s">
        <v>3085</v>
      </c>
      <c r="U264" s="728">
        <v>0.88</v>
      </c>
      <c r="V264" s="216" t="s">
        <v>223</v>
      </c>
      <c r="W264" s="310">
        <v>20</v>
      </c>
      <c r="X264" s="144"/>
      <c r="Y264" s="703"/>
      <c r="Z264" s="296" t="s">
        <v>1041</v>
      </c>
      <c r="AA264" s="134">
        <v>43241</v>
      </c>
      <c r="AB264" s="134">
        <v>43449</v>
      </c>
      <c r="AC264" s="341" t="str">
        <f t="shared" si="15"/>
        <v>mayo</v>
      </c>
      <c r="AD264" s="343">
        <f t="shared" si="16"/>
        <v>208</v>
      </c>
      <c r="AE264" s="342">
        <f t="shared" ref="AE264:AE327" si="17">IF($AD264&lt;=30,30,IF(AND($AD264&gt;30,$AD264&lt;=61),61,IF(AND($AD264&gt;61,$AD264&lt;=91),91,IF(AND($AD264&gt;91,$AD264&lt;=122),122,IF(AND($AD264&gt;122,$AD264&lt;=152),152,IF(AND($AD264&gt;152,$AD264&lt;=183),183,IF(AND($AD264&gt;183,$AD264&lt;=213),213,IF(AND($AD264&gt;213,$AD264&lt;=244),244,IF(AND($AD264&gt;244,$AD264&lt;=274),274,IF(AND($AD264&gt;274,$AD264&lt;=305),305,IF(AND($AD264&gt;305,$AD264&lt;=333),333,IF(AND($AD264&gt;333,$AD264&lt;=365),365,"Verificar Fechas"))))))))))))</f>
        <v>213</v>
      </c>
      <c r="AF264" s="350">
        <v>0</v>
      </c>
      <c r="AG264" s="160">
        <v>2000000000</v>
      </c>
      <c r="AH264" s="159" t="s">
        <v>1037</v>
      </c>
      <c r="AI264" s="159">
        <v>0</v>
      </c>
      <c r="AJ264" s="217" t="s">
        <v>1038</v>
      </c>
      <c r="AK264" s="351" t="s">
        <v>1042</v>
      </c>
      <c r="AL264" s="279"/>
      <c r="AM264" s="246">
        <v>0</v>
      </c>
      <c r="AN264" s="574">
        <v>0</v>
      </c>
      <c r="AO264" s="575" t="s">
        <v>3090</v>
      </c>
      <c r="AP264" s="574">
        <v>0</v>
      </c>
      <c r="AQ264" s="726" t="s">
        <v>4193</v>
      </c>
      <c r="AR264" s="574">
        <v>0</v>
      </c>
      <c r="AS264" s="726" t="s">
        <v>5264</v>
      </c>
      <c r="AT264" s="1627">
        <v>0</v>
      </c>
      <c r="AU264" s="1378" t="s">
        <v>6456</v>
      </c>
      <c r="AV264" s="1424">
        <v>0</v>
      </c>
      <c r="AW264" s="1378" t="s">
        <v>7093</v>
      </c>
      <c r="AX264" s="144"/>
      <c r="AY264" s="144"/>
      <c r="AZ264" s="144"/>
      <c r="BA264" s="144"/>
      <c r="BB264" s="144"/>
      <c r="BC264" s="144"/>
      <c r="BD264" s="144"/>
      <c r="BE264" s="144"/>
      <c r="BF264" s="144"/>
      <c r="BG264" s="144"/>
      <c r="BH264" s="144"/>
      <c r="BI264" s="144"/>
      <c r="BJ264" s="335">
        <f>IFERROR(VLOOKUP(CONCATENATE($AC264,$AE264),'Matriz de Decisión'!$M$4:$Y$81,2,0),0)</f>
        <v>0</v>
      </c>
      <c r="BK264" s="352">
        <v>0</v>
      </c>
      <c r="BL264" s="353">
        <v>0</v>
      </c>
      <c r="BM264" s="577">
        <v>0</v>
      </c>
      <c r="BN264" s="335">
        <v>0</v>
      </c>
      <c r="BO264" s="594">
        <v>0</v>
      </c>
      <c r="BP264" s="336">
        <v>0</v>
      </c>
      <c r="BQ264" s="336"/>
      <c r="BR264" s="339"/>
      <c r="BS264" s="336">
        <v>0</v>
      </c>
      <c r="BT264" s="336"/>
      <c r="BU264" s="339"/>
      <c r="BV264" s="1362">
        <v>0.05</v>
      </c>
      <c r="BW264" s="1362">
        <v>0</v>
      </c>
      <c r="BX264" s="1363" t="s">
        <v>6654</v>
      </c>
      <c r="BY264" s="1362">
        <v>0.1</v>
      </c>
      <c r="BZ264" s="1362">
        <v>0.1</v>
      </c>
      <c r="CA264" s="1378" t="s">
        <v>7093</v>
      </c>
      <c r="CB264" s="336">
        <v>0.2</v>
      </c>
      <c r="CC264" s="336"/>
      <c r="CD264" s="337"/>
      <c r="CE264" s="336">
        <v>0.4</v>
      </c>
      <c r="CF264" s="336"/>
      <c r="CG264" s="337"/>
      <c r="CH264" s="336">
        <v>0.60000000000000009</v>
      </c>
      <c r="CI264" s="336"/>
      <c r="CJ264" s="337"/>
      <c r="CK264" s="336">
        <v>0.8</v>
      </c>
      <c r="CL264" s="336"/>
      <c r="CM264" s="337"/>
      <c r="CN264" s="336">
        <v>0.9</v>
      </c>
      <c r="CO264" s="336"/>
      <c r="CP264" s="337"/>
      <c r="CQ264" s="336">
        <v>1</v>
      </c>
      <c r="CR264" s="336"/>
      <c r="CS264" s="337"/>
      <c r="CU264" s="336" t="s">
        <v>5058</v>
      </c>
    </row>
    <row r="265" spans="1:99" ht="127.5" x14ac:dyDescent="0.25">
      <c r="A265" s="234" t="s">
        <v>3556</v>
      </c>
      <c r="B265" s="234" t="s">
        <v>181</v>
      </c>
      <c r="C265" s="234">
        <v>1</v>
      </c>
      <c r="D265" s="234" t="s">
        <v>186</v>
      </c>
      <c r="E265" s="120">
        <v>0</v>
      </c>
      <c r="F265" s="234" t="s">
        <v>192</v>
      </c>
      <c r="G265" s="166" t="s">
        <v>3697</v>
      </c>
      <c r="H265" s="166" t="s">
        <v>186</v>
      </c>
      <c r="I265" s="299" t="str">
        <f t="shared" ref="I265:I328" si="18">+B265&amp;"-"&amp;C265&amp;D265&amp;"-"&amp;E265&amp;"-"&amp;F265&amp;G265&amp;H265</f>
        <v>I-103-0-1310203</v>
      </c>
      <c r="J265" s="234" t="s">
        <v>221</v>
      </c>
      <c r="K265" s="109" t="s">
        <v>16</v>
      </c>
      <c r="L265" s="109" t="s">
        <v>18</v>
      </c>
      <c r="M265" s="301" t="s">
        <v>4754</v>
      </c>
      <c r="N265" s="202"/>
      <c r="O265" s="110" t="s">
        <v>225</v>
      </c>
      <c r="P265" s="331" t="s">
        <v>880</v>
      </c>
      <c r="Q265" s="331" t="s">
        <v>881</v>
      </c>
      <c r="R265" s="110" t="s">
        <v>228</v>
      </c>
      <c r="S265" s="111" t="s">
        <v>1035</v>
      </c>
      <c r="T265" s="581" t="s">
        <v>3085</v>
      </c>
      <c r="U265" s="728">
        <v>0.88</v>
      </c>
      <c r="V265" s="216" t="s">
        <v>223</v>
      </c>
      <c r="W265" s="310">
        <v>20</v>
      </c>
      <c r="X265" s="144"/>
      <c r="Y265" s="703"/>
      <c r="Z265" s="296" t="s">
        <v>1043</v>
      </c>
      <c r="AA265" s="134">
        <v>43241</v>
      </c>
      <c r="AB265" s="134">
        <v>43449</v>
      </c>
      <c r="AC265" s="341" t="str">
        <f t="shared" ref="AC265:AC328" si="19">TEXT(AA265,"mmmm")</f>
        <v>mayo</v>
      </c>
      <c r="AD265" s="343">
        <f t="shared" ref="AD265:AD328" si="20">+AB265-AA265</f>
        <v>208</v>
      </c>
      <c r="AE265" s="342">
        <f t="shared" si="17"/>
        <v>213</v>
      </c>
      <c r="AF265" s="350">
        <v>0</v>
      </c>
      <c r="AG265" s="161">
        <v>347543585.66876692</v>
      </c>
      <c r="AH265" s="159" t="s">
        <v>1037</v>
      </c>
      <c r="AI265" s="152">
        <v>0</v>
      </c>
      <c r="AJ265" s="217" t="s">
        <v>1038</v>
      </c>
      <c r="AK265" s="351" t="s">
        <v>1044</v>
      </c>
      <c r="AL265" s="279"/>
      <c r="AM265" s="246">
        <v>0</v>
      </c>
      <c r="AN265" s="574">
        <v>0</v>
      </c>
      <c r="AO265" s="575" t="s">
        <v>3090</v>
      </c>
      <c r="AP265" s="574">
        <v>0</v>
      </c>
      <c r="AQ265" s="726" t="s">
        <v>4193</v>
      </c>
      <c r="AR265" s="574">
        <v>0</v>
      </c>
      <c r="AS265" s="726" t="s">
        <v>5264</v>
      </c>
      <c r="AT265" s="1627">
        <v>0</v>
      </c>
      <c r="AU265" s="1378" t="s">
        <v>6456</v>
      </c>
      <c r="AV265" s="1424">
        <v>0</v>
      </c>
      <c r="AW265" s="1378" t="s">
        <v>7093</v>
      </c>
      <c r="AX265" s="144"/>
      <c r="AY265" s="144"/>
      <c r="AZ265" s="144"/>
      <c r="BA265" s="144"/>
      <c r="BB265" s="144"/>
      <c r="BC265" s="144"/>
      <c r="BD265" s="144"/>
      <c r="BE265" s="144"/>
      <c r="BF265" s="144"/>
      <c r="BG265" s="144"/>
      <c r="BH265" s="144"/>
      <c r="BI265" s="144"/>
      <c r="BJ265" s="335">
        <f>IFERROR(VLOOKUP(CONCATENATE($AC265,$AE265),'Matriz de Decisión'!$M$4:$Y$81,2,0),0)</f>
        <v>0</v>
      </c>
      <c r="BK265" s="352">
        <v>0</v>
      </c>
      <c r="BL265" s="353">
        <v>0</v>
      </c>
      <c r="BM265" s="577">
        <v>0</v>
      </c>
      <c r="BN265" s="335">
        <v>0</v>
      </c>
      <c r="BO265" s="594">
        <v>0</v>
      </c>
      <c r="BP265" s="336">
        <v>0</v>
      </c>
      <c r="BQ265" s="336"/>
      <c r="BR265" s="339"/>
      <c r="BS265" s="336">
        <v>0</v>
      </c>
      <c r="BT265" s="336"/>
      <c r="BU265" s="339"/>
      <c r="BV265" s="1362">
        <v>0.05</v>
      </c>
      <c r="BW265" s="1362">
        <v>0</v>
      </c>
      <c r="BX265" s="1363" t="s">
        <v>6654</v>
      </c>
      <c r="BY265" s="1362">
        <v>0.1</v>
      </c>
      <c r="BZ265" s="1362">
        <v>0.1</v>
      </c>
      <c r="CA265" s="1378" t="s">
        <v>7145</v>
      </c>
      <c r="CB265" s="336">
        <v>0.2</v>
      </c>
      <c r="CC265" s="336"/>
      <c r="CD265" s="337"/>
      <c r="CE265" s="336">
        <v>0.4</v>
      </c>
      <c r="CF265" s="336"/>
      <c r="CG265" s="337"/>
      <c r="CH265" s="336">
        <v>0.60000000000000009</v>
      </c>
      <c r="CI265" s="336"/>
      <c r="CJ265" s="337"/>
      <c r="CK265" s="336">
        <v>0.8</v>
      </c>
      <c r="CL265" s="336"/>
      <c r="CM265" s="337"/>
      <c r="CN265" s="336">
        <v>0.9</v>
      </c>
      <c r="CO265" s="336"/>
      <c r="CP265" s="337"/>
      <c r="CQ265" s="336">
        <v>1</v>
      </c>
      <c r="CR265" s="336"/>
      <c r="CS265" s="337"/>
      <c r="CU265" s="336" t="s">
        <v>5059</v>
      </c>
    </row>
    <row r="266" spans="1:99" ht="127.5" x14ac:dyDescent="0.25">
      <c r="A266" s="234" t="s">
        <v>3556</v>
      </c>
      <c r="B266" s="234" t="s">
        <v>181</v>
      </c>
      <c r="C266" s="234">
        <v>1</v>
      </c>
      <c r="D266" s="234" t="s">
        <v>186</v>
      </c>
      <c r="E266" s="120">
        <v>0</v>
      </c>
      <c r="F266" s="234" t="s">
        <v>192</v>
      </c>
      <c r="G266" s="166" t="s">
        <v>3698</v>
      </c>
      <c r="H266" s="166" t="s">
        <v>183</v>
      </c>
      <c r="I266" s="299" t="str">
        <f t="shared" si="18"/>
        <v>I-103-0-1310301</v>
      </c>
      <c r="J266" s="234" t="s">
        <v>221</v>
      </c>
      <c r="K266" s="109" t="s">
        <v>16</v>
      </c>
      <c r="L266" s="109" t="s">
        <v>18</v>
      </c>
      <c r="M266" s="301" t="s">
        <v>4754</v>
      </c>
      <c r="N266" s="202"/>
      <c r="O266" s="110" t="s">
        <v>225</v>
      </c>
      <c r="P266" s="331" t="s">
        <v>880</v>
      </c>
      <c r="Q266" s="331" t="s">
        <v>881</v>
      </c>
      <c r="R266" s="110" t="s">
        <v>228</v>
      </c>
      <c r="S266" s="111" t="s">
        <v>1045</v>
      </c>
      <c r="T266" s="581" t="s">
        <v>3086</v>
      </c>
      <c r="U266" s="728">
        <v>1.32</v>
      </c>
      <c r="V266" s="216" t="s">
        <v>223</v>
      </c>
      <c r="W266" s="310">
        <v>95</v>
      </c>
      <c r="X266" s="489" t="s">
        <v>222</v>
      </c>
      <c r="Y266" s="703">
        <v>43166</v>
      </c>
      <c r="Z266" s="296" t="s">
        <v>3571</v>
      </c>
      <c r="AA266" s="134">
        <v>43114</v>
      </c>
      <c r="AB266" s="208">
        <v>43341</v>
      </c>
      <c r="AC266" s="341" t="str">
        <f t="shared" si="19"/>
        <v>enero</v>
      </c>
      <c r="AD266" s="343">
        <f t="shared" si="20"/>
        <v>227</v>
      </c>
      <c r="AE266" s="342">
        <f t="shared" si="17"/>
        <v>244</v>
      </c>
      <c r="AF266" s="361">
        <v>700000000</v>
      </c>
      <c r="AG266" s="135">
        <v>0</v>
      </c>
      <c r="AH266" s="163" t="s">
        <v>1046</v>
      </c>
      <c r="AI266" s="162" t="s">
        <v>1046</v>
      </c>
      <c r="AJ266" s="217" t="s">
        <v>1047</v>
      </c>
      <c r="AK266" s="351" t="s">
        <v>1048</v>
      </c>
      <c r="AL266" s="279"/>
      <c r="AM266" s="246"/>
      <c r="AN266" s="574">
        <v>29</v>
      </c>
      <c r="AO266" s="575" t="s">
        <v>3091</v>
      </c>
      <c r="AP266" s="574">
        <v>29</v>
      </c>
      <c r="AQ266" s="726" t="s">
        <v>4194</v>
      </c>
      <c r="AR266" s="574">
        <v>29</v>
      </c>
      <c r="AS266" s="726" t="s">
        <v>5265</v>
      </c>
      <c r="AT266" s="1627">
        <v>29</v>
      </c>
      <c r="AU266" s="1378" t="s">
        <v>6457</v>
      </c>
      <c r="AV266" s="1424">
        <v>29</v>
      </c>
      <c r="AW266" s="1378" t="s">
        <v>7094</v>
      </c>
      <c r="AX266" s="144"/>
      <c r="AY266" s="144"/>
      <c r="AZ266" s="144"/>
      <c r="BA266" s="144"/>
      <c r="BB266" s="144"/>
      <c r="BC266" s="144"/>
      <c r="BD266" s="144"/>
      <c r="BE266" s="144"/>
      <c r="BF266" s="144"/>
      <c r="BG266" s="144"/>
      <c r="BH266" s="144"/>
      <c r="BI266" s="144"/>
      <c r="BJ266" s="335">
        <f>IFERROR(VLOOKUP(CONCATENATE($AC266,$AE266),'Matriz de Decisión'!$M$4:$Y$81,2,0),0)</f>
        <v>8.4999999999999992E-2</v>
      </c>
      <c r="BK266" s="352">
        <v>0.05</v>
      </c>
      <c r="BL266" s="353" t="s">
        <v>1049</v>
      </c>
      <c r="BM266" s="577">
        <v>0.36</v>
      </c>
      <c r="BN266" s="335">
        <v>0.36</v>
      </c>
      <c r="BO266" s="594" t="s">
        <v>3091</v>
      </c>
      <c r="BP266" s="336">
        <v>0.66999999999999993</v>
      </c>
      <c r="BQ266" s="336">
        <v>0.7</v>
      </c>
      <c r="BR266" s="339" t="s">
        <v>4235</v>
      </c>
      <c r="BS266" s="336">
        <v>0.73599999999999999</v>
      </c>
      <c r="BT266" s="336">
        <v>0.84</v>
      </c>
      <c r="BU266" s="339" t="s">
        <v>5460</v>
      </c>
      <c r="BV266" s="1362">
        <v>0.80200000000000005</v>
      </c>
      <c r="BW266" s="1362">
        <v>1</v>
      </c>
      <c r="BX266" s="1363" t="s">
        <v>6655</v>
      </c>
      <c r="BY266" s="1362">
        <v>0.8680000000000001</v>
      </c>
      <c r="BZ266" s="1362">
        <v>1</v>
      </c>
      <c r="CA266" s="1378" t="s">
        <v>7146</v>
      </c>
      <c r="CB266" s="336">
        <v>0.93400000000000016</v>
      </c>
      <c r="CC266" s="336"/>
      <c r="CD266" s="337"/>
      <c r="CE266" s="336">
        <v>1.0000000000000002</v>
      </c>
      <c r="CF266" s="336"/>
      <c r="CG266" s="337"/>
      <c r="CH266" s="336">
        <v>1.0000000000000002</v>
      </c>
      <c r="CI266" s="336"/>
      <c r="CJ266" s="337"/>
      <c r="CK266" s="336">
        <v>1.0000000000000002</v>
      </c>
      <c r="CL266" s="336"/>
      <c r="CM266" s="337"/>
      <c r="CN266" s="336">
        <v>1.0000000000000002</v>
      </c>
      <c r="CO266" s="336"/>
      <c r="CP266" s="337"/>
      <c r="CQ266" s="336">
        <v>1.0000000000000002</v>
      </c>
      <c r="CR266" s="336"/>
      <c r="CS266" s="337"/>
      <c r="CU266" s="336" t="s">
        <v>5060</v>
      </c>
    </row>
    <row r="267" spans="1:99" ht="127.5" x14ac:dyDescent="0.25">
      <c r="A267" s="234" t="s">
        <v>3556</v>
      </c>
      <c r="B267" s="234" t="s">
        <v>181</v>
      </c>
      <c r="C267" s="234">
        <v>1</v>
      </c>
      <c r="D267" s="234" t="s">
        <v>186</v>
      </c>
      <c r="E267" s="120">
        <v>0</v>
      </c>
      <c r="F267" s="234" t="s">
        <v>192</v>
      </c>
      <c r="G267" s="166" t="s">
        <v>3698</v>
      </c>
      <c r="H267" s="166" t="s">
        <v>185</v>
      </c>
      <c r="I267" s="299" t="str">
        <f t="shared" si="18"/>
        <v>I-103-0-1310302</v>
      </c>
      <c r="J267" s="234" t="s">
        <v>221</v>
      </c>
      <c r="K267" s="109" t="s">
        <v>16</v>
      </c>
      <c r="L267" s="109" t="s">
        <v>18</v>
      </c>
      <c r="M267" s="301" t="s">
        <v>4754</v>
      </c>
      <c r="N267" s="202"/>
      <c r="O267" s="110" t="s">
        <v>225</v>
      </c>
      <c r="P267" s="331" t="s">
        <v>880</v>
      </c>
      <c r="Q267" s="331" t="s">
        <v>881</v>
      </c>
      <c r="R267" s="110" t="s">
        <v>228</v>
      </c>
      <c r="S267" s="111" t="s">
        <v>1045</v>
      </c>
      <c r="T267" s="581" t="s">
        <v>3086</v>
      </c>
      <c r="U267" s="728">
        <v>1.32</v>
      </c>
      <c r="V267" s="216" t="s">
        <v>223</v>
      </c>
      <c r="W267" s="310">
        <v>95</v>
      </c>
      <c r="X267" s="489" t="s">
        <v>222</v>
      </c>
      <c r="Y267" s="703">
        <v>43166</v>
      </c>
      <c r="Z267" s="296" t="s">
        <v>3570</v>
      </c>
      <c r="AA267" s="134">
        <v>43313</v>
      </c>
      <c r="AB267" s="134">
        <v>43449</v>
      </c>
      <c r="AC267" s="341" t="str">
        <f t="shared" si="19"/>
        <v>agosto</v>
      </c>
      <c r="AD267" s="343">
        <f t="shared" si="20"/>
        <v>136</v>
      </c>
      <c r="AE267" s="342">
        <f t="shared" si="17"/>
        <v>152</v>
      </c>
      <c r="AF267" s="361">
        <v>700000000</v>
      </c>
      <c r="AG267" s="135">
        <v>0</v>
      </c>
      <c r="AH267" s="163" t="s">
        <v>1046</v>
      </c>
      <c r="AI267" s="162" t="s">
        <v>1046</v>
      </c>
      <c r="AJ267" s="217" t="s">
        <v>657</v>
      </c>
      <c r="AK267" s="351" t="s">
        <v>1050</v>
      </c>
      <c r="AL267" s="279"/>
      <c r="AM267" s="246">
        <v>0</v>
      </c>
      <c r="AN267" s="574">
        <v>29</v>
      </c>
      <c r="AO267" s="575" t="s">
        <v>3091</v>
      </c>
      <c r="AP267" s="574">
        <v>29</v>
      </c>
      <c r="AQ267" s="726" t="s">
        <v>4194</v>
      </c>
      <c r="AR267" s="574">
        <v>29</v>
      </c>
      <c r="AS267" s="726" t="s">
        <v>5265</v>
      </c>
      <c r="AT267" s="1627">
        <v>29</v>
      </c>
      <c r="AU267" s="1378" t="s">
        <v>6457</v>
      </c>
      <c r="AV267" s="1424">
        <v>29</v>
      </c>
      <c r="AW267" s="1378" t="s">
        <v>7094</v>
      </c>
      <c r="AX267" s="144"/>
      <c r="AY267" s="144"/>
      <c r="AZ267" s="144"/>
      <c r="BA267" s="144"/>
      <c r="BB267" s="144"/>
      <c r="BC267" s="144"/>
      <c r="BD267" s="144"/>
      <c r="BE267" s="144"/>
      <c r="BF267" s="144"/>
      <c r="BG267" s="144"/>
      <c r="BH267" s="144"/>
      <c r="BI267" s="144"/>
      <c r="BJ267" s="335">
        <f>IFERROR(VLOOKUP(CONCATENATE($AC267,$AE267),'Matriz de Decisión'!$M$4:$Y$81,2,0),0)</f>
        <v>0</v>
      </c>
      <c r="BK267" s="352">
        <v>0</v>
      </c>
      <c r="BL267" s="353">
        <v>0</v>
      </c>
      <c r="BM267" s="577">
        <v>0</v>
      </c>
      <c r="BN267" s="335">
        <v>0</v>
      </c>
      <c r="BO267" s="594">
        <v>0</v>
      </c>
      <c r="BP267" s="336" t="s">
        <v>4209</v>
      </c>
      <c r="BQ267" s="336" t="s">
        <v>4209</v>
      </c>
      <c r="BR267" s="339" t="s">
        <v>4209</v>
      </c>
      <c r="BS267" s="336" t="s">
        <v>4209</v>
      </c>
      <c r="BT267" s="336" t="s">
        <v>4209</v>
      </c>
      <c r="BU267" s="339" t="s">
        <v>4209</v>
      </c>
      <c r="BV267" s="1362" t="s">
        <v>4209</v>
      </c>
      <c r="BW267" s="1362" t="s">
        <v>4209</v>
      </c>
      <c r="BX267" s="1363" t="s">
        <v>4209</v>
      </c>
      <c r="BY267" s="1362" t="s">
        <v>4209</v>
      </c>
      <c r="BZ267" s="1362" t="s">
        <v>4209</v>
      </c>
      <c r="CA267" s="1378" t="s">
        <v>4209</v>
      </c>
      <c r="CB267" s="336" t="s">
        <v>4209</v>
      </c>
      <c r="CC267" s="336"/>
      <c r="CD267" s="337"/>
      <c r="CE267" s="336">
        <v>0.2</v>
      </c>
      <c r="CF267" s="336"/>
      <c r="CG267" s="337"/>
      <c r="CH267" s="336">
        <v>0.4</v>
      </c>
      <c r="CI267" s="336"/>
      <c r="CJ267" s="337"/>
      <c r="CK267" s="336">
        <v>0.60000000000000009</v>
      </c>
      <c r="CL267" s="336"/>
      <c r="CM267" s="337"/>
      <c r="CN267" s="336">
        <v>0.8</v>
      </c>
      <c r="CO267" s="336"/>
      <c r="CP267" s="337"/>
      <c r="CQ267" s="336">
        <v>1</v>
      </c>
      <c r="CR267" s="336"/>
      <c r="CS267" s="337"/>
      <c r="CU267" s="336" t="s">
        <v>5061</v>
      </c>
    </row>
    <row r="268" spans="1:99" ht="140.25" x14ac:dyDescent="0.25">
      <c r="A268" s="234" t="s">
        <v>3556</v>
      </c>
      <c r="B268" s="234" t="s">
        <v>181</v>
      </c>
      <c r="C268" s="234">
        <v>1</v>
      </c>
      <c r="D268" s="234" t="s">
        <v>186</v>
      </c>
      <c r="E268" s="120">
        <v>0</v>
      </c>
      <c r="F268" s="234" t="s">
        <v>192</v>
      </c>
      <c r="G268" s="166" t="s">
        <v>3699</v>
      </c>
      <c r="H268" s="166" t="s">
        <v>183</v>
      </c>
      <c r="I268" s="299" t="str">
        <f t="shared" si="18"/>
        <v>I-103-0-1310401</v>
      </c>
      <c r="J268" s="234" t="s">
        <v>221</v>
      </c>
      <c r="K268" s="109" t="s">
        <v>16</v>
      </c>
      <c r="L268" s="109" t="s">
        <v>18</v>
      </c>
      <c r="M268" s="301" t="s">
        <v>4754</v>
      </c>
      <c r="N268" s="202"/>
      <c r="O268" s="110" t="s">
        <v>225</v>
      </c>
      <c r="P268" s="331" t="s">
        <v>880</v>
      </c>
      <c r="Q268" s="331" t="s">
        <v>881</v>
      </c>
      <c r="R268" s="110" t="s">
        <v>228</v>
      </c>
      <c r="S268" s="111" t="s">
        <v>1051</v>
      </c>
      <c r="T268" s="581" t="s">
        <v>3087</v>
      </c>
      <c r="U268" s="728">
        <v>1.32</v>
      </c>
      <c r="V268" s="216" t="s">
        <v>223</v>
      </c>
      <c r="W268" s="956">
        <v>1</v>
      </c>
      <c r="X268" s="144"/>
      <c r="Y268" s="703"/>
      <c r="Z268" s="296" t="s">
        <v>1052</v>
      </c>
      <c r="AA268" s="134">
        <v>43132</v>
      </c>
      <c r="AB268" s="134">
        <v>43327</v>
      </c>
      <c r="AC268" s="341" t="str">
        <f t="shared" si="19"/>
        <v>febrero</v>
      </c>
      <c r="AD268" s="343">
        <f t="shared" si="20"/>
        <v>195</v>
      </c>
      <c r="AE268" s="342">
        <f t="shared" si="17"/>
        <v>213</v>
      </c>
      <c r="AF268" s="350">
        <v>0</v>
      </c>
      <c r="AG268" s="135">
        <v>0</v>
      </c>
      <c r="AH268" s="360"/>
      <c r="AI268" s="360"/>
      <c r="AJ268" s="217" t="s">
        <v>1053</v>
      </c>
      <c r="AK268" s="351" t="s">
        <v>1054</v>
      </c>
      <c r="AL268" s="279"/>
      <c r="AM268" s="246">
        <v>0</v>
      </c>
      <c r="AN268" s="574">
        <v>0</v>
      </c>
      <c r="AO268" s="575" t="s">
        <v>3092</v>
      </c>
      <c r="AP268" s="574">
        <v>0</v>
      </c>
      <c r="AQ268" s="726" t="s">
        <v>4195</v>
      </c>
      <c r="AR268" s="574">
        <v>0</v>
      </c>
      <c r="AS268" s="726" t="s">
        <v>5266</v>
      </c>
      <c r="AT268" s="1627">
        <v>0</v>
      </c>
      <c r="AU268" s="1378" t="s">
        <v>6458</v>
      </c>
      <c r="AV268" s="1424">
        <v>0</v>
      </c>
      <c r="AW268" s="1378" t="s">
        <v>7095</v>
      </c>
      <c r="AX268" s="144"/>
      <c r="AY268" s="144"/>
      <c r="AZ268" s="144"/>
      <c r="BA268" s="144"/>
      <c r="BB268" s="144"/>
      <c r="BC268" s="144"/>
      <c r="BD268" s="144"/>
      <c r="BE268" s="144"/>
      <c r="BF268" s="144"/>
      <c r="BG268" s="144"/>
      <c r="BH268" s="144"/>
      <c r="BI268" s="144"/>
      <c r="BJ268" s="335">
        <f>IFERROR(VLOOKUP(CONCATENATE($AC268,$AE268),'Matriz de Decisión'!$M$4:$Y$81,2,0),0)</f>
        <v>0</v>
      </c>
      <c r="BK268" s="352">
        <v>0</v>
      </c>
      <c r="BL268" s="353">
        <v>0</v>
      </c>
      <c r="BM268" s="577">
        <v>0.55000000000000004</v>
      </c>
      <c r="BN268" s="335">
        <v>0.55000000000000004</v>
      </c>
      <c r="BO268" s="594" t="s">
        <v>3092</v>
      </c>
      <c r="BP268" s="336">
        <v>0.60000000000000009</v>
      </c>
      <c r="BQ268" s="336">
        <v>0.6</v>
      </c>
      <c r="BR268" s="339" t="s">
        <v>4195</v>
      </c>
      <c r="BS268" s="336">
        <v>0.65000000000000013</v>
      </c>
      <c r="BT268" s="336">
        <v>0.65</v>
      </c>
      <c r="BU268" s="339" t="s">
        <v>5461</v>
      </c>
      <c r="BV268" s="1362">
        <v>0.70000000000000018</v>
      </c>
      <c r="BW268" s="1362">
        <v>0.7</v>
      </c>
      <c r="BX268" s="1363" t="s">
        <v>6656</v>
      </c>
      <c r="BY268" s="1362">
        <v>0.80000000000000016</v>
      </c>
      <c r="BZ268" s="1362">
        <v>0.8</v>
      </c>
      <c r="CA268" s="1378" t="s">
        <v>7147</v>
      </c>
      <c r="CB268" s="336">
        <v>0.90000000000000013</v>
      </c>
      <c r="CC268" s="336"/>
      <c r="CD268" s="337"/>
      <c r="CE268" s="336">
        <v>1.0000000000000002</v>
      </c>
      <c r="CF268" s="336"/>
      <c r="CG268" s="337"/>
      <c r="CH268" s="336">
        <v>1.0000000000000002</v>
      </c>
      <c r="CI268" s="336"/>
      <c r="CJ268" s="337"/>
      <c r="CK268" s="336">
        <v>1.0000000000000002</v>
      </c>
      <c r="CL268" s="336"/>
      <c r="CM268" s="337"/>
      <c r="CN268" s="336">
        <v>1.0000000000000002</v>
      </c>
      <c r="CO268" s="336"/>
      <c r="CP268" s="337"/>
      <c r="CQ268" s="336">
        <v>1.0000000000000002</v>
      </c>
      <c r="CR268" s="336"/>
      <c r="CS268" s="337"/>
      <c r="CU268" s="336" t="s">
        <v>5062</v>
      </c>
    </row>
    <row r="269" spans="1:99" ht="140.25" x14ac:dyDescent="0.25">
      <c r="A269" s="234" t="s">
        <v>3556</v>
      </c>
      <c r="B269" s="234" t="s">
        <v>181</v>
      </c>
      <c r="C269" s="234">
        <v>1</v>
      </c>
      <c r="D269" s="234" t="s">
        <v>186</v>
      </c>
      <c r="E269" s="120">
        <v>0</v>
      </c>
      <c r="F269" s="234" t="s">
        <v>192</v>
      </c>
      <c r="G269" s="166" t="s">
        <v>3699</v>
      </c>
      <c r="H269" s="166" t="s">
        <v>185</v>
      </c>
      <c r="I269" s="299" t="str">
        <f t="shared" si="18"/>
        <v>I-103-0-1310402</v>
      </c>
      <c r="J269" s="234" t="s">
        <v>221</v>
      </c>
      <c r="K269" s="109" t="s">
        <v>16</v>
      </c>
      <c r="L269" s="109" t="s">
        <v>18</v>
      </c>
      <c r="M269" s="301" t="s">
        <v>4754</v>
      </c>
      <c r="N269" s="202"/>
      <c r="O269" s="110" t="s">
        <v>225</v>
      </c>
      <c r="P269" s="331" t="s">
        <v>880</v>
      </c>
      <c r="Q269" s="331" t="s">
        <v>881</v>
      </c>
      <c r="R269" s="110" t="s">
        <v>228</v>
      </c>
      <c r="S269" s="111" t="s">
        <v>1051</v>
      </c>
      <c r="T269" s="581" t="s">
        <v>3088</v>
      </c>
      <c r="U269" s="728">
        <v>1.32</v>
      </c>
      <c r="V269" s="216" t="s">
        <v>223</v>
      </c>
      <c r="W269" s="956">
        <v>1</v>
      </c>
      <c r="X269" s="144"/>
      <c r="Y269" s="703"/>
      <c r="Z269" s="296" t="s">
        <v>1055</v>
      </c>
      <c r="AA269" s="134">
        <v>43327</v>
      </c>
      <c r="AB269" s="134">
        <v>43449</v>
      </c>
      <c r="AC269" s="341" t="str">
        <f t="shared" si="19"/>
        <v>agosto</v>
      </c>
      <c r="AD269" s="343">
        <f t="shared" si="20"/>
        <v>122</v>
      </c>
      <c r="AE269" s="342">
        <f t="shared" si="17"/>
        <v>122</v>
      </c>
      <c r="AF269" s="350">
        <v>0</v>
      </c>
      <c r="AG269" s="135">
        <v>0</v>
      </c>
      <c r="AH269" s="360"/>
      <c r="AI269" s="360"/>
      <c r="AJ269" s="217" t="s">
        <v>667</v>
      </c>
      <c r="AK269" s="351" t="s">
        <v>1056</v>
      </c>
      <c r="AL269" s="279"/>
      <c r="AM269" s="246">
        <v>0</v>
      </c>
      <c r="AN269" s="574">
        <v>0</v>
      </c>
      <c r="AO269" s="575" t="s">
        <v>3092</v>
      </c>
      <c r="AP269" s="574">
        <v>0</v>
      </c>
      <c r="AQ269" s="726" t="s">
        <v>4195</v>
      </c>
      <c r="AR269" s="574">
        <v>0</v>
      </c>
      <c r="AS269" s="726" t="s">
        <v>5266</v>
      </c>
      <c r="AT269" s="1627">
        <v>0</v>
      </c>
      <c r="AU269" s="1378" t="s">
        <v>6458</v>
      </c>
      <c r="AV269" s="1424">
        <v>0</v>
      </c>
      <c r="AW269" s="1378" t="s">
        <v>7095</v>
      </c>
      <c r="AX269" s="144"/>
      <c r="AY269" s="144"/>
      <c r="AZ269" s="144"/>
      <c r="BA269" s="144"/>
      <c r="BB269" s="144"/>
      <c r="BC269" s="144"/>
      <c r="BD269" s="144"/>
      <c r="BE269" s="144"/>
      <c r="BF269" s="144"/>
      <c r="BG269" s="144"/>
      <c r="BH269" s="144"/>
      <c r="BI269" s="144"/>
      <c r="BJ269" s="335">
        <f>IFERROR(VLOOKUP(CONCATENATE($AC269,$AE269),'Matriz de Decisión'!$M$4:$Y$81,2,0),0)</f>
        <v>0</v>
      </c>
      <c r="BK269" s="352">
        <v>0</v>
      </c>
      <c r="BL269" s="353">
        <v>0</v>
      </c>
      <c r="BM269" s="577">
        <v>0</v>
      </c>
      <c r="BN269" s="335">
        <v>0</v>
      </c>
      <c r="BO269" s="594">
        <v>0</v>
      </c>
      <c r="BP269" s="336">
        <v>0</v>
      </c>
      <c r="BQ269" s="336"/>
      <c r="BR269" s="339"/>
      <c r="BS269" s="336">
        <v>0</v>
      </c>
      <c r="BT269" s="336"/>
      <c r="BU269" s="339"/>
      <c r="BV269" s="1362">
        <v>0</v>
      </c>
      <c r="BW269" s="1362">
        <v>0</v>
      </c>
      <c r="BX269" s="1363">
        <v>0</v>
      </c>
      <c r="BY269" s="1362">
        <v>0</v>
      </c>
      <c r="BZ269" s="1362">
        <v>0</v>
      </c>
      <c r="CA269" s="1378">
        <v>0</v>
      </c>
      <c r="CB269" s="336">
        <v>0</v>
      </c>
      <c r="CC269" s="336"/>
      <c r="CD269" s="337"/>
      <c r="CE269" s="336">
        <v>0.3</v>
      </c>
      <c r="CF269" s="336"/>
      <c r="CG269" s="337"/>
      <c r="CH269" s="336">
        <v>0.6</v>
      </c>
      <c r="CI269" s="336"/>
      <c r="CJ269" s="337"/>
      <c r="CK269" s="336">
        <v>0.89999999999999991</v>
      </c>
      <c r="CL269" s="336"/>
      <c r="CM269" s="337"/>
      <c r="CN269" s="336">
        <v>0.95</v>
      </c>
      <c r="CO269" s="336"/>
      <c r="CP269" s="337"/>
      <c r="CQ269" s="336">
        <v>1</v>
      </c>
      <c r="CR269" s="336"/>
      <c r="CS269" s="337"/>
      <c r="CU269" s="336" t="s">
        <v>5063</v>
      </c>
    </row>
    <row r="270" spans="1:99" ht="94.5" x14ac:dyDescent="0.25">
      <c r="A270" s="234" t="s">
        <v>3556</v>
      </c>
      <c r="B270" s="234" t="s">
        <v>181</v>
      </c>
      <c r="C270" s="234">
        <v>1</v>
      </c>
      <c r="D270" s="234" t="s">
        <v>186</v>
      </c>
      <c r="E270" s="120">
        <v>0</v>
      </c>
      <c r="F270" s="234" t="s">
        <v>192</v>
      </c>
      <c r="G270" s="166" t="s">
        <v>3700</v>
      </c>
      <c r="H270" s="166" t="s">
        <v>183</v>
      </c>
      <c r="I270" s="299" t="str">
        <f t="shared" si="18"/>
        <v>I-103-0-1310501</v>
      </c>
      <c r="J270" s="234" t="s">
        <v>221</v>
      </c>
      <c r="K270" s="109" t="s">
        <v>16</v>
      </c>
      <c r="L270" s="109" t="s">
        <v>18</v>
      </c>
      <c r="M270" s="301" t="s">
        <v>4754</v>
      </c>
      <c r="N270" s="202"/>
      <c r="O270" s="110" t="s">
        <v>225</v>
      </c>
      <c r="P270" s="331" t="s">
        <v>880</v>
      </c>
      <c r="Q270" s="331" t="s">
        <v>881</v>
      </c>
      <c r="R270" s="110" t="s">
        <v>228</v>
      </c>
      <c r="S270" s="111" t="s">
        <v>1057</v>
      </c>
      <c r="T270" s="581" t="s">
        <v>3089</v>
      </c>
      <c r="U270" s="728">
        <v>2.89</v>
      </c>
      <c r="V270" s="216" t="s">
        <v>223</v>
      </c>
      <c r="W270" s="1632">
        <v>50</v>
      </c>
      <c r="X270" s="144"/>
      <c r="Y270" s="703"/>
      <c r="Z270" s="296" t="s">
        <v>1058</v>
      </c>
      <c r="AA270" s="134">
        <v>43132</v>
      </c>
      <c r="AB270" s="134">
        <v>43252</v>
      </c>
      <c r="AC270" s="341" t="str">
        <f t="shared" si="19"/>
        <v>febrero</v>
      </c>
      <c r="AD270" s="343">
        <f t="shared" si="20"/>
        <v>120</v>
      </c>
      <c r="AE270" s="342">
        <f t="shared" si="17"/>
        <v>122</v>
      </c>
      <c r="AF270" s="350">
        <v>0</v>
      </c>
      <c r="AG270" s="135">
        <v>0</v>
      </c>
      <c r="AH270" s="360"/>
      <c r="AI270" s="360"/>
      <c r="AJ270" s="217" t="s">
        <v>667</v>
      </c>
      <c r="AK270" s="351" t="s">
        <v>1059</v>
      </c>
      <c r="AL270" s="279"/>
      <c r="AM270" s="246">
        <v>0</v>
      </c>
      <c r="AN270" s="574" t="s">
        <v>613</v>
      </c>
      <c r="AO270" s="575" t="s">
        <v>3093</v>
      </c>
      <c r="AP270" s="574">
        <v>0</v>
      </c>
      <c r="AQ270" s="726" t="s">
        <v>4196</v>
      </c>
      <c r="AR270" s="574">
        <v>12</v>
      </c>
      <c r="AS270" s="726" t="s">
        <v>5267</v>
      </c>
      <c r="AT270" s="1627">
        <v>50</v>
      </c>
      <c r="AU270" s="1378" t="s">
        <v>6459</v>
      </c>
      <c r="AV270" s="1424">
        <v>50</v>
      </c>
      <c r="AW270" s="1378" t="s">
        <v>7096</v>
      </c>
      <c r="AX270" s="144"/>
      <c r="AY270" s="144"/>
      <c r="AZ270" s="144"/>
      <c r="BA270" s="144"/>
      <c r="BB270" s="144"/>
      <c r="BC270" s="144"/>
      <c r="BD270" s="144"/>
      <c r="BE270" s="144"/>
      <c r="BF270" s="144"/>
      <c r="BG270" s="144"/>
      <c r="BH270" s="144"/>
      <c r="BI270" s="144"/>
      <c r="BJ270" s="335">
        <f>IFERROR(VLOOKUP(CONCATENATE($AC270,$AE270),'Matriz de Decisión'!$M$4:$Y$81,2,0),0)</f>
        <v>0</v>
      </c>
      <c r="BK270" s="352">
        <v>0</v>
      </c>
      <c r="BL270" s="353">
        <v>0</v>
      </c>
      <c r="BM270" s="577">
        <v>0.2</v>
      </c>
      <c r="BN270" s="335">
        <v>0.2</v>
      </c>
      <c r="BO270" s="594" t="s">
        <v>3095</v>
      </c>
      <c r="BP270" s="336">
        <v>0.5</v>
      </c>
      <c r="BQ270" s="336">
        <v>0.5</v>
      </c>
      <c r="BR270" s="339" t="s">
        <v>4236</v>
      </c>
      <c r="BS270" s="336">
        <v>0.6</v>
      </c>
      <c r="BT270" s="336">
        <v>0.6</v>
      </c>
      <c r="BU270" s="339" t="s">
        <v>5462</v>
      </c>
      <c r="BV270" s="1362">
        <v>0.89999999999999991</v>
      </c>
      <c r="BW270" s="1362">
        <v>1</v>
      </c>
      <c r="BX270" s="1363" t="s">
        <v>6657</v>
      </c>
      <c r="BY270" s="1362">
        <v>0.99999999999999989</v>
      </c>
      <c r="BZ270" s="1362">
        <v>1</v>
      </c>
      <c r="CA270" s="1378" t="s">
        <v>7148</v>
      </c>
      <c r="CB270" s="336">
        <v>0.99999999999999989</v>
      </c>
      <c r="CC270" s="336"/>
      <c r="CD270" s="337"/>
      <c r="CE270" s="336">
        <v>0.99999999999999989</v>
      </c>
      <c r="CF270" s="336"/>
      <c r="CG270" s="337"/>
      <c r="CH270" s="336">
        <v>0.99999999999999989</v>
      </c>
      <c r="CI270" s="336"/>
      <c r="CJ270" s="337"/>
      <c r="CK270" s="336">
        <v>0.99999999999999989</v>
      </c>
      <c r="CL270" s="336"/>
      <c r="CM270" s="337"/>
      <c r="CN270" s="336">
        <v>0.99999999999999989</v>
      </c>
      <c r="CO270" s="336"/>
      <c r="CP270" s="337"/>
      <c r="CQ270" s="336">
        <v>0.99999999999999989</v>
      </c>
      <c r="CR270" s="336"/>
      <c r="CS270" s="337"/>
      <c r="CU270" s="336" t="s">
        <v>5064</v>
      </c>
    </row>
    <row r="271" spans="1:99" ht="102" x14ac:dyDescent="0.25">
      <c r="A271" s="234" t="s">
        <v>3556</v>
      </c>
      <c r="B271" s="234" t="s">
        <v>181</v>
      </c>
      <c r="C271" s="234">
        <v>1</v>
      </c>
      <c r="D271" s="234" t="s">
        <v>186</v>
      </c>
      <c r="E271" s="120">
        <v>0</v>
      </c>
      <c r="F271" s="234">
        <v>13</v>
      </c>
      <c r="G271" s="166" t="s">
        <v>3701</v>
      </c>
      <c r="H271" s="166" t="s">
        <v>183</v>
      </c>
      <c r="I271" s="299" t="str">
        <f t="shared" si="18"/>
        <v>I-103-0-1310601</v>
      </c>
      <c r="J271" s="234" t="s">
        <v>221</v>
      </c>
      <c r="K271" s="109" t="s">
        <v>16</v>
      </c>
      <c r="L271" s="109" t="s">
        <v>18</v>
      </c>
      <c r="M271" s="111" t="s">
        <v>4754</v>
      </c>
      <c r="N271" s="202"/>
      <c r="O271" s="110" t="s">
        <v>225</v>
      </c>
      <c r="P271" s="331" t="s">
        <v>880</v>
      </c>
      <c r="Q271" s="331" t="s">
        <v>881</v>
      </c>
      <c r="R271" s="110" t="s">
        <v>228</v>
      </c>
      <c r="S271" s="111" t="s">
        <v>1060</v>
      </c>
      <c r="T271" s="581" t="s">
        <v>3003</v>
      </c>
      <c r="U271" s="728">
        <v>2.89</v>
      </c>
      <c r="V271" s="216" t="s">
        <v>223</v>
      </c>
      <c r="W271" s="1632">
        <v>19000</v>
      </c>
      <c r="X271" s="144"/>
      <c r="Y271" s="703"/>
      <c r="Z271" s="296" t="s">
        <v>1036</v>
      </c>
      <c r="AA271" s="134">
        <v>43124</v>
      </c>
      <c r="AB271" s="134">
        <v>43235</v>
      </c>
      <c r="AC271" s="341" t="str">
        <f t="shared" si="19"/>
        <v>enero</v>
      </c>
      <c r="AD271" s="343">
        <f t="shared" si="20"/>
        <v>111</v>
      </c>
      <c r="AE271" s="342">
        <f t="shared" si="17"/>
        <v>122</v>
      </c>
      <c r="AF271" s="350">
        <v>0</v>
      </c>
      <c r="AG271" s="362" t="s">
        <v>1061</v>
      </c>
      <c r="AH271" s="362" t="s">
        <v>1062</v>
      </c>
      <c r="AI271" s="362" t="s">
        <v>228</v>
      </c>
      <c r="AJ271" s="217">
        <v>6</v>
      </c>
      <c r="AK271" s="351" t="s">
        <v>1063</v>
      </c>
      <c r="AL271" s="279"/>
      <c r="AM271" s="246"/>
      <c r="AN271" s="574">
        <v>0</v>
      </c>
      <c r="AO271" s="575" t="s">
        <v>3004</v>
      </c>
      <c r="AP271" s="574">
        <v>0</v>
      </c>
      <c r="AQ271" s="726" t="s">
        <v>4197</v>
      </c>
      <c r="AR271" s="574">
        <v>0</v>
      </c>
      <c r="AS271" s="726" t="s">
        <v>5268</v>
      </c>
      <c r="AT271" s="1627">
        <v>0</v>
      </c>
      <c r="AU271" s="1378" t="s">
        <v>6460</v>
      </c>
      <c r="AV271" s="1424">
        <v>0</v>
      </c>
      <c r="AW271" s="1378" t="s">
        <v>7097</v>
      </c>
      <c r="AX271" s="144"/>
      <c r="AY271" s="144"/>
      <c r="AZ271" s="144"/>
      <c r="BA271" s="144"/>
      <c r="BB271" s="144"/>
      <c r="BC271" s="144"/>
      <c r="BD271" s="144"/>
      <c r="BE271" s="144"/>
      <c r="BF271" s="144"/>
      <c r="BG271" s="144"/>
      <c r="BH271" s="144"/>
      <c r="BI271" s="144"/>
      <c r="BJ271" s="335">
        <f>IFERROR(VLOOKUP(CONCATENATE($AC271,$AE271),'Matriz de Decisión'!$M$4:$Y$81,2,0),0)</f>
        <v>0.2</v>
      </c>
      <c r="BK271" s="352">
        <v>0.05</v>
      </c>
      <c r="BL271" s="353" t="s">
        <v>1064</v>
      </c>
      <c r="BM271" s="577">
        <v>0.25</v>
      </c>
      <c r="BN271" s="335">
        <v>0.25</v>
      </c>
      <c r="BO271" s="594" t="s">
        <v>3096</v>
      </c>
      <c r="BP271" s="336">
        <v>0.5</v>
      </c>
      <c r="BQ271" s="336">
        <v>0.5</v>
      </c>
      <c r="BR271" s="339" t="s">
        <v>4237</v>
      </c>
      <c r="BS271" s="336">
        <v>0.75</v>
      </c>
      <c r="BT271" s="336">
        <v>0.75</v>
      </c>
      <c r="BU271" s="339" t="s">
        <v>5463</v>
      </c>
      <c r="BV271" s="1362">
        <v>1</v>
      </c>
      <c r="BW271" s="1362">
        <v>1</v>
      </c>
      <c r="BX271" s="1363" t="s">
        <v>6658</v>
      </c>
      <c r="BY271" s="1362">
        <v>1</v>
      </c>
      <c r="BZ271" s="1362">
        <v>1</v>
      </c>
      <c r="CA271" s="1378" t="s">
        <v>7149</v>
      </c>
      <c r="CB271" s="336">
        <v>1</v>
      </c>
      <c r="CC271" s="336"/>
      <c r="CD271" s="337"/>
      <c r="CE271" s="336">
        <v>1</v>
      </c>
      <c r="CF271" s="336"/>
      <c r="CG271" s="337"/>
      <c r="CH271" s="336">
        <v>1</v>
      </c>
      <c r="CI271" s="336"/>
      <c r="CJ271" s="337"/>
      <c r="CK271" s="336">
        <v>1</v>
      </c>
      <c r="CL271" s="336"/>
      <c r="CM271" s="337"/>
      <c r="CN271" s="336">
        <v>1</v>
      </c>
      <c r="CO271" s="336"/>
      <c r="CP271" s="337"/>
      <c r="CQ271" s="336">
        <v>1</v>
      </c>
      <c r="CR271" s="336"/>
      <c r="CS271" s="337"/>
      <c r="CU271" s="336" t="s">
        <v>5065</v>
      </c>
    </row>
    <row r="272" spans="1:99" ht="94.5" x14ac:dyDescent="0.25">
      <c r="A272" s="234" t="s">
        <v>3556</v>
      </c>
      <c r="B272" s="234" t="s">
        <v>181</v>
      </c>
      <c r="C272" s="234">
        <v>1</v>
      </c>
      <c r="D272" s="234" t="s">
        <v>186</v>
      </c>
      <c r="E272" s="120">
        <v>1</v>
      </c>
      <c r="F272" s="234" t="s">
        <v>195</v>
      </c>
      <c r="G272" s="166" t="s">
        <v>200</v>
      </c>
      <c r="H272" s="166" t="s">
        <v>183</v>
      </c>
      <c r="I272" s="299" t="str">
        <f t="shared" si="18"/>
        <v>I-103-1-0800201</v>
      </c>
      <c r="J272" s="234" t="s">
        <v>221</v>
      </c>
      <c r="K272" s="109" t="s">
        <v>16</v>
      </c>
      <c r="L272" s="109" t="s">
        <v>18</v>
      </c>
      <c r="M272" s="301" t="s">
        <v>4754</v>
      </c>
      <c r="N272" s="202"/>
      <c r="O272" s="110" t="s">
        <v>268</v>
      </c>
      <c r="P272" s="331" t="s">
        <v>880</v>
      </c>
      <c r="Q272" s="331" t="s">
        <v>881</v>
      </c>
      <c r="R272" s="216" t="s">
        <v>222</v>
      </c>
      <c r="S272" s="111" t="s">
        <v>1065</v>
      </c>
      <c r="T272" s="581" t="s">
        <v>3003</v>
      </c>
      <c r="U272" s="728">
        <v>1.32</v>
      </c>
      <c r="V272" s="216" t="s">
        <v>223</v>
      </c>
      <c r="W272" s="1632">
        <v>11000</v>
      </c>
      <c r="X272" s="144"/>
      <c r="Y272" s="703"/>
      <c r="Z272" s="296" t="s">
        <v>1066</v>
      </c>
      <c r="AA272" s="134">
        <v>43244</v>
      </c>
      <c r="AB272" s="134">
        <v>43279</v>
      </c>
      <c r="AC272" s="341" t="str">
        <f t="shared" si="19"/>
        <v>mayo</v>
      </c>
      <c r="AD272" s="343">
        <f t="shared" si="20"/>
        <v>35</v>
      </c>
      <c r="AE272" s="342">
        <f t="shared" si="17"/>
        <v>61</v>
      </c>
      <c r="AF272" s="350">
        <v>0</v>
      </c>
      <c r="AG272" s="362" t="s">
        <v>1067</v>
      </c>
      <c r="AH272" s="362" t="s">
        <v>1062</v>
      </c>
      <c r="AI272" s="362" t="s">
        <v>228</v>
      </c>
      <c r="AJ272" s="217">
        <v>6</v>
      </c>
      <c r="AK272" s="595" t="s">
        <v>1068</v>
      </c>
      <c r="AL272" s="279"/>
      <c r="AM272" s="246">
        <v>0</v>
      </c>
      <c r="AN272" s="574">
        <v>0</v>
      </c>
      <c r="AO272" s="575" t="s">
        <v>3004</v>
      </c>
      <c r="AP272" s="574">
        <v>0</v>
      </c>
      <c r="AQ272" s="726" t="s">
        <v>4198</v>
      </c>
      <c r="AR272" s="574">
        <v>0</v>
      </c>
      <c r="AS272" s="726" t="s">
        <v>5269</v>
      </c>
      <c r="AT272" s="1627">
        <v>0</v>
      </c>
      <c r="AU272" s="1378" t="s">
        <v>6461</v>
      </c>
      <c r="AV272" s="1424">
        <v>0</v>
      </c>
      <c r="AW272" s="1378" t="s">
        <v>7098</v>
      </c>
      <c r="AX272" s="144"/>
      <c r="AY272" s="144"/>
      <c r="AZ272" s="144"/>
      <c r="BA272" s="144"/>
      <c r="BB272" s="144"/>
      <c r="BC272" s="144"/>
      <c r="BD272" s="144"/>
      <c r="BE272" s="144"/>
      <c r="BF272" s="144"/>
      <c r="BG272" s="144"/>
      <c r="BH272" s="144"/>
      <c r="BI272" s="144"/>
      <c r="BJ272" s="335">
        <f>IFERROR(VLOOKUP(CONCATENATE($AC272,$AE272),'Matriz de Decisión'!$M$4:$Y$81,2,0),0)</f>
        <v>0</v>
      </c>
      <c r="BK272" s="352">
        <v>0</v>
      </c>
      <c r="BL272" s="353"/>
      <c r="BM272" s="580">
        <v>0</v>
      </c>
      <c r="BN272" s="580">
        <v>0</v>
      </c>
      <c r="BO272" s="355"/>
      <c r="BP272" s="336">
        <v>0</v>
      </c>
      <c r="BQ272" s="336"/>
      <c r="BR272" s="339"/>
      <c r="BS272" s="336">
        <v>0</v>
      </c>
      <c r="BT272" s="336"/>
      <c r="BU272" s="339"/>
      <c r="BV272" s="1362">
        <v>0.5</v>
      </c>
      <c r="BW272" s="1362">
        <v>0</v>
      </c>
      <c r="BX272" s="1363" t="s">
        <v>6659</v>
      </c>
      <c r="BY272" s="1362">
        <v>1</v>
      </c>
      <c r="BZ272" s="1362">
        <v>0.3</v>
      </c>
      <c r="CA272" s="1378" t="s">
        <v>7150</v>
      </c>
      <c r="CB272" s="336">
        <v>1</v>
      </c>
      <c r="CC272" s="336"/>
      <c r="CD272" s="337"/>
      <c r="CE272" s="336">
        <v>1</v>
      </c>
      <c r="CF272" s="336"/>
      <c r="CG272" s="337"/>
      <c r="CH272" s="336">
        <v>1</v>
      </c>
      <c r="CI272" s="336"/>
      <c r="CJ272" s="337"/>
      <c r="CK272" s="336">
        <v>1</v>
      </c>
      <c r="CL272" s="336"/>
      <c r="CM272" s="337"/>
      <c r="CN272" s="336">
        <v>1</v>
      </c>
      <c r="CO272" s="336"/>
      <c r="CP272" s="337"/>
      <c r="CQ272" s="336">
        <v>1</v>
      </c>
      <c r="CR272" s="336"/>
      <c r="CS272" s="337"/>
      <c r="CU272" s="336" t="s">
        <v>5066</v>
      </c>
    </row>
    <row r="273" spans="1:99" ht="94.5" x14ac:dyDescent="0.25">
      <c r="A273" s="234" t="s">
        <v>3556</v>
      </c>
      <c r="B273" s="234" t="s">
        <v>181</v>
      </c>
      <c r="C273" s="234">
        <v>1</v>
      </c>
      <c r="D273" s="234" t="s">
        <v>186</v>
      </c>
      <c r="E273" s="120">
        <v>1</v>
      </c>
      <c r="F273" s="234" t="s">
        <v>195</v>
      </c>
      <c r="G273" s="166" t="s">
        <v>200</v>
      </c>
      <c r="H273" s="166" t="s">
        <v>185</v>
      </c>
      <c r="I273" s="299" t="str">
        <f t="shared" si="18"/>
        <v>I-103-1-0800202</v>
      </c>
      <c r="J273" s="234" t="s">
        <v>221</v>
      </c>
      <c r="K273" s="109" t="s">
        <v>16</v>
      </c>
      <c r="L273" s="109" t="s">
        <v>18</v>
      </c>
      <c r="M273" s="301" t="s">
        <v>4754</v>
      </c>
      <c r="N273" s="202"/>
      <c r="O273" s="110" t="s">
        <v>268</v>
      </c>
      <c r="P273" s="331" t="s">
        <v>880</v>
      </c>
      <c r="Q273" s="331" t="s">
        <v>881</v>
      </c>
      <c r="R273" s="216" t="s">
        <v>222</v>
      </c>
      <c r="S273" s="111" t="s">
        <v>1065</v>
      </c>
      <c r="T273" s="581" t="s">
        <v>3003</v>
      </c>
      <c r="U273" s="728">
        <v>1.32</v>
      </c>
      <c r="V273" s="216" t="s">
        <v>223</v>
      </c>
      <c r="W273" s="310">
        <v>11000</v>
      </c>
      <c r="X273" s="144"/>
      <c r="Y273" s="703"/>
      <c r="Z273" s="296" t="s">
        <v>1069</v>
      </c>
      <c r="AA273" s="134">
        <v>43344</v>
      </c>
      <c r="AB273" s="134">
        <v>43465</v>
      </c>
      <c r="AC273" s="341" t="str">
        <f t="shared" si="19"/>
        <v>septiembre</v>
      </c>
      <c r="AD273" s="343">
        <f t="shared" si="20"/>
        <v>121</v>
      </c>
      <c r="AE273" s="342">
        <f t="shared" si="17"/>
        <v>122</v>
      </c>
      <c r="AF273" s="350">
        <v>0</v>
      </c>
      <c r="AG273" s="362" t="s">
        <v>1070</v>
      </c>
      <c r="AH273" s="362" t="s">
        <v>1062</v>
      </c>
      <c r="AI273" s="362" t="s">
        <v>228</v>
      </c>
      <c r="AJ273" s="217">
        <v>6</v>
      </c>
      <c r="AK273" s="595" t="s">
        <v>1071</v>
      </c>
      <c r="AL273" s="279"/>
      <c r="AM273" s="246">
        <v>0</v>
      </c>
      <c r="AN273" s="574">
        <v>0</v>
      </c>
      <c r="AO273" s="575" t="s">
        <v>3004</v>
      </c>
      <c r="AP273" s="574">
        <v>0</v>
      </c>
      <c r="AQ273" s="726" t="s">
        <v>4198</v>
      </c>
      <c r="AR273" s="574">
        <v>0</v>
      </c>
      <c r="AS273" s="726" t="s">
        <v>5269</v>
      </c>
      <c r="AT273" s="1627">
        <v>0</v>
      </c>
      <c r="AU273" s="1378" t="s">
        <v>6461</v>
      </c>
      <c r="AV273" s="1424">
        <v>0</v>
      </c>
      <c r="AW273" s="1378" t="s">
        <v>7098</v>
      </c>
      <c r="AX273" s="144"/>
      <c r="AY273" s="144"/>
      <c r="AZ273" s="144"/>
      <c r="BA273" s="144"/>
      <c r="BB273" s="144"/>
      <c r="BC273" s="144"/>
      <c r="BD273" s="144"/>
      <c r="BE273" s="144"/>
      <c r="BF273" s="144"/>
      <c r="BG273" s="144"/>
      <c r="BH273" s="144"/>
      <c r="BI273" s="144"/>
      <c r="BJ273" s="335">
        <f>IFERROR(VLOOKUP(CONCATENATE($AC273,$AE273),'Matriz de Decisión'!$M$4:$Y$81,2,0),0)</f>
        <v>0</v>
      </c>
      <c r="BK273" s="352">
        <v>0</v>
      </c>
      <c r="BL273" s="353"/>
      <c r="BM273" s="580">
        <v>0</v>
      </c>
      <c r="BN273" s="580">
        <v>0</v>
      </c>
      <c r="BO273" s="355"/>
      <c r="BP273" s="336">
        <v>0</v>
      </c>
      <c r="BQ273" s="336"/>
      <c r="BR273" s="339"/>
      <c r="BS273" s="336">
        <v>0</v>
      </c>
      <c r="BT273" s="336"/>
      <c r="BU273" s="339"/>
      <c r="BV273" s="1362">
        <v>0</v>
      </c>
      <c r="BW273" s="1362">
        <v>0</v>
      </c>
      <c r="BX273" s="1363">
        <v>0</v>
      </c>
      <c r="BY273" s="1362">
        <v>0</v>
      </c>
      <c r="BZ273" s="1362">
        <v>0</v>
      </c>
      <c r="CA273" s="1378">
        <v>0</v>
      </c>
      <c r="CB273" s="336">
        <v>0</v>
      </c>
      <c r="CC273" s="336"/>
      <c r="CD273" s="337"/>
      <c r="CE273" s="336">
        <v>0</v>
      </c>
      <c r="CF273" s="336"/>
      <c r="CG273" s="337"/>
      <c r="CH273" s="336">
        <v>0.3</v>
      </c>
      <c r="CI273" s="336"/>
      <c r="CJ273" s="337"/>
      <c r="CK273" s="336">
        <v>0.6</v>
      </c>
      <c r="CL273" s="336"/>
      <c r="CM273" s="337"/>
      <c r="CN273" s="336">
        <v>0.89999999999999991</v>
      </c>
      <c r="CO273" s="336"/>
      <c r="CP273" s="337"/>
      <c r="CQ273" s="336">
        <v>0.99999999999999989</v>
      </c>
      <c r="CR273" s="336"/>
      <c r="CS273" s="337"/>
      <c r="CU273" s="336" t="s">
        <v>5067</v>
      </c>
    </row>
    <row r="274" spans="1:99" ht="94.5" x14ac:dyDescent="0.25">
      <c r="A274" s="234" t="s">
        <v>3556</v>
      </c>
      <c r="B274" s="234" t="s">
        <v>181</v>
      </c>
      <c r="C274" s="234">
        <v>1</v>
      </c>
      <c r="D274" s="234" t="s">
        <v>186</v>
      </c>
      <c r="E274" s="120">
        <v>1</v>
      </c>
      <c r="F274" s="234" t="s">
        <v>195</v>
      </c>
      <c r="G274" s="166" t="s">
        <v>201</v>
      </c>
      <c r="H274" s="166" t="s">
        <v>183</v>
      </c>
      <c r="I274" s="299" t="str">
        <f t="shared" si="18"/>
        <v>I-103-1-0800301</v>
      </c>
      <c r="J274" s="234" t="s">
        <v>221</v>
      </c>
      <c r="K274" s="109" t="s">
        <v>16</v>
      </c>
      <c r="L274" s="109" t="s">
        <v>18</v>
      </c>
      <c r="M274" s="301" t="s">
        <v>4754</v>
      </c>
      <c r="N274" s="202"/>
      <c r="O274" s="110" t="s">
        <v>268</v>
      </c>
      <c r="P274" s="331" t="s">
        <v>880</v>
      </c>
      <c r="Q274" s="331" t="s">
        <v>881</v>
      </c>
      <c r="R274" s="216" t="s">
        <v>222</v>
      </c>
      <c r="S274" s="111" t="s">
        <v>1072</v>
      </c>
      <c r="T274" s="581" t="s">
        <v>3009</v>
      </c>
      <c r="U274" s="728">
        <v>0.65</v>
      </c>
      <c r="V274" s="216" t="s">
        <v>223</v>
      </c>
      <c r="W274" s="1632">
        <v>810</v>
      </c>
      <c r="X274" s="144"/>
      <c r="Y274" s="703"/>
      <c r="Z274" s="296" t="s">
        <v>1036</v>
      </c>
      <c r="AA274" s="134">
        <v>43124</v>
      </c>
      <c r="AB274" s="134">
        <v>43235</v>
      </c>
      <c r="AC274" s="341" t="str">
        <f t="shared" si="19"/>
        <v>enero</v>
      </c>
      <c r="AD274" s="343">
        <f t="shared" si="20"/>
        <v>111</v>
      </c>
      <c r="AE274" s="342">
        <f t="shared" si="17"/>
        <v>122</v>
      </c>
      <c r="AF274" s="350">
        <v>0</v>
      </c>
      <c r="AG274" s="363">
        <f>10400000000+402000000</f>
        <v>10802000000</v>
      </c>
      <c r="AH274" s="362" t="s">
        <v>1073</v>
      </c>
      <c r="AI274" s="362" t="s">
        <v>228</v>
      </c>
      <c r="AJ274" s="217">
        <v>4</v>
      </c>
      <c r="AK274" s="595" t="s">
        <v>1063</v>
      </c>
      <c r="AL274" s="279"/>
      <c r="AM274" s="246" t="s">
        <v>1074</v>
      </c>
      <c r="AN274" s="574">
        <v>0</v>
      </c>
      <c r="AO274" s="575" t="s">
        <v>3010</v>
      </c>
      <c r="AP274" s="574">
        <v>0</v>
      </c>
      <c r="AQ274" s="726" t="s">
        <v>4199</v>
      </c>
      <c r="AR274" s="574">
        <v>0</v>
      </c>
      <c r="AS274" s="726" t="s">
        <v>5270</v>
      </c>
      <c r="AT274" s="1627">
        <v>0</v>
      </c>
      <c r="AU274" s="1378" t="s">
        <v>6462</v>
      </c>
      <c r="AV274" s="1424">
        <v>0</v>
      </c>
      <c r="AW274" s="1378" t="s">
        <v>7099</v>
      </c>
      <c r="AX274" s="144"/>
      <c r="AY274" s="144"/>
      <c r="AZ274" s="144"/>
      <c r="BA274" s="144"/>
      <c r="BB274" s="144"/>
      <c r="BC274" s="144"/>
      <c r="BD274" s="144"/>
      <c r="BE274" s="144"/>
      <c r="BF274" s="144"/>
      <c r="BG274" s="144"/>
      <c r="BH274" s="144"/>
      <c r="BI274" s="144"/>
      <c r="BJ274" s="335">
        <f>IFERROR(VLOOKUP(CONCATENATE($AC274,$AE274),'Matriz de Decisión'!$M$4:$Y$81,2,0),0)</f>
        <v>0.2</v>
      </c>
      <c r="BK274" s="352">
        <v>0.05</v>
      </c>
      <c r="BL274" s="353" t="s">
        <v>1075</v>
      </c>
      <c r="BM274" s="578">
        <v>0.25</v>
      </c>
      <c r="BN274" s="335">
        <v>0.25</v>
      </c>
      <c r="BO274" s="596" t="s">
        <v>3011</v>
      </c>
      <c r="BP274" s="336">
        <v>0.5</v>
      </c>
      <c r="BQ274" s="336">
        <v>0.5</v>
      </c>
      <c r="BR274" s="339" t="s">
        <v>4238</v>
      </c>
      <c r="BS274" s="336">
        <v>0.75</v>
      </c>
      <c r="BT274" s="336">
        <v>0.75</v>
      </c>
      <c r="BU274" s="339" t="s">
        <v>5464</v>
      </c>
      <c r="BV274" s="1362">
        <v>1</v>
      </c>
      <c r="BW274" s="1362">
        <v>1</v>
      </c>
      <c r="BX274" s="1363" t="s">
        <v>6660</v>
      </c>
      <c r="BY274" s="1362">
        <v>1</v>
      </c>
      <c r="BZ274" s="1362">
        <v>1</v>
      </c>
      <c r="CA274" s="1378" t="s">
        <v>7151</v>
      </c>
      <c r="CB274" s="336">
        <v>1</v>
      </c>
      <c r="CC274" s="336"/>
      <c r="CD274" s="337"/>
      <c r="CE274" s="336">
        <v>1</v>
      </c>
      <c r="CF274" s="336"/>
      <c r="CG274" s="337"/>
      <c r="CH274" s="336">
        <v>1</v>
      </c>
      <c r="CI274" s="336"/>
      <c r="CJ274" s="337"/>
      <c r="CK274" s="336">
        <v>1</v>
      </c>
      <c r="CL274" s="336"/>
      <c r="CM274" s="337"/>
      <c r="CN274" s="336">
        <v>1</v>
      </c>
      <c r="CO274" s="336"/>
      <c r="CP274" s="337"/>
      <c r="CQ274" s="336">
        <v>1</v>
      </c>
      <c r="CR274" s="336"/>
      <c r="CS274" s="337"/>
      <c r="CU274" s="336" t="s">
        <v>5068</v>
      </c>
    </row>
    <row r="275" spans="1:99" ht="94.5" x14ac:dyDescent="0.25">
      <c r="A275" s="234" t="s">
        <v>3556</v>
      </c>
      <c r="B275" s="234" t="s">
        <v>181</v>
      </c>
      <c r="C275" s="234">
        <v>1</v>
      </c>
      <c r="D275" s="234" t="s">
        <v>186</v>
      </c>
      <c r="E275" s="120">
        <v>1</v>
      </c>
      <c r="F275" s="234" t="s">
        <v>195</v>
      </c>
      <c r="G275" s="166" t="s">
        <v>201</v>
      </c>
      <c r="H275" s="166" t="s">
        <v>185</v>
      </c>
      <c r="I275" s="299" t="str">
        <f t="shared" si="18"/>
        <v>I-103-1-0800302</v>
      </c>
      <c r="J275" s="234" t="s">
        <v>221</v>
      </c>
      <c r="K275" s="109" t="s">
        <v>16</v>
      </c>
      <c r="L275" s="109" t="s">
        <v>18</v>
      </c>
      <c r="M275" s="301" t="s">
        <v>4754</v>
      </c>
      <c r="N275" s="202"/>
      <c r="O275" s="110" t="s">
        <v>268</v>
      </c>
      <c r="P275" s="331" t="s">
        <v>880</v>
      </c>
      <c r="Q275" s="331" t="s">
        <v>881</v>
      </c>
      <c r="R275" s="216" t="s">
        <v>222</v>
      </c>
      <c r="S275" s="111" t="s">
        <v>1072</v>
      </c>
      <c r="T275" s="581" t="s">
        <v>3009</v>
      </c>
      <c r="U275" s="728">
        <v>0.65</v>
      </c>
      <c r="V275" s="216" t="s">
        <v>223</v>
      </c>
      <c r="W275" s="310">
        <v>810</v>
      </c>
      <c r="X275" s="206" t="s">
        <v>222</v>
      </c>
      <c r="Y275" s="703">
        <v>43166</v>
      </c>
      <c r="Z275" s="296" t="s">
        <v>3557</v>
      </c>
      <c r="AA275" s="134">
        <v>43313</v>
      </c>
      <c r="AB275" s="134">
        <v>43373</v>
      </c>
      <c r="AC275" s="341" t="str">
        <f t="shared" si="19"/>
        <v>agosto</v>
      </c>
      <c r="AD275" s="343">
        <f t="shared" si="20"/>
        <v>60</v>
      </c>
      <c r="AE275" s="342">
        <f t="shared" si="17"/>
        <v>61</v>
      </c>
      <c r="AF275" s="350">
        <v>0</v>
      </c>
      <c r="AG275" s="363">
        <f t="shared" ref="AG275:AG277" si="21">10400000000+402000000</f>
        <v>10802000000</v>
      </c>
      <c r="AH275" s="362" t="s">
        <v>1073</v>
      </c>
      <c r="AI275" s="362" t="s">
        <v>228</v>
      </c>
      <c r="AJ275" s="217">
        <v>4</v>
      </c>
      <c r="AK275" s="595" t="s">
        <v>1077</v>
      </c>
      <c r="AL275" s="279"/>
      <c r="AM275" s="246">
        <v>0</v>
      </c>
      <c r="AN275" s="574">
        <v>0</v>
      </c>
      <c r="AO275" s="575" t="s">
        <v>3010</v>
      </c>
      <c r="AP275" s="574">
        <v>0</v>
      </c>
      <c r="AQ275" s="726" t="s">
        <v>4199</v>
      </c>
      <c r="AR275" s="574">
        <v>0</v>
      </c>
      <c r="AS275" s="726" t="s">
        <v>5270</v>
      </c>
      <c r="AT275" s="1627">
        <v>0</v>
      </c>
      <c r="AU275" s="1378" t="s">
        <v>6462</v>
      </c>
      <c r="AV275" s="1424">
        <v>0</v>
      </c>
      <c r="AW275" s="1378" t="s">
        <v>7099</v>
      </c>
      <c r="AX275" s="144"/>
      <c r="AY275" s="144"/>
      <c r="AZ275" s="144"/>
      <c r="BA275" s="144"/>
      <c r="BB275" s="144"/>
      <c r="BC275" s="144"/>
      <c r="BD275" s="144"/>
      <c r="BE275" s="144"/>
      <c r="BF275" s="144"/>
      <c r="BG275" s="144"/>
      <c r="BH275" s="144"/>
      <c r="BI275" s="144"/>
      <c r="BJ275" s="335">
        <f>IFERROR(VLOOKUP(CONCATENATE($AC275,$AE275),'Matriz de Decisión'!$M$4:$Y$81,2,0),0)</f>
        <v>0</v>
      </c>
      <c r="BK275" s="352">
        <v>0</v>
      </c>
      <c r="BL275" s="353"/>
      <c r="BM275" s="578">
        <v>0</v>
      </c>
      <c r="BN275" s="335">
        <v>0</v>
      </c>
      <c r="BO275" s="594">
        <v>0</v>
      </c>
      <c r="BP275" s="336">
        <v>0</v>
      </c>
      <c r="BQ275" s="336"/>
      <c r="BR275" s="339"/>
      <c r="BS275" s="336">
        <v>0</v>
      </c>
      <c r="BT275" s="336"/>
      <c r="BU275" s="339"/>
      <c r="BV275" s="1362">
        <v>0</v>
      </c>
      <c r="BW275" s="1362">
        <v>0</v>
      </c>
      <c r="BX275" s="1363">
        <v>0</v>
      </c>
      <c r="BY275" s="1362">
        <v>0</v>
      </c>
      <c r="BZ275" s="1362">
        <v>0</v>
      </c>
      <c r="CA275" s="1378">
        <v>0</v>
      </c>
      <c r="CB275" s="336">
        <v>0</v>
      </c>
      <c r="CC275" s="336"/>
      <c r="CD275" s="337"/>
      <c r="CE275" s="336">
        <v>0.5</v>
      </c>
      <c r="CF275" s="336"/>
      <c r="CG275" s="337"/>
      <c r="CH275" s="336">
        <v>1</v>
      </c>
      <c r="CI275" s="336"/>
      <c r="CJ275" s="337"/>
      <c r="CK275" s="336">
        <v>1</v>
      </c>
      <c r="CL275" s="336"/>
      <c r="CM275" s="337"/>
      <c r="CN275" s="336">
        <v>1</v>
      </c>
      <c r="CO275" s="336"/>
      <c r="CP275" s="337"/>
      <c r="CQ275" s="336">
        <v>1</v>
      </c>
      <c r="CR275" s="336"/>
      <c r="CS275" s="337"/>
      <c r="CU275" s="336" t="s">
        <v>5069</v>
      </c>
    </row>
    <row r="276" spans="1:99" ht="94.5" x14ac:dyDescent="0.25">
      <c r="A276" s="234" t="s">
        <v>3556</v>
      </c>
      <c r="B276" s="234" t="s">
        <v>181</v>
      </c>
      <c r="C276" s="234">
        <v>1</v>
      </c>
      <c r="D276" s="234" t="s">
        <v>186</v>
      </c>
      <c r="E276" s="120">
        <v>1</v>
      </c>
      <c r="F276" s="234" t="s">
        <v>195</v>
      </c>
      <c r="G276" s="166" t="s">
        <v>201</v>
      </c>
      <c r="H276" s="166" t="s">
        <v>186</v>
      </c>
      <c r="I276" s="299" t="str">
        <f t="shared" si="18"/>
        <v>I-103-1-0800303</v>
      </c>
      <c r="J276" s="234" t="s">
        <v>221</v>
      </c>
      <c r="K276" s="109" t="s">
        <v>16</v>
      </c>
      <c r="L276" s="109" t="s">
        <v>18</v>
      </c>
      <c r="M276" s="301" t="s">
        <v>4754</v>
      </c>
      <c r="N276" s="202"/>
      <c r="O276" s="110" t="s">
        <v>268</v>
      </c>
      <c r="P276" s="331" t="s">
        <v>880</v>
      </c>
      <c r="Q276" s="331" t="s">
        <v>881</v>
      </c>
      <c r="R276" s="216" t="s">
        <v>222</v>
      </c>
      <c r="S276" s="111" t="s">
        <v>1072</v>
      </c>
      <c r="T276" s="581" t="s">
        <v>3009</v>
      </c>
      <c r="U276" s="728">
        <v>0.65</v>
      </c>
      <c r="V276" s="216" t="s">
        <v>223</v>
      </c>
      <c r="W276" s="310">
        <v>810</v>
      </c>
      <c r="X276" s="206" t="s">
        <v>222</v>
      </c>
      <c r="Y276" s="703">
        <v>43166</v>
      </c>
      <c r="Z276" s="296" t="s">
        <v>1078</v>
      </c>
      <c r="AA276" s="134">
        <v>43252</v>
      </c>
      <c r="AB276" s="134">
        <v>43392</v>
      </c>
      <c r="AC276" s="341" t="str">
        <f t="shared" si="19"/>
        <v>junio</v>
      </c>
      <c r="AD276" s="343">
        <f t="shared" si="20"/>
        <v>140</v>
      </c>
      <c r="AE276" s="342">
        <f t="shared" si="17"/>
        <v>152</v>
      </c>
      <c r="AF276" s="350">
        <v>0</v>
      </c>
      <c r="AG276" s="363">
        <f t="shared" si="21"/>
        <v>10802000000</v>
      </c>
      <c r="AH276" s="362" t="s">
        <v>1073</v>
      </c>
      <c r="AI276" s="362" t="s">
        <v>228</v>
      </c>
      <c r="AJ276" s="217">
        <v>4</v>
      </c>
      <c r="AK276" s="595" t="s">
        <v>1079</v>
      </c>
      <c r="AL276" s="279"/>
      <c r="AM276" s="246">
        <v>0</v>
      </c>
      <c r="AN276" s="574">
        <v>0</v>
      </c>
      <c r="AO276" s="575" t="s">
        <v>3010</v>
      </c>
      <c r="AP276" s="574">
        <v>0</v>
      </c>
      <c r="AQ276" s="726" t="s">
        <v>4199</v>
      </c>
      <c r="AR276" s="574">
        <v>0</v>
      </c>
      <c r="AS276" s="726" t="s">
        <v>5270</v>
      </c>
      <c r="AT276" s="1627">
        <v>0</v>
      </c>
      <c r="AU276" s="1378" t="s">
        <v>6462</v>
      </c>
      <c r="AV276" s="1424">
        <v>0</v>
      </c>
      <c r="AW276" s="1378" t="s">
        <v>7099</v>
      </c>
      <c r="AX276" s="144"/>
      <c r="AY276" s="144"/>
      <c r="AZ276" s="144"/>
      <c r="BA276" s="144"/>
      <c r="BB276" s="144"/>
      <c r="BC276" s="144"/>
      <c r="BD276" s="144"/>
      <c r="BE276" s="144"/>
      <c r="BF276" s="144"/>
      <c r="BG276" s="144"/>
      <c r="BH276" s="144"/>
      <c r="BI276" s="144"/>
      <c r="BJ276" s="335">
        <f>IFERROR(VLOOKUP(CONCATENATE($AC276,$AE276),'Matriz de Decisión'!$M$4:$Y$81,2,0),0)</f>
        <v>0</v>
      </c>
      <c r="BK276" s="352">
        <v>0</v>
      </c>
      <c r="BL276" s="353"/>
      <c r="BM276" s="578">
        <v>0</v>
      </c>
      <c r="BN276" s="335">
        <v>0</v>
      </c>
      <c r="BO276" s="594">
        <v>0</v>
      </c>
      <c r="BP276" s="336">
        <v>0</v>
      </c>
      <c r="BQ276" s="336"/>
      <c r="BR276" s="339"/>
      <c r="BS276" s="336">
        <v>0</v>
      </c>
      <c r="BT276" s="336"/>
      <c r="BU276" s="339"/>
      <c r="BV276" s="1362">
        <v>0</v>
      </c>
      <c r="BW276" s="1362">
        <v>0</v>
      </c>
      <c r="BX276" s="1363">
        <v>0</v>
      </c>
      <c r="BY276" s="1362">
        <v>0.1</v>
      </c>
      <c r="BZ276" s="1362">
        <v>0.1</v>
      </c>
      <c r="CA276" s="1378" t="s">
        <v>7152</v>
      </c>
      <c r="CB276" s="336">
        <v>0.30000000000000004</v>
      </c>
      <c r="CC276" s="336"/>
      <c r="CD276" s="337"/>
      <c r="CE276" s="336">
        <v>0.5</v>
      </c>
      <c r="CF276" s="336"/>
      <c r="CG276" s="337"/>
      <c r="CH276" s="336">
        <v>0.7</v>
      </c>
      <c r="CI276" s="336"/>
      <c r="CJ276" s="337"/>
      <c r="CK276" s="336">
        <v>1</v>
      </c>
      <c r="CL276" s="336"/>
      <c r="CM276" s="337"/>
      <c r="CN276" s="336">
        <v>1</v>
      </c>
      <c r="CO276" s="336"/>
      <c r="CP276" s="337"/>
      <c r="CQ276" s="336">
        <v>1</v>
      </c>
      <c r="CR276" s="336"/>
      <c r="CS276" s="337"/>
      <c r="CU276" s="336" t="s">
        <v>5070</v>
      </c>
    </row>
    <row r="277" spans="1:99" ht="94.5" x14ac:dyDescent="0.25">
      <c r="A277" s="234" t="s">
        <v>3556</v>
      </c>
      <c r="B277" s="234" t="s">
        <v>181</v>
      </c>
      <c r="C277" s="234">
        <v>1</v>
      </c>
      <c r="D277" s="234" t="s">
        <v>186</v>
      </c>
      <c r="E277" s="120">
        <v>1</v>
      </c>
      <c r="F277" s="234" t="s">
        <v>195</v>
      </c>
      <c r="G277" s="166" t="s">
        <v>201</v>
      </c>
      <c r="H277" s="166" t="s">
        <v>187</v>
      </c>
      <c r="I277" s="299" t="str">
        <f t="shared" si="18"/>
        <v>I-103-1-0800304</v>
      </c>
      <c r="J277" s="234" t="s">
        <v>221</v>
      </c>
      <c r="K277" s="109" t="s">
        <v>16</v>
      </c>
      <c r="L277" s="109" t="s">
        <v>18</v>
      </c>
      <c r="M277" s="301" t="s">
        <v>4754</v>
      </c>
      <c r="N277" s="202"/>
      <c r="O277" s="110" t="s">
        <v>268</v>
      </c>
      <c r="P277" s="331" t="s">
        <v>880</v>
      </c>
      <c r="Q277" s="331" t="s">
        <v>881</v>
      </c>
      <c r="R277" s="216" t="s">
        <v>222</v>
      </c>
      <c r="S277" s="111" t="s">
        <v>1072</v>
      </c>
      <c r="T277" s="581" t="s">
        <v>3009</v>
      </c>
      <c r="U277" s="728">
        <v>0.65</v>
      </c>
      <c r="V277" s="216" t="s">
        <v>223</v>
      </c>
      <c r="W277" s="310">
        <v>810</v>
      </c>
      <c r="X277" s="206" t="s">
        <v>222</v>
      </c>
      <c r="Y277" s="703">
        <v>43166</v>
      </c>
      <c r="Z277" s="296" t="s">
        <v>1080</v>
      </c>
      <c r="AA277" s="134">
        <v>43344</v>
      </c>
      <c r="AB277" s="134">
        <v>43392</v>
      </c>
      <c r="AC277" s="341" t="str">
        <f t="shared" si="19"/>
        <v>septiembre</v>
      </c>
      <c r="AD277" s="343">
        <f t="shared" si="20"/>
        <v>48</v>
      </c>
      <c r="AE277" s="342">
        <f t="shared" si="17"/>
        <v>61</v>
      </c>
      <c r="AF277" s="350">
        <v>0</v>
      </c>
      <c r="AG277" s="363">
        <f t="shared" si="21"/>
        <v>10802000000</v>
      </c>
      <c r="AH277" s="362" t="s">
        <v>1073</v>
      </c>
      <c r="AI277" s="362" t="s">
        <v>228</v>
      </c>
      <c r="AJ277" s="217">
        <v>4</v>
      </c>
      <c r="AK277" s="595" t="s">
        <v>1081</v>
      </c>
      <c r="AL277" s="279"/>
      <c r="AM277" s="246">
        <v>0</v>
      </c>
      <c r="AN277" s="574">
        <v>0</v>
      </c>
      <c r="AO277" s="575" t="s">
        <v>3010</v>
      </c>
      <c r="AP277" s="574">
        <v>0</v>
      </c>
      <c r="AQ277" s="726" t="s">
        <v>4199</v>
      </c>
      <c r="AR277" s="574">
        <v>0</v>
      </c>
      <c r="AS277" s="726" t="s">
        <v>5270</v>
      </c>
      <c r="AT277" s="1627">
        <v>0</v>
      </c>
      <c r="AU277" s="1378" t="s">
        <v>6462</v>
      </c>
      <c r="AV277" s="1424">
        <v>0</v>
      </c>
      <c r="AW277" s="1378" t="s">
        <v>7099</v>
      </c>
      <c r="AX277" s="144"/>
      <c r="AY277" s="144"/>
      <c r="AZ277" s="144"/>
      <c r="BA277" s="144"/>
      <c r="BB277" s="144"/>
      <c r="BC277" s="144"/>
      <c r="BD277" s="144"/>
      <c r="BE277" s="144"/>
      <c r="BF277" s="144"/>
      <c r="BG277" s="144"/>
      <c r="BH277" s="144"/>
      <c r="BI277" s="144"/>
      <c r="BJ277" s="335">
        <f>IFERROR(VLOOKUP(CONCATENATE($AC277,$AE277),'Matriz de Decisión'!$M$4:$Y$81,2,0),0)</f>
        <v>0</v>
      </c>
      <c r="BK277" s="352">
        <v>0</v>
      </c>
      <c r="BL277" s="353"/>
      <c r="BM277" s="578">
        <v>0</v>
      </c>
      <c r="BN277" s="335">
        <v>0</v>
      </c>
      <c r="BO277" s="594">
        <v>0</v>
      </c>
      <c r="BP277" s="336">
        <v>0</v>
      </c>
      <c r="BQ277" s="336"/>
      <c r="BR277" s="339"/>
      <c r="BS277" s="336">
        <v>0</v>
      </c>
      <c r="BT277" s="336"/>
      <c r="BU277" s="339"/>
      <c r="BV277" s="1362">
        <v>0</v>
      </c>
      <c r="BW277" s="1362">
        <v>0</v>
      </c>
      <c r="BX277" s="1363">
        <v>0</v>
      </c>
      <c r="BY277" s="1362">
        <v>0</v>
      </c>
      <c r="BZ277" s="1362">
        <v>0</v>
      </c>
      <c r="CA277" s="1378">
        <v>0</v>
      </c>
      <c r="CB277" s="336">
        <v>0</v>
      </c>
      <c r="CC277" s="336"/>
      <c r="CD277" s="337"/>
      <c r="CE277" s="336">
        <v>0</v>
      </c>
      <c r="CF277" s="336"/>
      <c r="CG277" s="337"/>
      <c r="CH277" s="336">
        <v>0.2</v>
      </c>
      <c r="CI277" s="336"/>
      <c r="CJ277" s="337"/>
      <c r="CK277" s="336">
        <v>1</v>
      </c>
      <c r="CL277" s="336"/>
      <c r="CM277" s="337"/>
      <c r="CN277" s="336">
        <v>1</v>
      </c>
      <c r="CO277" s="336"/>
      <c r="CP277" s="337"/>
      <c r="CQ277" s="336">
        <v>1</v>
      </c>
      <c r="CR277" s="336"/>
      <c r="CS277" s="337"/>
      <c r="CU277" s="336" t="s">
        <v>5071</v>
      </c>
    </row>
    <row r="278" spans="1:99" ht="126" x14ac:dyDescent="0.25">
      <c r="A278" s="234" t="s">
        <v>3556</v>
      </c>
      <c r="B278" s="234" t="s">
        <v>181</v>
      </c>
      <c r="C278" s="234">
        <v>1</v>
      </c>
      <c r="D278" s="234" t="s">
        <v>186</v>
      </c>
      <c r="E278" s="120">
        <v>1</v>
      </c>
      <c r="F278" s="234" t="s">
        <v>195</v>
      </c>
      <c r="G278" s="166" t="s">
        <v>202</v>
      </c>
      <c r="H278" s="166" t="s">
        <v>183</v>
      </c>
      <c r="I278" s="299" t="str">
        <f t="shared" si="18"/>
        <v>I-103-1-0800401</v>
      </c>
      <c r="J278" s="234" t="s">
        <v>221</v>
      </c>
      <c r="K278" s="109" t="s">
        <v>16</v>
      </c>
      <c r="L278" s="109" t="s">
        <v>18</v>
      </c>
      <c r="M278" s="301" t="s">
        <v>4754</v>
      </c>
      <c r="N278" s="202"/>
      <c r="O278" s="110" t="s">
        <v>268</v>
      </c>
      <c r="P278" s="331" t="s">
        <v>880</v>
      </c>
      <c r="Q278" s="331" t="s">
        <v>881</v>
      </c>
      <c r="R278" s="216" t="s">
        <v>222</v>
      </c>
      <c r="S278" s="111" t="s">
        <v>1082</v>
      </c>
      <c r="T278" s="581" t="s">
        <v>3014</v>
      </c>
      <c r="U278" s="728">
        <v>0.65</v>
      </c>
      <c r="V278" s="216" t="s">
        <v>223</v>
      </c>
      <c r="W278" s="1632">
        <v>80</v>
      </c>
      <c r="X278" s="144"/>
      <c r="Y278" s="703"/>
      <c r="Z278" s="296" t="s">
        <v>1036</v>
      </c>
      <c r="AA278" s="134">
        <v>43124</v>
      </c>
      <c r="AB278" s="134">
        <v>43235</v>
      </c>
      <c r="AC278" s="341" t="str">
        <f t="shared" si="19"/>
        <v>enero</v>
      </c>
      <c r="AD278" s="343">
        <f t="shared" si="20"/>
        <v>111</v>
      </c>
      <c r="AE278" s="342">
        <f t="shared" si="17"/>
        <v>122</v>
      </c>
      <c r="AF278" s="350">
        <v>0</v>
      </c>
      <c r="AG278" s="363">
        <v>2794000000</v>
      </c>
      <c r="AH278" s="362" t="s">
        <v>1073</v>
      </c>
      <c r="AI278" s="362" t="s">
        <v>228</v>
      </c>
      <c r="AJ278" s="217">
        <v>4</v>
      </c>
      <c r="AK278" s="595" t="s">
        <v>1063</v>
      </c>
      <c r="AL278" s="279"/>
      <c r="AM278" s="246" t="s">
        <v>1083</v>
      </c>
      <c r="AN278" s="574">
        <v>0</v>
      </c>
      <c r="AO278" s="575" t="s">
        <v>3015</v>
      </c>
      <c r="AP278" s="574">
        <v>0</v>
      </c>
      <c r="AQ278" s="726" t="s">
        <v>4200</v>
      </c>
      <c r="AR278" s="574">
        <v>0</v>
      </c>
      <c r="AS278" s="726" t="s">
        <v>5271</v>
      </c>
      <c r="AT278" s="1627">
        <v>0</v>
      </c>
      <c r="AU278" s="1378" t="s">
        <v>6463</v>
      </c>
      <c r="AV278" s="1424">
        <v>0</v>
      </c>
      <c r="AW278" s="1378" t="s">
        <v>7100</v>
      </c>
      <c r="AX278" s="144"/>
      <c r="AY278" s="144"/>
      <c r="AZ278" s="144"/>
      <c r="BA278" s="144"/>
      <c r="BB278" s="144"/>
      <c r="BC278" s="144"/>
      <c r="BD278" s="144"/>
      <c r="BE278" s="144"/>
      <c r="BF278" s="144"/>
      <c r="BG278" s="144"/>
      <c r="BH278" s="144"/>
      <c r="BI278" s="144"/>
      <c r="BJ278" s="335">
        <f>IFERROR(VLOOKUP(CONCATENATE($AC278,$AE278),'Matriz de Decisión'!$M$4:$Y$81,2,0),0)</f>
        <v>0.2</v>
      </c>
      <c r="BK278" s="352">
        <v>0.05</v>
      </c>
      <c r="BL278" s="353" t="s">
        <v>1084</v>
      </c>
      <c r="BM278" s="578">
        <v>0.25</v>
      </c>
      <c r="BN278" s="335">
        <v>0.25</v>
      </c>
      <c r="BO278" s="594" t="s">
        <v>3016</v>
      </c>
      <c r="BP278" s="336">
        <v>0.5</v>
      </c>
      <c r="BQ278" s="336">
        <v>0.5</v>
      </c>
      <c r="BR278" s="339" t="s">
        <v>4239</v>
      </c>
      <c r="BS278" s="336">
        <v>0.75</v>
      </c>
      <c r="BT278" s="336">
        <v>0.75</v>
      </c>
      <c r="BU278" s="339" t="s">
        <v>5465</v>
      </c>
      <c r="BV278" s="1362">
        <v>1</v>
      </c>
      <c r="BW278" s="1362">
        <v>0.9</v>
      </c>
      <c r="BX278" s="1378" t="s">
        <v>6661</v>
      </c>
      <c r="BY278" s="1362">
        <v>1</v>
      </c>
      <c r="BZ278" s="1362">
        <v>1</v>
      </c>
      <c r="CA278" s="1378" t="s">
        <v>7153</v>
      </c>
      <c r="CB278" s="336">
        <v>1</v>
      </c>
      <c r="CC278" s="336"/>
      <c r="CD278" s="337"/>
      <c r="CE278" s="336">
        <v>1</v>
      </c>
      <c r="CF278" s="336"/>
      <c r="CG278" s="337"/>
      <c r="CH278" s="336">
        <v>1</v>
      </c>
      <c r="CI278" s="336"/>
      <c r="CJ278" s="337"/>
      <c r="CK278" s="336">
        <v>1</v>
      </c>
      <c r="CL278" s="336"/>
      <c r="CM278" s="337"/>
      <c r="CN278" s="336">
        <v>1</v>
      </c>
      <c r="CO278" s="336"/>
      <c r="CP278" s="337"/>
      <c r="CQ278" s="336">
        <v>1</v>
      </c>
      <c r="CR278" s="336"/>
      <c r="CS278" s="337"/>
      <c r="CU278" s="336" t="s">
        <v>5072</v>
      </c>
    </row>
    <row r="279" spans="1:99" ht="126" x14ac:dyDescent="0.25">
      <c r="A279" s="234" t="s">
        <v>3556</v>
      </c>
      <c r="B279" s="234" t="s">
        <v>181</v>
      </c>
      <c r="C279" s="234">
        <v>1</v>
      </c>
      <c r="D279" s="234" t="s">
        <v>186</v>
      </c>
      <c r="E279" s="120">
        <v>1</v>
      </c>
      <c r="F279" s="234" t="s">
        <v>195</v>
      </c>
      <c r="G279" s="166" t="s">
        <v>202</v>
      </c>
      <c r="H279" s="166" t="s">
        <v>185</v>
      </c>
      <c r="I279" s="299" t="str">
        <f t="shared" si="18"/>
        <v>I-103-1-0800402</v>
      </c>
      <c r="J279" s="234" t="s">
        <v>221</v>
      </c>
      <c r="K279" s="109" t="s">
        <v>16</v>
      </c>
      <c r="L279" s="109" t="s">
        <v>18</v>
      </c>
      <c r="M279" s="301" t="s">
        <v>4754</v>
      </c>
      <c r="N279" s="202"/>
      <c r="O279" s="110" t="s">
        <v>268</v>
      </c>
      <c r="P279" s="331" t="s">
        <v>880</v>
      </c>
      <c r="Q279" s="331" t="s">
        <v>881</v>
      </c>
      <c r="R279" s="216" t="s">
        <v>222</v>
      </c>
      <c r="S279" s="111" t="s">
        <v>1082</v>
      </c>
      <c r="T279" s="581" t="s">
        <v>3014</v>
      </c>
      <c r="U279" s="728">
        <v>0.65</v>
      </c>
      <c r="V279" s="216" t="s">
        <v>223</v>
      </c>
      <c r="W279" s="1632">
        <v>80</v>
      </c>
      <c r="X279" s="144"/>
      <c r="Y279" s="703"/>
      <c r="Z279" s="296" t="s">
        <v>1076</v>
      </c>
      <c r="AA279" s="134">
        <v>43244</v>
      </c>
      <c r="AB279" s="134">
        <v>43279</v>
      </c>
      <c r="AC279" s="341" t="str">
        <f t="shared" si="19"/>
        <v>mayo</v>
      </c>
      <c r="AD279" s="343">
        <f t="shared" si="20"/>
        <v>35</v>
      </c>
      <c r="AE279" s="342">
        <f t="shared" si="17"/>
        <v>61</v>
      </c>
      <c r="AF279" s="350">
        <v>0</v>
      </c>
      <c r="AG279" s="363">
        <v>2794000000</v>
      </c>
      <c r="AH279" s="362" t="s">
        <v>1073</v>
      </c>
      <c r="AI279" s="362" t="s">
        <v>228</v>
      </c>
      <c r="AJ279" s="217">
        <v>4</v>
      </c>
      <c r="AK279" s="595" t="s">
        <v>1085</v>
      </c>
      <c r="AL279" s="279"/>
      <c r="AM279" s="246">
        <v>0</v>
      </c>
      <c r="AN279" s="574">
        <v>0</v>
      </c>
      <c r="AO279" s="575" t="s">
        <v>3015</v>
      </c>
      <c r="AP279" s="574">
        <v>0</v>
      </c>
      <c r="AQ279" s="726" t="s">
        <v>4200</v>
      </c>
      <c r="AR279" s="574">
        <v>0</v>
      </c>
      <c r="AS279" s="726" t="s">
        <v>5271</v>
      </c>
      <c r="AT279" s="1627">
        <v>0</v>
      </c>
      <c r="AU279" s="1378" t="s">
        <v>6463</v>
      </c>
      <c r="AV279" s="1424">
        <v>0</v>
      </c>
      <c r="AW279" s="1378" t="s">
        <v>7100</v>
      </c>
      <c r="AX279" s="144"/>
      <c r="AY279" s="144"/>
      <c r="AZ279" s="144"/>
      <c r="BA279" s="144"/>
      <c r="BB279" s="144"/>
      <c r="BC279" s="144"/>
      <c r="BD279" s="144"/>
      <c r="BE279" s="144"/>
      <c r="BF279" s="144"/>
      <c r="BG279" s="144"/>
      <c r="BH279" s="144"/>
      <c r="BI279" s="144"/>
      <c r="BJ279" s="335">
        <f>IFERROR(VLOOKUP(CONCATENATE($AC279,$AE279),'Matriz de Decisión'!$M$4:$Y$81,2,0),0)</f>
        <v>0</v>
      </c>
      <c r="BK279" s="352">
        <v>0</v>
      </c>
      <c r="BL279" s="353"/>
      <c r="BM279" s="578">
        <v>0</v>
      </c>
      <c r="BN279" s="335">
        <v>0</v>
      </c>
      <c r="BO279" s="594">
        <v>0</v>
      </c>
      <c r="BP279" s="336">
        <v>0</v>
      </c>
      <c r="BQ279" s="336"/>
      <c r="BR279" s="339"/>
      <c r="BS279" s="336">
        <v>0</v>
      </c>
      <c r="BT279" s="336"/>
      <c r="BU279" s="339"/>
      <c r="BV279" s="1362">
        <v>0.5</v>
      </c>
      <c r="BW279" s="1362">
        <v>0</v>
      </c>
      <c r="BX279" s="1378" t="s">
        <v>6662</v>
      </c>
      <c r="BY279" s="1362">
        <v>1</v>
      </c>
      <c r="BZ279" s="1362">
        <v>0.2</v>
      </c>
      <c r="CA279" s="1378" t="s">
        <v>7100</v>
      </c>
      <c r="CB279" s="336">
        <v>1</v>
      </c>
      <c r="CC279" s="336"/>
      <c r="CD279" s="337"/>
      <c r="CE279" s="336">
        <v>1</v>
      </c>
      <c r="CF279" s="336"/>
      <c r="CG279" s="337"/>
      <c r="CH279" s="336">
        <v>1</v>
      </c>
      <c r="CI279" s="336"/>
      <c r="CJ279" s="337"/>
      <c r="CK279" s="336">
        <v>1</v>
      </c>
      <c r="CL279" s="336"/>
      <c r="CM279" s="337"/>
      <c r="CN279" s="336">
        <v>1</v>
      </c>
      <c r="CO279" s="336"/>
      <c r="CP279" s="337"/>
      <c r="CQ279" s="336">
        <v>1</v>
      </c>
      <c r="CR279" s="336"/>
      <c r="CS279" s="337"/>
      <c r="CU279" s="336" t="s">
        <v>5073</v>
      </c>
    </row>
    <row r="280" spans="1:99" ht="126" x14ac:dyDescent="0.25">
      <c r="A280" s="234" t="s">
        <v>3556</v>
      </c>
      <c r="B280" s="234" t="s">
        <v>181</v>
      </c>
      <c r="C280" s="234">
        <v>1</v>
      </c>
      <c r="D280" s="234" t="s">
        <v>186</v>
      </c>
      <c r="E280" s="120">
        <v>1</v>
      </c>
      <c r="F280" s="234" t="s">
        <v>195</v>
      </c>
      <c r="G280" s="166" t="s">
        <v>202</v>
      </c>
      <c r="H280" s="166" t="s">
        <v>186</v>
      </c>
      <c r="I280" s="299" t="str">
        <f t="shared" si="18"/>
        <v>I-103-1-0800403</v>
      </c>
      <c r="J280" s="234" t="s">
        <v>221</v>
      </c>
      <c r="K280" s="109" t="s">
        <v>16</v>
      </c>
      <c r="L280" s="109" t="s">
        <v>18</v>
      </c>
      <c r="M280" s="301" t="s">
        <v>4754</v>
      </c>
      <c r="N280" s="202"/>
      <c r="O280" s="110" t="s">
        <v>268</v>
      </c>
      <c r="P280" s="331" t="s">
        <v>880</v>
      </c>
      <c r="Q280" s="331" t="s">
        <v>881</v>
      </c>
      <c r="R280" s="216" t="s">
        <v>222</v>
      </c>
      <c r="S280" s="111" t="s">
        <v>1082</v>
      </c>
      <c r="T280" s="581" t="s">
        <v>3014</v>
      </c>
      <c r="U280" s="728">
        <v>0.65</v>
      </c>
      <c r="V280" s="216" t="s">
        <v>223</v>
      </c>
      <c r="W280" s="310">
        <v>80</v>
      </c>
      <c r="X280" s="144"/>
      <c r="Y280" s="703"/>
      <c r="Z280" s="296" t="s">
        <v>1086</v>
      </c>
      <c r="AA280" s="134">
        <v>43252</v>
      </c>
      <c r="AB280" s="134">
        <v>43449</v>
      </c>
      <c r="AC280" s="341" t="str">
        <f t="shared" si="19"/>
        <v>junio</v>
      </c>
      <c r="AD280" s="343">
        <f t="shared" si="20"/>
        <v>197</v>
      </c>
      <c r="AE280" s="342">
        <f t="shared" si="17"/>
        <v>213</v>
      </c>
      <c r="AF280" s="350">
        <v>0</v>
      </c>
      <c r="AG280" s="363">
        <v>2794000000</v>
      </c>
      <c r="AH280" s="362" t="s">
        <v>1073</v>
      </c>
      <c r="AI280" s="362" t="s">
        <v>228</v>
      </c>
      <c r="AJ280" s="217">
        <v>4</v>
      </c>
      <c r="AK280" s="595" t="s">
        <v>1087</v>
      </c>
      <c r="AL280" s="279"/>
      <c r="AM280" s="246">
        <v>0</v>
      </c>
      <c r="AN280" s="574">
        <v>0</v>
      </c>
      <c r="AO280" s="575" t="s">
        <v>3015</v>
      </c>
      <c r="AP280" s="574">
        <v>0</v>
      </c>
      <c r="AQ280" s="726" t="s">
        <v>4200</v>
      </c>
      <c r="AR280" s="574">
        <v>0</v>
      </c>
      <c r="AS280" s="726" t="s">
        <v>5271</v>
      </c>
      <c r="AT280" s="1627">
        <v>0</v>
      </c>
      <c r="AU280" s="1378" t="s">
        <v>6463</v>
      </c>
      <c r="AV280" s="1424">
        <v>0</v>
      </c>
      <c r="AW280" s="1378" t="s">
        <v>7100</v>
      </c>
      <c r="AX280" s="144"/>
      <c r="AY280" s="144"/>
      <c r="AZ280" s="144"/>
      <c r="BA280" s="144"/>
      <c r="BB280" s="144"/>
      <c r="BC280" s="144"/>
      <c r="BD280" s="144"/>
      <c r="BE280" s="144"/>
      <c r="BF280" s="144"/>
      <c r="BG280" s="144"/>
      <c r="BH280" s="144"/>
      <c r="BI280" s="144"/>
      <c r="BJ280" s="335">
        <f>IFERROR(VLOOKUP(CONCATENATE($AC280,$AE280),'Matriz de Decisión'!$M$4:$Y$81,2,0),0)</f>
        <v>0</v>
      </c>
      <c r="BK280" s="352">
        <v>0</v>
      </c>
      <c r="BL280" s="353"/>
      <c r="BM280" s="578">
        <v>0</v>
      </c>
      <c r="BN280" s="335">
        <v>0</v>
      </c>
      <c r="BO280" s="594">
        <v>0</v>
      </c>
      <c r="BP280" s="336">
        <v>0</v>
      </c>
      <c r="BQ280" s="336"/>
      <c r="BR280" s="339"/>
      <c r="BS280" s="336">
        <v>0</v>
      </c>
      <c r="BT280" s="336"/>
      <c r="BU280" s="339"/>
      <c r="BV280" s="1362">
        <v>0</v>
      </c>
      <c r="BW280" s="1362">
        <v>0</v>
      </c>
      <c r="BX280" s="1363">
        <v>0</v>
      </c>
      <c r="BY280" s="1362">
        <v>0.1</v>
      </c>
      <c r="BZ280" s="1362">
        <v>0</v>
      </c>
      <c r="CA280" s="1378" t="s">
        <v>7100</v>
      </c>
      <c r="CB280" s="336">
        <v>0.30000000000000004</v>
      </c>
      <c r="CC280" s="336"/>
      <c r="CD280" s="337"/>
      <c r="CE280" s="336">
        <v>0.5</v>
      </c>
      <c r="CF280" s="336"/>
      <c r="CG280" s="337"/>
      <c r="CH280" s="336">
        <v>0.7</v>
      </c>
      <c r="CI280" s="336"/>
      <c r="CJ280" s="337"/>
      <c r="CK280" s="336">
        <v>0.89999999999999991</v>
      </c>
      <c r="CL280" s="336"/>
      <c r="CM280" s="337"/>
      <c r="CN280" s="336">
        <v>0.99999999999999989</v>
      </c>
      <c r="CO280" s="336"/>
      <c r="CP280" s="337"/>
      <c r="CQ280" s="336">
        <v>0.99999999999999989</v>
      </c>
      <c r="CR280" s="336"/>
      <c r="CS280" s="337"/>
      <c r="CU280" s="336" t="s">
        <v>5074</v>
      </c>
    </row>
    <row r="281" spans="1:99" ht="126" x14ac:dyDescent="0.25">
      <c r="A281" s="234" t="s">
        <v>3556</v>
      </c>
      <c r="B281" s="234" t="s">
        <v>181</v>
      </c>
      <c r="C281" s="234">
        <v>1</v>
      </c>
      <c r="D281" s="234" t="s">
        <v>186</v>
      </c>
      <c r="E281" s="120">
        <v>1</v>
      </c>
      <c r="F281" s="234" t="s">
        <v>195</v>
      </c>
      <c r="G281" s="166" t="s">
        <v>202</v>
      </c>
      <c r="H281" s="166" t="s">
        <v>187</v>
      </c>
      <c r="I281" s="299" t="str">
        <f t="shared" si="18"/>
        <v>I-103-1-0800404</v>
      </c>
      <c r="J281" s="234" t="s">
        <v>221</v>
      </c>
      <c r="K281" s="109" t="s">
        <v>16</v>
      </c>
      <c r="L281" s="109" t="s">
        <v>18</v>
      </c>
      <c r="M281" s="301" t="s">
        <v>4754</v>
      </c>
      <c r="N281" s="202"/>
      <c r="O281" s="110" t="s">
        <v>268</v>
      </c>
      <c r="P281" s="331" t="s">
        <v>880</v>
      </c>
      <c r="Q281" s="331" t="s">
        <v>881</v>
      </c>
      <c r="R281" s="216" t="s">
        <v>222</v>
      </c>
      <c r="S281" s="111" t="s">
        <v>1082</v>
      </c>
      <c r="T281" s="581" t="s">
        <v>3014</v>
      </c>
      <c r="U281" s="728">
        <v>0.65</v>
      </c>
      <c r="V281" s="216" t="s">
        <v>223</v>
      </c>
      <c r="W281" s="310">
        <v>80</v>
      </c>
      <c r="X281" s="144"/>
      <c r="Y281" s="703"/>
      <c r="Z281" s="296" t="s">
        <v>1088</v>
      </c>
      <c r="AA281" s="134">
        <v>43344</v>
      </c>
      <c r="AB281" s="134">
        <v>43389</v>
      </c>
      <c r="AC281" s="341" t="str">
        <f t="shared" si="19"/>
        <v>septiembre</v>
      </c>
      <c r="AD281" s="343">
        <f t="shared" si="20"/>
        <v>45</v>
      </c>
      <c r="AE281" s="342">
        <f t="shared" si="17"/>
        <v>61</v>
      </c>
      <c r="AF281" s="350">
        <v>0</v>
      </c>
      <c r="AG281" s="363">
        <v>2794000000</v>
      </c>
      <c r="AH281" s="362" t="s">
        <v>1073</v>
      </c>
      <c r="AI281" s="362" t="s">
        <v>228</v>
      </c>
      <c r="AJ281" s="217">
        <v>4</v>
      </c>
      <c r="AK281" s="595" t="s">
        <v>1089</v>
      </c>
      <c r="AL281" s="279"/>
      <c r="AM281" s="246">
        <v>0</v>
      </c>
      <c r="AN281" s="574">
        <v>0</v>
      </c>
      <c r="AO281" s="575" t="s">
        <v>3015</v>
      </c>
      <c r="AP281" s="574">
        <v>0</v>
      </c>
      <c r="AQ281" s="726" t="s">
        <v>4200</v>
      </c>
      <c r="AR281" s="574">
        <v>0</v>
      </c>
      <c r="AS281" s="726" t="s">
        <v>5271</v>
      </c>
      <c r="AT281" s="1627">
        <v>0</v>
      </c>
      <c r="AU281" s="1378" t="s">
        <v>6463</v>
      </c>
      <c r="AV281" s="1424">
        <v>0</v>
      </c>
      <c r="AW281" s="1378" t="s">
        <v>7100</v>
      </c>
      <c r="AX281" s="144"/>
      <c r="AY281" s="144"/>
      <c r="AZ281" s="144"/>
      <c r="BA281" s="144"/>
      <c r="BB281" s="144"/>
      <c r="BC281" s="144"/>
      <c r="BD281" s="144"/>
      <c r="BE281" s="144"/>
      <c r="BF281" s="144"/>
      <c r="BG281" s="144"/>
      <c r="BH281" s="144"/>
      <c r="BI281" s="144"/>
      <c r="BJ281" s="335">
        <f>IFERROR(VLOOKUP(CONCATENATE($AC281,$AE281),'Matriz de Decisión'!$M$4:$Y$81,2,0),0)</f>
        <v>0</v>
      </c>
      <c r="BK281" s="352">
        <v>0</v>
      </c>
      <c r="BL281" s="353"/>
      <c r="BM281" s="578">
        <v>0</v>
      </c>
      <c r="BN281" s="335">
        <v>0</v>
      </c>
      <c r="BO281" s="594">
        <v>0</v>
      </c>
      <c r="BP281" s="336">
        <v>0</v>
      </c>
      <c r="BQ281" s="336"/>
      <c r="BR281" s="339"/>
      <c r="BS281" s="336">
        <v>0</v>
      </c>
      <c r="BT281" s="336"/>
      <c r="BU281" s="339"/>
      <c r="BV281" s="1362">
        <v>0</v>
      </c>
      <c r="BW281" s="1362">
        <v>0</v>
      </c>
      <c r="BX281" s="1363">
        <v>0</v>
      </c>
      <c r="BY281" s="1362">
        <v>0</v>
      </c>
      <c r="BZ281" s="1362">
        <v>0</v>
      </c>
      <c r="CA281" s="1378">
        <v>0</v>
      </c>
      <c r="CB281" s="336">
        <v>0</v>
      </c>
      <c r="CC281" s="336"/>
      <c r="CD281" s="337"/>
      <c r="CE281" s="336">
        <v>0</v>
      </c>
      <c r="CF281" s="336"/>
      <c r="CG281" s="337"/>
      <c r="CH281" s="336">
        <v>0.2</v>
      </c>
      <c r="CI281" s="336"/>
      <c r="CJ281" s="337"/>
      <c r="CK281" s="336">
        <v>1</v>
      </c>
      <c r="CL281" s="336"/>
      <c r="CM281" s="337"/>
      <c r="CN281" s="336">
        <v>1</v>
      </c>
      <c r="CO281" s="336"/>
      <c r="CP281" s="337"/>
      <c r="CQ281" s="336">
        <v>1</v>
      </c>
      <c r="CR281" s="336"/>
      <c r="CS281" s="337"/>
      <c r="CU281" s="336" t="s">
        <v>5075</v>
      </c>
    </row>
    <row r="282" spans="1:99" ht="120" x14ac:dyDescent="0.25">
      <c r="A282" s="234" t="s">
        <v>3556</v>
      </c>
      <c r="B282" s="234" t="s">
        <v>181</v>
      </c>
      <c r="C282" s="234">
        <v>1</v>
      </c>
      <c r="D282" s="234" t="s">
        <v>186</v>
      </c>
      <c r="E282" s="120">
        <v>1</v>
      </c>
      <c r="F282" s="234" t="s">
        <v>195</v>
      </c>
      <c r="G282" s="166" t="s">
        <v>203</v>
      </c>
      <c r="H282" s="166" t="s">
        <v>183</v>
      </c>
      <c r="I282" s="299" t="str">
        <f t="shared" si="18"/>
        <v>I-103-1-0800501</v>
      </c>
      <c r="J282" s="234" t="s">
        <v>221</v>
      </c>
      <c r="K282" s="109" t="s">
        <v>16</v>
      </c>
      <c r="L282" s="109" t="s">
        <v>18</v>
      </c>
      <c r="M282" s="301" t="s">
        <v>4754</v>
      </c>
      <c r="N282" s="202"/>
      <c r="O282" s="110" t="s">
        <v>268</v>
      </c>
      <c r="P282" s="331" t="s">
        <v>880</v>
      </c>
      <c r="Q282" s="331" t="s">
        <v>881</v>
      </c>
      <c r="R282" s="216" t="s">
        <v>222</v>
      </c>
      <c r="S282" s="111" t="s">
        <v>1090</v>
      </c>
      <c r="T282" s="581" t="s">
        <v>2999</v>
      </c>
      <c r="U282" s="728">
        <v>1.32</v>
      </c>
      <c r="V282" s="216" t="s">
        <v>223</v>
      </c>
      <c r="W282" s="1632">
        <v>1000</v>
      </c>
      <c r="X282" s="206" t="s">
        <v>222</v>
      </c>
      <c r="Y282" s="703">
        <v>43166</v>
      </c>
      <c r="Z282" s="296" t="s">
        <v>1094</v>
      </c>
      <c r="AA282" s="134">
        <v>43132</v>
      </c>
      <c r="AB282" s="134">
        <v>43191</v>
      </c>
      <c r="AC282" s="341" t="str">
        <f t="shared" si="19"/>
        <v>febrero</v>
      </c>
      <c r="AD282" s="343">
        <f t="shared" si="20"/>
        <v>59</v>
      </c>
      <c r="AE282" s="342">
        <f t="shared" si="17"/>
        <v>61</v>
      </c>
      <c r="AF282" s="350">
        <v>0</v>
      </c>
      <c r="AG282" s="364">
        <v>2114576190</v>
      </c>
      <c r="AH282" s="365" t="s">
        <v>1091</v>
      </c>
      <c r="AI282" s="365" t="s">
        <v>228</v>
      </c>
      <c r="AJ282" s="217"/>
      <c r="AK282" s="595" t="s">
        <v>1092</v>
      </c>
      <c r="AL282" s="279"/>
      <c r="AM282" s="246">
        <v>0</v>
      </c>
      <c r="AN282" s="574">
        <v>1870</v>
      </c>
      <c r="AO282" s="575" t="s">
        <v>3001</v>
      </c>
      <c r="AP282" s="574">
        <v>1870</v>
      </c>
      <c r="AQ282" s="726" t="s">
        <v>4201</v>
      </c>
      <c r="AR282" s="574">
        <v>1870</v>
      </c>
      <c r="AS282" s="726" t="s">
        <v>5272</v>
      </c>
      <c r="AT282" s="1627">
        <v>1960</v>
      </c>
      <c r="AU282" s="1378" t="s">
        <v>6464</v>
      </c>
      <c r="AV282" s="1424">
        <v>1960</v>
      </c>
      <c r="AW282" s="1378" t="s">
        <v>7101</v>
      </c>
      <c r="AX282" s="144"/>
      <c r="AY282" s="144"/>
      <c r="AZ282" s="144"/>
      <c r="BA282" s="144"/>
      <c r="BB282" s="144"/>
      <c r="BC282" s="144"/>
      <c r="BD282" s="144"/>
      <c r="BE282" s="144"/>
      <c r="BF282" s="144"/>
      <c r="BG282" s="144"/>
      <c r="BH282" s="144"/>
      <c r="BI282" s="144"/>
      <c r="BJ282" s="335">
        <f>IFERROR(VLOOKUP(CONCATENATE($AC282,$AE282),'Matriz de Decisión'!$M$4:$Y$81,2,0),0)</f>
        <v>0</v>
      </c>
      <c r="BK282" s="352">
        <v>0</v>
      </c>
      <c r="BL282" s="353"/>
      <c r="BM282" s="577">
        <v>0.7</v>
      </c>
      <c r="BN282" s="335">
        <v>0.7</v>
      </c>
      <c r="BO282" s="594" t="s">
        <v>3002</v>
      </c>
      <c r="BP282" s="336">
        <v>0.85</v>
      </c>
      <c r="BQ282" s="336">
        <v>0.85</v>
      </c>
      <c r="BR282" s="339" t="s">
        <v>4240</v>
      </c>
      <c r="BS282" s="336">
        <v>1</v>
      </c>
      <c r="BT282" s="336">
        <v>1</v>
      </c>
      <c r="BU282" s="339" t="s">
        <v>5466</v>
      </c>
      <c r="BV282" s="1362">
        <v>1</v>
      </c>
      <c r="BW282" s="1362">
        <v>1</v>
      </c>
      <c r="BX282" s="1363" t="s">
        <v>6663</v>
      </c>
      <c r="BY282" s="1362">
        <v>1</v>
      </c>
      <c r="BZ282" s="1362">
        <v>1</v>
      </c>
      <c r="CA282" s="1378" t="s">
        <v>7154</v>
      </c>
      <c r="CB282" s="336">
        <v>1</v>
      </c>
      <c r="CC282" s="336"/>
      <c r="CD282" s="337"/>
      <c r="CE282" s="336">
        <v>1</v>
      </c>
      <c r="CF282" s="336"/>
      <c r="CG282" s="337"/>
      <c r="CH282" s="336">
        <v>1</v>
      </c>
      <c r="CI282" s="336"/>
      <c r="CJ282" s="337"/>
      <c r="CK282" s="336">
        <v>1</v>
      </c>
      <c r="CL282" s="336"/>
      <c r="CM282" s="337"/>
      <c r="CN282" s="336">
        <v>1</v>
      </c>
      <c r="CO282" s="336"/>
      <c r="CP282" s="337"/>
      <c r="CQ282" s="336">
        <v>1</v>
      </c>
      <c r="CR282" s="336"/>
      <c r="CS282" s="337"/>
      <c r="CU282" s="336" t="s">
        <v>5076</v>
      </c>
    </row>
    <row r="283" spans="1:99" ht="120" x14ac:dyDescent="0.25">
      <c r="A283" s="234" t="s">
        <v>3556</v>
      </c>
      <c r="B283" s="234" t="s">
        <v>181</v>
      </c>
      <c r="C283" s="234">
        <v>1</v>
      </c>
      <c r="D283" s="234" t="s">
        <v>186</v>
      </c>
      <c r="E283" s="120">
        <v>1</v>
      </c>
      <c r="F283" s="234" t="s">
        <v>195</v>
      </c>
      <c r="G283" s="166" t="s">
        <v>203</v>
      </c>
      <c r="H283" s="166" t="s">
        <v>185</v>
      </c>
      <c r="I283" s="299" t="str">
        <f t="shared" si="18"/>
        <v>I-103-1-0800502</v>
      </c>
      <c r="J283" s="234" t="s">
        <v>221</v>
      </c>
      <c r="K283" s="109" t="s">
        <v>16</v>
      </c>
      <c r="L283" s="109" t="s">
        <v>18</v>
      </c>
      <c r="M283" s="301" t="s">
        <v>4754</v>
      </c>
      <c r="N283" s="202"/>
      <c r="O283" s="110" t="s">
        <v>268</v>
      </c>
      <c r="P283" s="331" t="s">
        <v>880</v>
      </c>
      <c r="Q283" s="331" t="s">
        <v>881</v>
      </c>
      <c r="R283" s="216" t="s">
        <v>222</v>
      </c>
      <c r="S283" s="111" t="s">
        <v>1090</v>
      </c>
      <c r="T283" s="581" t="s">
        <v>3000</v>
      </c>
      <c r="U283" s="728">
        <v>1.32</v>
      </c>
      <c r="V283" s="216" t="s">
        <v>223</v>
      </c>
      <c r="W283" s="1632">
        <v>1000</v>
      </c>
      <c r="X283" s="144"/>
      <c r="Y283" s="703"/>
      <c r="Z283" s="296" t="s">
        <v>1093</v>
      </c>
      <c r="AA283" s="134">
        <v>43160</v>
      </c>
      <c r="AB283" s="134">
        <v>43191</v>
      </c>
      <c r="AC283" s="341" t="str">
        <f t="shared" si="19"/>
        <v>marzo</v>
      </c>
      <c r="AD283" s="343">
        <f t="shared" si="20"/>
        <v>31</v>
      </c>
      <c r="AE283" s="342">
        <f t="shared" si="17"/>
        <v>61</v>
      </c>
      <c r="AF283" s="350">
        <v>0</v>
      </c>
      <c r="AG283" s="364">
        <v>2114576191</v>
      </c>
      <c r="AH283" s="365" t="s">
        <v>1091</v>
      </c>
      <c r="AI283" s="365" t="s">
        <v>228</v>
      </c>
      <c r="AJ283" s="217"/>
      <c r="AK283" s="595" t="s">
        <v>1071</v>
      </c>
      <c r="AL283" s="279"/>
      <c r="AM283" s="246">
        <v>0</v>
      </c>
      <c r="AN283" s="574">
        <v>1870</v>
      </c>
      <c r="AO283" s="575" t="s">
        <v>3001</v>
      </c>
      <c r="AP283" s="574">
        <v>1870</v>
      </c>
      <c r="AQ283" s="726" t="s">
        <v>4201</v>
      </c>
      <c r="AR283" s="574">
        <v>1870</v>
      </c>
      <c r="AS283" s="726" t="s">
        <v>5272</v>
      </c>
      <c r="AT283" s="1627">
        <v>1960</v>
      </c>
      <c r="AU283" s="1378" t="s">
        <v>6464</v>
      </c>
      <c r="AV283" s="1424">
        <v>1960</v>
      </c>
      <c r="AW283" s="1378" t="s">
        <v>7101</v>
      </c>
      <c r="AX283" s="144"/>
      <c r="AY283" s="144"/>
      <c r="AZ283" s="144"/>
      <c r="BA283" s="144"/>
      <c r="BB283" s="144"/>
      <c r="BC283" s="144"/>
      <c r="BD283" s="144"/>
      <c r="BE283" s="144"/>
      <c r="BF283" s="144"/>
      <c r="BG283" s="144"/>
      <c r="BH283" s="144"/>
      <c r="BI283" s="144"/>
      <c r="BJ283" s="335">
        <f>IFERROR(VLOOKUP(CONCATENATE($AC283,$AE283),'Matriz de Decisión'!$M$4:$Y$81,2,0),0)</f>
        <v>0</v>
      </c>
      <c r="BK283" s="352">
        <v>0</v>
      </c>
      <c r="BL283" s="353"/>
      <c r="BM283" s="577">
        <v>0</v>
      </c>
      <c r="BN283" s="335">
        <v>0</v>
      </c>
      <c r="BO283" s="594">
        <v>0</v>
      </c>
      <c r="BP283" s="336">
        <v>0.5</v>
      </c>
      <c r="BQ283" s="336">
        <v>0.5</v>
      </c>
      <c r="BR283" s="339" t="s">
        <v>4241</v>
      </c>
      <c r="BS283" s="336">
        <v>1</v>
      </c>
      <c r="BT283" s="336">
        <v>0.5</v>
      </c>
      <c r="BU283" s="339" t="s">
        <v>5467</v>
      </c>
      <c r="BV283" s="1362">
        <v>1</v>
      </c>
      <c r="BW283" s="1362">
        <v>1</v>
      </c>
      <c r="BX283" s="1363" t="s">
        <v>6664</v>
      </c>
      <c r="BY283" s="1362">
        <v>1</v>
      </c>
      <c r="BZ283" s="1362">
        <v>1</v>
      </c>
      <c r="CA283" s="1378" t="s">
        <v>7155</v>
      </c>
      <c r="CB283" s="336">
        <v>1</v>
      </c>
      <c r="CC283" s="336"/>
      <c r="CD283" s="337"/>
      <c r="CE283" s="336">
        <v>1</v>
      </c>
      <c r="CF283" s="336"/>
      <c r="CG283" s="337"/>
      <c r="CH283" s="336">
        <v>1</v>
      </c>
      <c r="CI283" s="336"/>
      <c r="CJ283" s="337"/>
      <c r="CK283" s="336">
        <v>1</v>
      </c>
      <c r="CL283" s="336"/>
      <c r="CM283" s="337"/>
      <c r="CN283" s="336">
        <v>1</v>
      </c>
      <c r="CO283" s="336"/>
      <c r="CP283" s="337"/>
      <c r="CQ283" s="336">
        <v>1</v>
      </c>
      <c r="CR283" s="336"/>
      <c r="CS283" s="337"/>
      <c r="CU283" s="336" t="s">
        <v>5077</v>
      </c>
    </row>
    <row r="284" spans="1:99" ht="126" x14ac:dyDescent="0.25">
      <c r="A284" s="234" t="s">
        <v>3556</v>
      </c>
      <c r="B284" s="234" t="s">
        <v>181</v>
      </c>
      <c r="C284" s="234">
        <v>1</v>
      </c>
      <c r="D284" s="234" t="s">
        <v>186</v>
      </c>
      <c r="E284" s="120">
        <v>0</v>
      </c>
      <c r="F284" s="166" t="s">
        <v>192</v>
      </c>
      <c r="G284" s="166" t="s">
        <v>3702</v>
      </c>
      <c r="H284" s="166" t="s">
        <v>183</v>
      </c>
      <c r="I284" s="299" t="str">
        <f t="shared" si="18"/>
        <v>I-103-0-1310701</v>
      </c>
      <c r="J284" s="234" t="s">
        <v>221</v>
      </c>
      <c r="K284" s="109" t="s">
        <v>16</v>
      </c>
      <c r="L284" s="109" t="s">
        <v>18</v>
      </c>
      <c r="M284" s="301" t="s">
        <v>4754</v>
      </c>
      <c r="N284" s="202"/>
      <c r="O284" s="110" t="s">
        <v>268</v>
      </c>
      <c r="P284" s="331" t="s">
        <v>880</v>
      </c>
      <c r="Q284" s="331" t="s">
        <v>881</v>
      </c>
      <c r="R284" s="110" t="s">
        <v>228</v>
      </c>
      <c r="S284" s="111" t="s">
        <v>4799</v>
      </c>
      <c r="T284" s="581" t="s">
        <v>3097</v>
      </c>
      <c r="U284" s="728">
        <v>1.32</v>
      </c>
      <c r="V284" s="216" t="s">
        <v>223</v>
      </c>
      <c r="W284" s="310">
        <v>240</v>
      </c>
      <c r="X284" s="206" t="s">
        <v>222</v>
      </c>
      <c r="Y284" s="703">
        <v>43166</v>
      </c>
      <c r="Z284" s="296" t="s">
        <v>1094</v>
      </c>
      <c r="AA284" s="134">
        <v>43132</v>
      </c>
      <c r="AB284" s="134">
        <v>43327</v>
      </c>
      <c r="AC284" s="341" t="str">
        <f t="shared" si="19"/>
        <v>febrero</v>
      </c>
      <c r="AD284" s="343">
        <f t="shared" si="20"/>
        <v>195</v>
      </c>
      <c r="AE284" s="342">
        <f t="shared" si="17"/>
        <v>213</v>
      </c>
      <c r="AF284" s="350">
        <v>0</v>
      </c>
      <c r="AG284" s="366">
        <v>342761586</v>
      </c>
      <c r="AH284" s="367" t="s">
        <v>1073</v>
      </c>
      <c r="AI284" s="367" t="s">
        <v>228</v>
      </c>
      <c r="AJ284" s="217"/>
      <c r="AK284" s="351" t="s">
        <v>1092</v>
      </c>
      <c r="AL284" s="279"/>
      <c r="AM284" s="246">
        <v>0</v>
      </c>
      <c r="AN284" s="574">
        <v>0</v>
      </c>
      <c r="AO284" s="575" t="s">
        <v>3098</v>
      </c>
      <c r="AP284" s="574">
        <v>210</v>
      </c>
      <c r="AQ284" s="726" t="s">
        <v>4202</v>
      </c>
      <c r="AR284" s="574">
        <v>210</v>
      </c>
      <c r="AS284" s="726" t="s">
        <v>5273</v>
      </c>
      <c r="AT284" s="1627">
        <v>238</v>
      </c>
      <c r="AU284" s="1378" t="s">
        <v>6465</v>
      </c>
      <c r="AV284" s="1424">
        <v>238</v>
      </c>
      <c r="AW284" s="1378" t="s">
        <v>7102</v>
      </c>
      <c r="AX284" s="144"/>
      <c r="AY284" s="144"/>
      <c r="AZ284" s="144"/>
      <c r="BA284" s="144"/>
      <c r="BB284" s="144"/>
      <c r="BC284" s="144"/>
      <c r="BD284" s="144"/>
      <c r="BE284" s="144"/>
      <c r="BF284" s="144"/>
      <c r="BG284" s="144"/>
      <c r="BH284" s="144"/>
      <c r="BI284" s="144"/>
      <c r="BJ284" s="335">
        <f>IFERROR(VLOOKUP(CONCATENATE($AC284,$AE284),'Matriz de Decisión'!$M$4:$Y$81,2,0),0)</f>
        <v>0</v>
      </c>
      <c r="BK284" s="352">
        <v>0</v>
      </c>
      <c r="BL284" s="353"/>
      <c r="BM284" s="577">
        <v>0.2</v>
      </c>
      <c r="BN284" s="335">
        <v>0.2</v>
      </c>
      <c r="BO284" s="594" t="s">
        <v>3099</v>
      </c>
      <c r="BP284" s="336">
        <v>0.4</v>
      </c>
      <c r="BQ284" s="336">
        <v>0.4</v>
      </c>
      <c r="BR284" s="339" t="s">
        <v>4242</v>
      </c>
      <c r="BS284" s="336">
        <v>0.60000000000000009</v>
      </c>
      <c r="BT284" s="336">
        <v>0.6</v>
      </c>
      <c r="BU284" s="339" t="s">
        <v>5468</v>
      </c>
      <c r="BV284" s="1362">
        <v>0.8</v>
      </c>
      <c r="BW284" s="1362">
        <v>0.8</v>
      </c>
      <c r="BX284" s="1363" t="s">
        <v>6665</v>
      </c>
      <c r="BY284" s="1362">
        <v>0.9</v>
      </c>
      <c r="BZ284" s="1362">
        <v>0.9</v>
      </c>
      <c r="CA284" s="1378" t="s">
        <v>7156</v>
      </c>
      <c r="CB284" s="336">
        <v>0.95000000000000007</v>
      </c>
      <c r="CC284" s="336"/>
      <c r="CD284" s="337"/>
      <c r="CE284" s="336">
        <v>1</v>
      </c>
      <c r="CF284" s="336"/>
      <c r="CG284" s="337"/>
      <c r="CH284" s="336">
        <v>1</v>
      </c>
      <c r="CI284" s="336"/>
      <c r="CJ284" s="337"/>
      <c r="CK284" s="336">
        <v>1</v>
      </c>
      <c r="CL284" s="336"/>
      <c r="CM284" s="337"/>
      <c r="CN284" s="336">
        <v>1</v>
      </c>
      <c r="CO284" s="336"/>
      <c r="CP284" s="337"/>
      <c r="CQ284" s="336">
        <v>1</v>
      </c>
      <c r="CR284" s="336"/>
      <c r="CS284" s="337"/>
      <c r="CU284" s="336" t="s">
        <v>5078</v>
      </c>
    </row>
    <row r="285" spans="1:99" ht="126" x14ac:dyDescent="0.25">
      <c r="A285" s="234" t="s">
        <v>3556</v>
      </c>
      <c r="B285" s="234" t="s">
        <v>181</v>
      </c>
      <c r="C285" s="234">
        <v>1</v>
      </c>
      <c r="D285" s="234" t="s">
        <v>186</v>
      </c>
      <c r="E285" s="120">
        <v>0</v>
      </c>
      <c r="F285" s="166" t="s">
        <v>192</v>
      </c>
      <c r="G285" s="166" t="s">
        <v>3702</v>
      </c>
      <c r="H285" s="166" t="s">
        <v>185</v>
      </c>
      <c r="I285" s="299" t="str">
        <f t="shared" si="18"/>
        <v>I-103-0-1310702</v>
      </c>
      <c r="J285" s="234" t="s">
        <v>221</v>
      </c>
      <c r="K285" s="109" t="s">
        <v>16</v>
      </c>
      <c r="L285" s="109" t="s">
        <v>18</v>
      </c>
      <c r="M285" s="301" t="s">
        <v>4754</v>
      </c>
      <c r="N285" s="202"/>
      <c r="O285" s="110" t="s">
        <v>268</v>
      </c>
      <c r="P285" s="331" t="s">
        <v>880</v>
      </c>
      <c r="Q285" s="331" t="s">
        <v>881</v>
      </c>
      <c r="R285" s="110" t="s">
        <v>228</v>
      </c>
      <c r="S285" s="111" t="s">
        <v>4799</v>
      </c>
      <c r="T285" s="581" t="s">
        <v>3097</v>
      </c>
      <c r="U285" s="728">
        <v>1.32</v>
      </c>
      <c r="V285" s="216" t="s">
        <v>223</v>
      </c>
      <c r="W285" s="310">
        <v>240</v>
      </c>
      <c r="X285" s="206" t="s">
        <v>222</v>
      </c>
      <c r="Y285" s="703">
        <v>43166</v>
      </c>
      <c r="Z285" s="296" t="s">
        <v>1093</v>
      </c>
      <c r="AA285" s="134">
        <v>43160</v>
      </c>
      <c r="AB285" s="134">
        <v>43327</v>
      </c>
      <c r="AC285" s="341" t="str">
        <f t="shared" si="19"/>
        <v>marzo</v>
      </c>
      <c r="AD285" s="343">
        <f t="shared" si="20"/>
        <v>167</v>
      </c>
      <c r="AE285" s="342">
        <f t="shared" si="17"/>
        <v>183</v>
      </c>
      <c r="AF285" s="350">
        <v>0</v>
      </c>
      <c r="AG285" s="366">
        <v>342761586</v>
      </c>
      <c r="AH285" s="367" t="s">
        <v>1073</v>
      </c>
      <c r="AI285" s="367" t="s">
        <v>228</v>
      </c>
      <c r="AJ285" s="217"/>
      <c r="AK285" s="351" t="s">
        <v>1071</v>
      </c>
      <c r="AL285" s="279"/>
      <c r="AM285" s="246">
        <v>0</v>
      </c>
      <c r="AN285" s="574">
        <v>0</v>
      </c>
      <c r="AO285" s="575" t="s">
        <v>3098</v>
      </c>
      <c r="AP285" s="574">
        <v>210</v>
      </c>
      <c r="AQ285" s="726" t="s">
        <v>4202</v>
      </c>
      <c r="AR285" s="574">
        <v>210</v>
      </c>
      <c r="AS285" s="726" t="s">
        <v>5273</v>
      </c>
      <c r="AT285" s="1627">
        <v>238</v>
      </c>
      <c r="AU285" s="1378" t="s">
        <v>6465</v>
      </c>
      <c r="AV285" s="1424">
        <v>238</v>
      </c>
      <c r="AW285" s="1378" t="s">
        <v>7102</v>
      </c>
      <c r="AX285" s="144"/>
      <c r="AY285" s="144"/>
      <c r="AZ285" s="144"/>
      <c r="BA285" s="144"/>
      <c r="BB285" s="144"/>
      <c r="BC285" s="144"/>
      <c r="BD285" s="144"/>
      <c r="BE285" s="144"/>
      <c r="BF285" s="144"/>
      <c r="BG285" s="144"/>
      <c r="BH285" s="144"/>
      <c r="BI285" s="144"/>
      <c r="BJ285" s="335">
        <f>IFERROR(VLOOKUP(CONCATENATE($AC285,$AE285),'Matriz de Decisión'!$M$4:$Y$81,2,0),0)</f>
        <v>0</v>
      </c>
      <c r="BK285" s="352">
        <v>0</v>
      </c>
      <c r="BL285" s="353"/>
      <c r="BM285" s="577">
        <v>0.2</v>
      </c>
      <c r="BN285" s="335">
        <v>0.2</v>
      </c>
      <c r="BO285" s="594" t="s">
        <v>3100</v>
      </c>
      <c r="BP285" s="336">
        <v>0.5</v>
      </c>
      <c r="BQ285" s="336">
        <v>0.5</v>
      </c>
      <c r="BR285" s="339" t="s">
        <v>4243</v>
      </c>
      <c r="BS285" s="336">
        <v>0.6</v>
      </c>
      <c r="BT285" s="336">
        <v>0.55000000000000004</v>
      </c>
      <c r="BU285" s="339" t="s">
        <v>5469</v>
      </c>
      <c r="BV285" s="1362">
        <v>0.7</v>
      </c>
      <c r="BW285" s="1362">
        <v>0.75</v>
      </c>
      <c r="BX285" s="1363" t="s">
        <v>6465</v>
      </c>
      <c r="BY285" s="1362">
        <v>0.79999999999999993</v>
      </c>
      <c r="BZ285" s="1362">
        <v>0.8</v>
      </c>
      <c r="CA285" s="1378" t="s">
        <v>7157</v>
      </c>
      <c r="CB285" s="336">
        <v>0.89999999999999991</v>
      </c>
      <c r="CC285" s="336"/>
      <c r="CD285" s="337"/>
      <c r="CE285" s="336">
        <v>0.99999999999999989</v>
      </c>
      <c r="CF285" s="336"/>
      <c r="CG285" s="337"/>
      <c r="CH285" s="336">
        <v>0.99999999999999989</v>
      </c>
      <c r="CI285" s="336"/>
      <c r="CJ285" s="337"/>
      <c r="CK285" s="336">
        <v>0.99999999999999989</v>
      </c>
      <c r="CL285" s="336"/>
      <c r="CM285" s="337"/>
      <c r="CN285" s="336">
        <v>0.99999999999999989</v>
      </c>
      <c r="CO285" s="336"/>
      <c r="CP285" s="337"/>
      <c r="CQ285" s="336">
        <v>0.99999999999999989</v>
      </c>
      <c r="CR285" s="336"/>
      <c r="CS285" s="337"/>
      <c r="CU285" s="336" t="s">
        <v>5079</v>
      </c>
    </row>
    <row r="286" spans="1:99" ht="89.25" x14ac:dyDescent="0.25">
      <c r="A286" s="234" t="s">
        <v>3556</v>
      </c>
      <c r="B286" s="234" t="s">
        <v>181</v>
      </c>
      <c r="C286" s="234">
        <v>1</v>
      </c>
      <c r="D286" s="234" t="s">
        <v>186</v>
      </c>
      <c r="E286" s="120">
        <v>1</v>
      </c>
      <c r="F286" s="234" t="s">
        <v>195</v>
      </c>
      <c r="G286" s="166" t="s">
        <v>204</v>
      </c>
      <c r="H286" s="166" t="s">
        <v>183</v>
      </c>
      <c r="I286" s="299" t="str">
        <f t="shared" si="18"/>
        <v>I-103-1-0800601</v>
      </c>
      <c r="J286" s="234" t="s">
        <v>221</v>
      </c>
      <c r="K286" s="109" t="s">
        <v>16</v>
      </c>
      <c r="L286" s="109" t="s">
        <v>19</v>
      </c>
      <c r="M286" s="301" t="s">
        <v>4754</v>
      </c>
      <c r="N286" s="202"/>
      <c r="O286" s="110" t="s">
        <v>268</v>
      </c>
      <c r="P286" s="331" t="s">
        <v>880</v>
      </c>
      <c r="Q286" s="331" t="s">
        <v>881</v>
      </c>
      <c r="R286" s="216" t="s">
        <v>222</v>
      </c>
      <c r="S286" s="111" t="s">
        <v>3973</v>
      </c>
      <c r="T286" s="581" t="s">
        <v>3012</v>
      </c>
      <c r="U286" s="728">
        <v>2.89</v>
      </c>
      <c r="V286" s="216" t="s">
        <v>223</v>
      </c>
      <c r="W286" s="310">
        <v>548</v>
      </c>
      <c r="X286" s="206" t="s">
        <v>222</v>
      </c>
      <c r="Y286" s="703">
        <v>43166</v>
      </c>
      <c r="Z286" s="296" t="s">
        <v>1095</v>
      </c>
      <c r="AA286" s="134">
        <v>43101</v>
      </c>
      <c r="AB286" s="134">
        <v>43465</v>
      </c>
      <c r="AC286" s="341" t="str">
        <f t="shared" si="19"/>
        <v>enero</v>
      </c>
      <c r="AD286" s="343">
        <f t="shared" si="20"/>
        <v>364</v>
      </c>
      <c r="AE286" s="342">
        <f t="shared" si="17"/>
        <v>365</v>
      </c>
      <c r="AF286" s="350">
        <v>0</v>
      </c>
      <c r="AG286" s="135">
        <v>0</v>
      </c>
      <c r="AH286" s="368"/>
      <c r="AI286" s="368"/>
      <c r="AJ286" s="217"/>
      <c r="AK286" s="351" t="s">
        <v>1096</v>
      </c>
      <c r="AL286" s="276">
        <v>23</v>
      </c>
      <c r="AM286" s="246" t="s">
        <v>1097</v>
      </c>
      <c r="AN286" s="574">
        <v>23</v>
      </c>
      <c r="AO286" s="575" t="s">
        <v>1097</v>
      </c>
      <c r="AP286" s="574">
        <v>23</v>
      </c>
      <c r="AQ286" s="726" t="s">
        <v>4203</v>
      </c>
      <c r="AR286" s="574">
        <v>23</v>
      </c>
      <c r="AS286" s="726" t="s">
        <v>5274</v>
      </c>
      <c r="AT286" s="1627">
        <v>216</v>
      </c>
      <c r="AU286" s="1378" t="s">
        <v>6466</v>
      </c>
      <c r="AV286" s="1424">
        <v>216</v>
      </c>
      <c r="AW286" s="1378" t="s">
        <v>7103</v>
      </c>
      <c r="AX286" s="144"/>
      <c r="AY286" s="144"/>
      <c r="AZ286" s="144"/>
      <c r="BA286" s="144"/>
      <c r="BB286" s="144"/>
      <c r="BC286" s="144"/>
      <c r="BD286" s="144"/>
      <c r="BE286" s="144"/>
      <c r="BF286" s="144"/>
      <c r="BG286" s="144"/>
      <c r="BH286" s="144"/>
      <c r="BI286" s="144"/>
      <c r="BJ286" s="335">
        <f>IFERROR(VLOOKUP(CONCATENATE($AC286,$AE286),'Matriz de Decisión'!$M$4:$Y$81,2,0),0)</f>
        <v>5.333333333333333E-2</v>
      </c>
      <c r="BK286" s="352">
        <v>0.14000000000000001</v>
      </c>
      <c r="BL286" s="353" t="s">
        <v>964</v>
      </c>
      <c r="BM286" s="578">
        <v>0.14000000000000001</v>
      </c>
      <c r="BN286" s="335">
        <v>0.14000000000000001</v>
      </c>
      <c r="BO286" s="594" t="s">
        <v>3013</v>
      </c>
      <c r="BP286" s="336">
        <v>0.14000000000000001</v>
      </c>
      <c r="BQ286" s="336">
        <v>0.15</v>
      </c>
      <c r="BR286" s="339" t="s">
        <v>4244</v>
      </c>
      <c r="BS286" s="336">
        <v>0.14000000000000001</v>
      </c>
      <c r="BT286" s="336">
        <v>0.14000000000000001</v>
      </c>
      <c r="BU286" s="339" t="s">
        <v>5470</v>
      </c>
      <c r="BV286" s="1362">
        <v>0.14000000000000001</v>
      </c>
      <c r="BW286" s="1362">
        <v>0.2</v>
      </c>
      <c r="BX286" s="1363" t="s">
        <v>6666</v>
      </c>
      <c r="BY286" s="1362">
        <v>0.15000000000000002</v>
      </c>
      <c r="BZ286" s="1362">
        <v>0.15</v>
      </c>
      <c r="CA286" s="1378" t="s">
        <v>7158</v>
      </c>
      <c r="CB286" s="336">
        <v>0.18000000000000002</v>
      </c>
      <c r="CC286" s="336"/>
      <c r="CD286" s="337"/>
      <c r="CE286" s="336">
        <v>0.23000000000000004</v>
      </c>
      <c r="CF286" s="336"/>
      <c r="CG286" s="337"/>
      <c r="CH286" s="336">
        <v>0.37000000000000005</v>
      </c>
      <c r="CI286" s="336"/>
      <c r="CJ286" s="337"/>
      <c r="CK286" s="336">
        <v>0.39000000000000007</v>
      </c>
      <c r="CL286" s="336"/>
      <c r="CM286" s="337"/>
      <c r="CN286" s="336">
        <v>0.51</v>
      </c>
      <c r="CO286" s="336"/>
      <c r="CP286" s="337"/>
      <c r="CQ286" s="336">
        <v>1</v>
      </c>
      <c r="CR286" s="336"/>
      <c r="CS286" s="337"/>
      <c r="CU286" s="336" t="s">
        <v>5080</v>
      </c>
    </row>
    <row r="287" spans="1:99" ht="127.5" x14ac:dyDescent="0.25">
      <c r="A287" s="234" t="s">
        <v>3556</v>
      </c>
      <c r="B287" s="234" t="s">
        <v>181</v>
      </c>
      <c r="C287" s="234">
        <v>1</v>
      </c>
      <c r="D287" s="234" t="s">
        <v>186</v>
      </c>
      <c r="E287" s="120">
        <v>1</v>
      </c>
      <c r="F287" s="234" t="s">
        <v>187</v>
      </c>
      <c r="G287" s="166" t="s">
        <v>200</v>
      </c>
      <c r="H287" s="166" t="s">
        <v>183</v>
      </c>
      <c r="I287" s="299" t="str">
        <f t="shared" si="18"/>
        <v>I-103-1-0400201</v>
      </c>
      <c r="J287" s="234" t="s">
        <v>224</v>
      </c>
      <c r="K287" s="109" t="s">
        <v>16</v>
      </c>
      <c r="L287" s="109" t="s">
        <v>20</v>
      </c>
      <c r="M287" s="301" t="s">
        <v>4754</v>
      </c>
      <c r="N287" s="202"/>
      <c r="O287" s="216" t="s">
        <v>237</v>
      </c>
      <c r="P287" s="331" t="s">
        <v>880</v>
      </c>
      <c r="Q287" s="331" t="s">
        <v>881</v>
      </c>
      <c r="R287" s="216" t="s">
        <v>222</v>
      </c>
      <c r="S287" s="111" t="s">
        <v>1098</v>
      </c>
      <c r="T287" s="581" t="s">
        <v>3005</v>
      </c>
      <c r="U287" s="728">
        <v>0.88</v>
      </c>
      <c r="V287" s="216" t="s">
        <v>223</v>
      </c>
      <c r="W287" s="310">
        <v>95</v>
      </c>
      <c r="X287" s="144"/>
      <c r="Y287" s="703"/>
      <c r="Z287" s="296" t="s">
        <v>1099</v>
      </c>
      <c r="AA287" s="134">
        <v>43129</v>
      </c>
      <c r="AB287" s="134">
        <v>43341</v>
      </c>
      <c r="AC287" s="341" t="str">
        <f t="shared" si="19"/>
        <v>enero</v>
      </c>
      <c r="AD287" s="343">
        <f t="shared" si="20"/>
        <v>212</v>
      </c>
      <c r="AE287" s="342">
        <f t="shared" si="17"/>
        <v>213</v>
      </c>
      <c r="AF287" s="350">
        <v>717849649</v>
      </c>
      <c r="AG287" s="135">
        <v>0</v>
      </c>
      <c r="AH287" s="151"/>
      <c r="AI287" s="151">
        <v>307649850</v>
      </c>
      <c r="AJ287" s="217"/>
      <c r="AK287" s="595" t="s">
        <v>1100</v>
      </c>
      <c r="AL287" s="245">
        <v>0</v>
      </c>
      <c r="AM287" s="246" t="s">
        <v>1101</v>
      </c>
      <c r="AN287" s="574">
        <v>8</v>
      </c>
      <c r="AO287" s="575" t="s">
        <v>3006</v>
      </c>
      <c r="AP287" s="574">
        <v>8</v>
      </c>
      <c r="AQ287" s="726" t="s">
        <v>4204</v>
      </c>
      <c r="AR287" s="574">
        <v>8</v>
      </c>
      <c r="AS287" s="726" t="s">
        <v>5275</v>
      </c>
      <c r="AT287" s="1627">
        <v>9</v>
      </c>
      <c r="AU287" s="1378" t="s">
        <v>6467</v>
      </c>
      <c r="AV287" s="1424">
        <v>9</v>
      </c>
      <c r="AW287" s="1378" t="s">
        <v>7094</v>
      </c>
      <c r="AX287" s="144"/>
      <c r="AY287" s="144"/>
      <c r="AZ287" s="144"/>
      <c r="BA287" s="144"/>
      <c r="BB287" s="144"/>
      <c r="BC287" s="144"/>
      <c r="BD287" s="144"/>
      <c r="BE287" s="144"/>
      <c r="BF287" s="144"/>
      <c r="BG287" s="144"/>
      <c r="BH287" s="144"/>
      <c r="BI287" s="144"/>
      <c r="BJ287" s="335">
        <f>IFERROR(VLOOKUP(CONCATENATE($AC287,$AE287),'Matriz de Decisión'!$M$4:$Y$81,2,0),0)</f>
        <v>0.10285714285714284</v>
      </c>
      <c r="BK287" s="352">
        <v>0.05</v>
      </c>
      <c r="BL287" s="353" t="s">
        <v>1102</v>
      </c>
      <c r="BM287" s="580">
        <v>0.15000000000000002</v>
      </c>
      <c r="BN287" s="335">
        <v>0.15</v>
      </c>
      <c r="BO287" s="594" t="s">
        <v>3007</v>
      </c>
      <c r="BP287" s="336">
        <v>0.30000000000000004</v>
      </c>
      <c r="BQ287" s="336">
        <v>0.5</v>
      </c>
      <c r="BR287" s="339" t="s">
        <v>4245</v>
      </c>
      <c r="BS287" s="336">
        <v>0.45000000000000007</v>
      </c>
      <c r="BT287" s="336">
        <v>1</v>
      </c>
      <c r="BU287" s="339" t="s">
        <v>5471</v>
      </c>
      <c r="BV287" s="1362">
        <v>0.60000000000000009</v>
      </c>
      <c r="BW287" s="1362">
        <v>1</v>
      </c>
      <c r="BX287" s="1363" t="s">
        <v>6667</v>
      </c>
      <c r="BY287" s="1362">
        <v>0.75000000000000011</v>
      </c>
      <c r="BZ287" s="1362">
        <v>1</v>
      </c>
      <c r="CA287" s="1378" t="s">
        <v>7159</v>
      </c>
      <c r="CB287" s="336">
        <v>0.90000000000000013</v>
      </c>
      <c r="CC287" s="336"/>
      <c r="CD287" s="337"/>
      <c r="CE287" s="336">
        <v>1.0000000000000002</v>
      </c>
      <c r="CF287" s="336"/>
      <c r="CG287" s="337"/>
      <c r="CH287" s="336">
        <v>1.0000000000000002</v>
      </c>
      <c r="CI287" s="336"/>
      <c r="CJ287" s="337"/>
      <c r="CK287" s="336">
        <v>1.0000000000000002</v>
      </c>
      <c r="CL287" s="336"/>
      <c r="CM287" s="337"/>
      <c r="CN287" s="336">
        <v>1.0000000000000002</v>
      </c>
      <c r="CO287" s="336"/>
      <c r="CP287" s="337"/>
      <c r="CQ287" s="336">
        <v>1.0000000000000002</v>
      </c>
      <c r="CR287" s="336"/>
      <c r="CS287" s="337"/>
      <c r="CU287" s="336" t="s">
        <v>5081</v>
      </c>
    </row>
    <row r="288" spans="1:99" ht="165.75" x14ac:dyDescent="0.25">
      <c r="A288" s="234" t="s">
        <v>3556</v>
      </c>
      <c r="B288" s="234" t="s">
        <v>181</v>
      </c>
      <c r="C288" s="234">
        <v>1</v>
      </c>
      <c r="D288" s="234" t="s">
        <v>186</v>
      </c>
      <c r="E288" s="120">
        <v>1</v>
      </c>
      <c r="F288" s="234" t="s">
        <v>187</v>
      </c>
      <c r="G288" s="166" t="s">
        <v>200</v>
      </c>
      <c r="H288" s="166" t="s">
        <v>185</v>
      </c>
      <c r="I288" s="299" t="str">
        <f t="shared" si="18"/>
        <v>I-103-1-0400202</v>
      </c>
      <c r="J288" s="234" t="s">
        <v>224</v>
      </c>
      <c r="K288" s="109" t="s">
        <v>16</v>
      </c>
      <c r="L288" s="109" t="s">
        <v>20</v>
      </c>
      <c r="M288" s="301" t="s">
        <v>4754</v>
      </c>
      <c r="N288" s="202"/>
      <c r="O288" s="216" t="s">
        <v>237</v>
      </c>
      <c r="P288" s="331" t="s">
        <v>880</v>
      </c>
      <c r="Q288" s="331" t="s">
        <v>881</v>
      </c>
      <c r="R288" s="216" t="s">
        <v>222</v>
      </c>
      <c r="S288" s="111" t="s">
        <v>1098</v>
      </c>
      <c r="T288" s="581" t="s">
        <v>3005</v>
      </c>
      <c r="U288" s="728">
        <v>0.88</v>
      </c>
      <c r="V288" s="216" t="s">
        <v>223</v>
      </c>
      <c r="W288" s="310">
        <v>95</v>
      </c>
      <c r="X288" s="489"/>
      <c r="Y288" s="703"/>
      <c r="Z288" s="296" t="s">
        <v>1103</v>
      </c>
      <c r="AA288" s="134">
        <v>43143</v>
      </c>
      <c r="AB288" s="134">
        <v>43341</v>
      </c>
      <c r="AC288" s="341" t="str">
        <f t="shared" si="19"/>
        <v>febrero</v>
      </c>
      <c r="AD288" s="343">
        <f t="shared" si="20"/>
        <v>198</v>
      </c>
      <c r="AE288" s="342">
        <f t="shared" si="17"/>
        <v>213</v>
      </c>
      <c r="AF288" s="350">
        <v>0</v>
      </c>
      <c r="AG288" s="135">
        <v>0</v>
      </c>
      <c r="AH288" s="151"/>
      <c r="AI288" s="151"/>
      <c r="AJ288" s="216" t="s">
        <v>1104</v>
      </c>
      <c r="AK288" s="595" t="s">
        <v>1105</v>
      </c>
      <c r="AL288" s="245">
        <v>0</v>
      </c>
      <c r="AM288" s="246">
        <v>0</v>
      </c>
      <c r="AN288" s="574">
        <v>8</v>
      </c>
      <c r="AO288" s="575" t="s">
        <v>3006</v>
      </c>
      <c r="AP288" s="574">
        <v>8</v>
      </c>
      <c r="AQ288" s="726" t="s">
        <v>4204</v>
      </c>
      <c r="AR288" s="574">
        <v>8</v>
      </c>
      <c r="AS288" s="726" t="s">
        <v>5275</v>
      </c>
      <c r="AT288" s="1627">
        <v>9</v>
      </c>
      <c r="AU288" s="1378" t="s">
        <v>6467</v>
      </c>
      <c r="AV288" s="1424">
        <v>9</v>
      </c>
      <c r="AW288" s="1378" t="s">
        <v>7094</v>
      </c>
      <c r="AX288" s="144"/>
      <c r="AY288" s="144"/>
      <c r="AZ288" s="144"/>
      <c r="BA288" s="144"/>
      <c r="BB288" s="144"/>
      <c r="BC288" s="144"/>
      <c r="BD288" s="144"/>
      <c r="BE288" s="144"/>
      <c r="BF288" s="144"/>
      <c r="BG288" s="144"/>
      <c r="BH288" s="144"/>
      <c r="BI288" s="144"/>
      <c r="BJ288" s="335">
        <f>IFERROR(VLOOKUP(CONCATENATE($AC288,$AE288),'Matriz de Decisión'!$M$4:$Y$81,2,0),0)</f>
        <v>0</v>
      </c>
      <c r="BK288" s="352">
        <v>0</v>
      </c>
      <c r="BL288" s="353"/>
      <c r="BM288" s="580">
        <v>0.1</v>
      </c>
      <c r="BN288" s="335">
        <v>0.35</v>
      </c>
      <c r="BO288" s="594" t="s">
        <v>3008</v>
      </c>
      <c r="BP288" s="336">
        <v>0.2</v>
      </c>
      <c r="BQ288" s="336">
        <v>0.2</v>
      </c>
      <c r="BR288" s="339" t="s">
        <v>4235</v>
      </c>
      <c r="BS288" s="336">
        <v>0.30000000000000004</v>
      </c>
      <c r="BT288" s="336">
        <v>0.3</v>
      </c>
      <c r="BU288" s="339" t="s">
        <v>5472</v>
      </c>
      <c r="BV288" s="1362">
        <v>0.4</v>
      </c>
      <c r="BW288" s="1362">
        <v>1</v>
      </c>
      <c r="BX288" s="1363" t="s">
        <v>6668</v>
      </c>
      <c r="BY288" s="1362">
        <v>0.60000000000000009</v>
      </c>
      <c r="BZ288" s="1362">
        <v>1</v>
      </c>
      <c r="CA288" s="1378" t="s">
        <v>7160</v>
      </c>
      <c r="CB288" s="336">
        <v>0.8</v>
      </c>
      <c r="CC288" s="336"/>
      <c r="CD288" s="337"/>
      <c r="CE288" s="336">
        <v>1</v>
      </c>
      <c r="CF288" s="336"/>
      <c r="CG288" s="337"/>
      <c r="CH288" s="336">
        <v>1</v>
      </c>
      <c r="CI288" s="336"/>
      <c r="CJ288" s="337"/>
      <c r="CK288" s="336">
        <v>1</v>
      </c>
      <c r="CL288" s="336"/>
      <c r="CM288" s="337"/>
      <c r="CN288" s="336">
        <v>1</v>
      </c>
      <c r="CO288" s="336"/>
      <c r="CP288" s="337"/>
      <c r="CQ288" s="336">
        <v>1</v>
      </c>
      <c r="CR288" s="336"/>
      <c r="CS288" s="337"/>
      <c r="CU288" s="336" t="s">
        <v>5082</v>
      </c>
    </row>
    <row r="289" spans="1:99" ht="127.5" x14ac:dyDescent="0.25">
      <c r="A289" s="234" t="s">
        <v>3556</v>
      </c>
      <c r="B289" s="234" t="s">
        <v>181</v>
      </c>
      <c r="C289" s="234">
        <v>1</v>
      </c>
      <c r="D289" s="234" t="s">
        <v>186</v>
      </c>
      <c r="E289" s="120">
        <v>1</v>
      </c>
      <c r="F289" s="234" t="s">
        <v>187</v>
      </c>
      <c r="G289" s="166" t="s">
        <v>200</v>
      </c>
      <c r="H289" s="166" t="s">
        <v>186</v>
      </c>
      <c r="I289" s="299" t="str">
        <f t="shared" si="18"/>
        <v>I-103-1-0400203</v>
      </c>
      <c r="J289" s="234" t="s">
        <v>224</v>
      </c>
      <c r="K289" s="109" t="s">
        <v>16</v>
      </c>
      <c r="L289" s="109" t="s">
        <v>20</v>
      </c>
      <c r="M289" s="301" t="s">
        <v>4754</v>
      </c>
      <c r="N289" s="202"/>
      <c r="O289" s="216" t="s">
        <v>237</v>
      </c>
      <c r="P289" s="331" t="s">
        <v>880</v>
      </c>
      <c r="Q289" s="331" t="s">
        <v>881</v>
      </c>
      <c r="R289" s="216" t="s">
        <v>222</v>
      </c>
      <c r="S289" s="111" t="s">
        <v>1098</v>
      </c>
      <c r="T289" s="581" t="s">
        <v>3005</v>
      </c>
      <c r="U289" s="593">
        <v>0.88</v>
      </c>
      <c r="V289" s="216" t="s">
        <v>223</v>
      </c>
      <c r="W289" s="310">
        <v>95</v>
      </c>
      <c r="X289" s="144"/>
      <c r="Y289" s="703"/>
      <c r="Z289" s="296" t="s">
        <v>1106</v>
      </c>
      <c r="AA289" s="134">
        <v>43199</v>
      </c>
      <c r="AB289" s="134">
        <v>43464</v>
      </c>
      <c r="AC289" s="341" t="str">
        <f t="shared" si="19"/>
        <v>abril</v>
      </c>
      <c r="AD289" s="343">
        <f t="shared" si="20"/>
        <v>265</v>
      </c>
      <c r="AE289" s="342">
        <f t="shared" si="17"/>
        <v>274</v>
      </c>
      <c r="AF289" s="350">
        <v>0</v>
      </c>
      <c r="AG289" s="135">
        <v>0</v>
      </c>
      <c r="AH289" s="151"/>
      <c r="AI289" s="151"/>
      <c r="AJ289" s="216" t="s">
        <v>1104</v>
      </c>
      <c r="AK289" s="595" t="s">
        <v>1107</v>
      </c>
      <c r="AL289" s="245">
        <v>0</v>
      </c>
      <c r="AM289" s="246">
        <v>0</v>
      </c>
      <c r="AN289" s="574">
        <v>8</v>
      </c>
      <c r="AO289" s="575" t="s">
        <v>3006</v>
      </c>
      <c r="AP289" s="574">
        <v>8</v>
      </c>
      <c r="AQ289" s="726" t="s">
        <v>4204</v>
      </c>
      <c r="AR289" s="574">
        <v>8</v>
      </c>
      <c r="AS289" s="726" t="s">
        <v>5275</v>
      </c>
      <c r="AT289" s="1627">
        <v>9</v>
      </c>
      <c r="AU289" s="1378" t="s">
        <v>6467</v>
      </c>
      <c r="AV289" s="1424">
        <v>9</v>
      </c>
      <c r="AW289" s="1378" t="s">
        <v>7094</v>
      </c>
      <c r="AX289" s="144"/>
      <c r="AY289" s="144"/>
      <c r="AZ289" s="144"/>
      <c r="BA289" s="144"/>
      <c r="BB289" s="144"/>
      <c r="BC289" s="144"/>
      <c r="BD289" s="144"/>
      <c r="BE289" s="144"/>
      <c r="BF289" s="144"/>
      <c r="BG289" s="144"/>
      <c r="BH289" s="144"/>
      <c r="BI289" s="144"/>
      <c r="BJ289" s="335">
        <f>IFERROR(VLOOKUP(CONCATENATE($AC289,$AE289),'Matriz de Decisión'!$M$4:$Y$81,2,0),0)</f>
        <v>0</v>
      </c>
      <c r="BK289" s="352">
        <v>0</v>
      </c>
      <c r="BL289" s="353"/>
      <c r="BM289" s="580">
        <v>0</v>
      </c>
      <c r="BN289" s="335">
        <v>0</v>
      </c>
      <c r="BO289" s="997">
        <v>0</v>
      </c>
      <c r="BP289" s="336" t="s">
        <v>4209</v>
      </c>
      <c r="BQ289" s="336" t="s">
        <v>4209</v>
      </c>
      <c r="BR289" s="339" t="s">
        <v>4209</v>
      </c>
      <c r="BS289" s="336">
        <v>0.11</v>
      </c>
      <c r="BT289" s="336">
        <v>0.09</v>
      </c>
      <c r="BU289" s="339" t="s">
        <v>5473</v>
      </c>
      <c r="BV289" s="1362">
        <v>0.22</v>
      </c>
      <c r="BW289" s="1362">
        <v>0.11</v>
      </c>
      <c r="BX289" s="1363" t="s">
        <v>6669</v>
      </c>
      <c r="BY289" s="1362">
        <v>0.33</v>
      </c>
      <c r="BZ289" s="1362">
        <v>0.11</v>
      </c>
      <c r="CA289" s="1378" t="s">
        <v>7094</v>
      </c>
      <c r="CB289" s="336">
        <v>0.44</v>
      </c>
      <c r="CC289" s="336"/>
      <c r="CD289" s="337"/>
      <c r="CE289" s="336">
        <v>0.55000000000000004</v>
      </c>
      <c r="CF289" s="336"/>
      <c r="CG289" s="337"/>
      <c r="CH289" s="336">
        <v>0.66</v>
      </c>
      <c r="CI289" s="336"/>
      <c r="CJ289" s="337"/>
      <c r="CK289" s="336">
        <v>0.77</v>
      </c>
      <c r="CL289" s="336"/>
      <c r="CM289" s="337"/>
      <c r="CN289" s="336">
        <v>0.88</v>
      </c>
      <c r="CO289" s="336"/>
      <c r="CP289" s="337"/>
      <c r="CQ289" s="336">
        <v>1</v>
      </c>
      <c r="CR289" s="336"/>
      <c r="CS289" s="337"/>
      <c r="CU289" s="336" t="s">
        <v>5083</v>
      </c>
    </row>
    <row r="290" spans="1:99" ht="110.25" x14ac:dyDescent="0.25">
      <c r="A290" s="234" t="s">
        <v>3556</v>
      </c>
      <c r="B290" s="234" t="s">
        <v>181</v>
      </c>
      <c r="C290" s="234">
        <v>1</v>
      </c>
      <c r="D290" s="234" t="s">
        <v>187</v>
      </c>
      <c r="E290" s="120">
        <v>0</v>
      </c>
      <c r="F290" s="234" t="s">
        <v>192</v>
      </c>
      <c r="G290" s="166" t="s">
        <v>3703</v>
      </c>
      <c r="H290" s="166" t="s">
        <v>183</v>
      </c>
      <c r="I290" s="299" t="str">
        <f t="shared" si="18"/>
        <v>I-104-0-1310801</v>
      </c>
      <c r="J290" s="234" t="s">
        <v>221</v>
      </c>
      <c r="K290" s="109" t="s">
        <v>16</v>
      </c>
      <c r="L290" s="109" t="s">
        <v>18</v>
      </c>
      <c r="M290" s="301" t="s">
        <v>4754</v>
      </c>
      <c r="N290" s="202"/>
      <c r="O290" s="110" t="s">
        <v>225</v>
      </c>
      <c r="P290" s="331" t="s">
        <v>1108</v>
      </c>
      <c r="Q290" s="331" t="s">
        <v>1109</v>
      </c>
      <c r="R290" s="110" t="s">
        <v>228</v>
      </c>
      <c r="S290" s="111" t="s">
        <v>1110</v>
      </c>
      <c r="T290" s="581" t="s">
        <v>3205</v>
      </c>
      <c r="U290" s="583">
        <v>1.5</v>
      </c>
      <c r="V290" s="216" t="s">
        <v>1112</v>
      </c>
      <c r="W290" s="1632">
        <v>3082</v>
      </c>
      <c r="X290" s="144"/>
      <c r="Y290" s="703"/>
      <c r="Z290" s="296" t="s">
        <v>1113</v>
      </c>
      <c r="AA290" s="134">
        <v>43132</v>
      </c>
      <c r="AB290" s="134">
        <v>43189</v>
      </c>
      <c r="AC290" s="341" t="str">
        <f t="shared" si="19"/>
        <v>febrero</v>
      </c>
      <c r="AD290" s="343">
        <f t="shared" si="20"/>
        <v>57</v>
      </c>
      <c r="AE290" s="342">
        <f t="shared" si="17"/>
        <v>61</v>
      </c>
      <c r="AF290" s="350">
        <v>0</v>
      </c>
      <c r="AG290" s="135">
        <f>1747975825+873897912</f>
        <v>2621873737</v>
      </c>
      <c r="AH290" s="370" t="s">
        <v>1114</v>
      </c>
      <c r="AI290" s="245"/>
      <c r="AJ290" s="217"/>
      <c r="AK290" s="581" t="s">
        <v>1115</v>
      </c>
      <c r="AL290" s="260"/>
      <c r="AM290" s="260"/>
      <c r="AN290" s="574">
        <v>0</v>
      </c>
      <c r="AO290" s="575" t="s">
        <v>3228</v>
      </c>
      <c r="AP290" s="574">
        <v>0</v>
      </c>
      <c r="AQ290" s="726" t="s">
        <v>4052</v>
      </c>
      <c r="AR290" s="574">
        <v>0</v>
      </c>
      <c r="AS290" s="726" t="s">
        <v>4052</v>
      </c>
      <c r="AT290" s="1627">
        <v>0</v>
      </c>
      <c r="AU290" s="1378">
        <v>0</v>
      </c>
      <c r="AV290" s="1426">
        <v>0</v>
      </c>
      <c r="AW290" s="1404" t="s">
        <v>7234</v>
      </c>
      <c r="AX290" s="144"/>
      <c r="AY290" s="144"/>
      <c r="AZ290" s="144"/>
      <c r="BA290" s="144"/>
      <c r="BB290" s="144"/>
      <c r="BC290" s="144"/>
      <c r="BD290" s="144"/>
      <c r="BE290" s="144"/>
      <c r="BF290" s="144"/>
      <c r="BG290" s="144"/>
      <c r="BH290" s="144"/>
      <c r="BI290" s="144"/>
      <c r="BJ290" s="335">
        <f>IFERROR(VLOOKUP(CONCATENATE($AC290,$AE290),'Matriz de Decisión'!$M$4:$Y$81,2,0),0)</f>
        <v>0</v>
      </c>
      <c r="BK290" s="352">
        <v>0.7</v>
      </c>
      <c r="BL290" s="353" t="s">
        <v>1116</v>
      </c>
      <c r="BM290" s="577">
        <v>0.9</v>
      </c>
      <c r="BN290" s="335">
        <v>0.9</v>
      </c>
      <c r="BO290" s="579" t="s">
        <v>3267</v>
      </c>
      <c r="BP290" s="336">
        <v>1</v>
      </c>
      <c r="BQ290" s="336">
        <v>0.95</v>
      </c>
      <c r="BR290" s="339" t="s">
        <v>4065</v>
      </c>
      <c r="BS290" s="336">
        <v>1</v>
      </c>
      <c r="BT290" s="336">
        <v>0.95</v>
      </c>
      <c r="BU290" s="339" t="s">
        <v>5474</v>
      </c>
      <c r="BV290" s="1362">
        <v>1</v>
      </c>
      <c r="BW290" s="1362">
        <v>0.95</v>
      </c>
      <c r="BX290" s="1363" t="s">
        <v>6670</v>
      </c>
      <c r="BY290" s="1451">
        <v>1</v>
      </c>
      <c r="BZ290" s="1451">
        <v>0.97</v>
      </c>
      <c r="CA290" s="1378" t="s">
        <v>7247</v>
      </c>
      <c r="CB290" s="336">
        <v>1</v>
      </c>
      <c r="CC290" s="336"/>
      <c r="CD290" s="337"/>
      <c r="CE290" s="336">
        <v>1</v>
      </c>
      <c r="CF290" s="336"/>
      <c r="CG290" s="337"/>
      <c r="CH290" s="336">
        <v>1</v>
      </c>
      <c r="CI290" s="336"/>
      <c r="CJ290" s="337"/>
      <c r="CK290" s="336">
        <v>1</v>
      </c>
      <c r="CL290" s="336"/>
      <c r="CM290" s="337"/>
      <c r="CN290" s="336">
        <v>1</v>
      </c>
      <c r="CO290" s="336"/>
      <c r="CP290" s="337"/>
      <c r="CQ290" s="336">
        <v>1</v>
      </c>
      <c r="CR290" s="336"/>
      <c r="CS290" s="337"/>
      <c r="CU290" s="336" t="s">
        <v>5084</v>
      </c>
    </row>
    <row r="291" spans="1:99" ht="127.5" x14ac:dyDescent="0.25">
      <c r="A291" s="234" t="s">
        <v>3556</v>
      </c>
      <c r="B291" s="234" t="s">
        <v>181</v>
      </c>
      <c r="C291" s="234">
        <v>1</v>
      </c>
      <c r="D291" s="234" t="s">
        <v>187</v>
      </c>
      <c r="E291" s="120">
        <v>0</v>
      </c>
      <c r="F291" s="234" t="s">
        <v>192</v>
      </c>
      <c r="G291" s="166" t="s">
        <v>3703</v>
      </c>
      <c r="H291" s="166" t="s">
        <v>185</v>
      </c>
      <c r="I291" s="299" t="str">
        <f t="shared" si="18"/>
        <v>I-104-0-1310802</v>
      </c>
      <c r="J291" s="234" t="s">
        <v>221</v>
      </c>
      <c r="K291" s="109" t="s">
        <v>16</v>
      </c>
      <c r="L291" s="109" t="s">
        <v>18</v>
      </c>
      <c r="M291" s="301" t="s">
        <v>4754</v>
      </c>
      <c r="N291" s="202"/>
      <c r="O291" s="110" t="s">
        <v>225</v>
      </c>
      <c r="P291" s="331" t="s">
        <v>1108</v>
      </c>
      <c r="Q291" s="331" t="s">
        <v>1109</v>
      </c>
      <c r="R291" s="110" t="s">
        <v>228</v>
      </c>
      <c r="S291" s="111" t="s">
        <v>1110</v>
      </c>
      <c r="T291" s="581" t="s">
        <v>3206</v>
      </c>
      <c r="U291" s="583">
        <v>1.5</v>
      </c>
      <c r="V291" s="216" t="s">
        <v>1112</v>
      </c>
      <c r="W291" s="310">
        <v>3082</v>
      </c>
      <c r="X291" s="206" t="s">
        <v>222</v>
      </c>
      <c r="Y291" s="703">
        <v>43157</v>
      </c>
      <c r="Z291" s="296" t="s">
        <v>1117</v>
      </c>
      <c r="AA291" s="134">
        <v>43146</v>
      </c>
      <c r="AB291" s="134">
        <v>43465</v>
      </c>
      <c r="AC291" s="341" t="str">
        <f t="shared" si="19"/>
        <v>febrero</v>
      </c>
      <c r="AD291" s="343">
        <f t="shared" si="20"/>
        <v>319</v>
      </c>
      <c r="AE291" s="342">
        <f t="shared" si="17"/>
        <v>333</v>
      </c>
      <c r="AF291" s="350">
        <v>0</v>
      </c>
      <c r="AG291" s="135">
        <f t="shared" ref="AG291:AG294" si="22">1747975825+873897912</f>
        <v>2621873737</v>
      </c>
      <c r="AH291" s="370" t="s">
        <v>1114</v>
      </c>
      <c r="AI291" s="245"/>
      <c r="AJ291" s="217"/>
      <c r="AK291" s="581" t="s">
        <v>3243</v>
      </c>
      <c r="AL291" s="260"/>
      <c r="AM291" s="260"/>
      <c r="AN291" s="574">
        <v>0</v>
      </c>
      <c r="AO291" s="575" t="s">
        <v>3228</v>
      </c>
      <c r="AP291" s="574">
        <v>0</v>
      </c>
      <c r="AQ291" s="726" t="s">
        <v>4052</v>
      </c>
      <c r="AR291" s="574">
        <v>0</v>
      </c>
      <c r="AS291" s="726" t="s">
        <v>4052</v>
      </c>
      <c r="AT291" s="1627">
        <v>0</v>
      </c>
      <c r="AU291" s="1378">
        <v>0</v>
      </c>
      <c r="AV291" s="1426">
        <v>0</v>
      </c>
      <c r="AW291" s="1404" t="s">
        <v>7234</v>
      </c>
      <c r="AX291" s="144"/>
      <c r="AY291" s="144"/>
      <c r="AZ291" s="144"/>
      <c r="BA291" s="144"/>
      <c r="BB291" s="144"/>
      <c r="BC291" s="144"/>
      <c r="BD291" s="144"/>
      <c r="BE291" s="144"/>
      <c r="BF291" s="144"/>
      <c r="BG291" s="144"/>
      <c r="BH291" s="144"/>
      <c r="BI291" s="144"/>
      <c r="BJ291" s="335">
        <f>IFERROR(VLOOKUP(CONCATENATE($AC291,$AE291),'Matriz de Decisión'!$M$4:$Y$81,2,0),0)</f>
        <v>0</v>
      </c>
      <c r="BK291" s="352">
        <v>0</v>
      </c>
      <c r="BL291" s="355"/>
      <c r="BM291" s="577">
        <v>0.15</v>
      </c>
      <c r="BN291" s="335">
        <v>0.15</v>
      </c>
      <c r="BO291" s="579" t="s">
        <v>3268</v>
      </c>
      <c r="BP291" s="336">
        <v>0.25</v>
      </c>
      <c r="BQ291" s="336">
        <v>0.25</v>
      </c>
      <c r="BR291" s="339" t="s">
        <v>4066</v>
      </c>
      <c r="BS291" s="336">
        <v>0.35</v>
      </c>
      <c r="BT291" s="336">
        <v>0.35</v>
      </c>
      <c r="BU291" s="339" t="s">
        <v>5475</v>
      </c>
      <c r="BV291" s="1362">
        <v>0.44999999999999996</v>
      </c>
      <c r="BW291" s="1362">
        <v>0.45</v>
      </c>
      <c r="BX291" s="1363" t="s">
        <v>6671</v>
      </c>
      <c r="BY291" s="1451">
        <v>0.54999999999999993</v>
      </c>
      <c r="BZ291" s="1451">
        <v>0.55000000000000004</v>
      </c>
      <c r="CA291" s="1378" t="s">
        <v>7248</v>
      </c>
      <c r="CB291" s="336">
        <v>0.64999999999999991</v>
      </c>
      <c r="CC291" s="336"/>
      <c r="CD291" s="337"/>
      <c r="CE291" s="336">
        <v>0.74999999999999989</v>
      </c>
      <c r="CF291" s="336"/>
      <c r="CG291" s="337"/>
      <c r="CH291" s="336">
        <v>0.84999999999999987</v>
      </c>
      <c r="CI291" s="336"/>
      <c r="CJ291" s="337"/>
      <c r="CK291" s="336">
        <v>0.89999999999999991</v>
      </c>
      <c r="CL291" s="336"/>
      <c r="CM291" s="337"/>
      <c r="CN291" s="336">
        <v>0.95</v>
      </c>
      <c r="CO291" s="336"/>
      <c r="CP291" s="337"/>
      <c r="CQ291" s="336">
        <v>1</v>
      </c>
      <c r="CR291" s="336"/>
      <c r="CS291" s="337"/>
      <c r="CU291" s="336" t="s">
        <v>5085</v>
      </c>
    </row>
    <row r="292" spans="1:99" ht="110.25" x14ac:dyDescent="0.25">
      <c r="A292" s="234" t="s">
        <v>3556</v>
      </c>
      <c r="B292" s="234" t="s">
        <v>181</v>
      </c>
      <c r="C292" s="234">
        <v>1</v>
      </c>
      <c r="D292" s="234" t="s">
        <v>187</v>
      </c>
      <c r="E292" s="120">
        <v>0</v>
      </c>
      <c r="F292" s="234" t="s">
        <v>192</v>
      </c>
      <c r="G292" s="166" t="s">
        <v>3703</v>
      </c>
      <c r="H292" s="166" t="s">
        <v>186</v>
      </c>
      <c r="I292" s="299" t="str">
        <f t="shared" si="18"/>
        <v>I-104-0-1310803</v>
      </c>
      <c r="J292" s="234" t="s">
        <v>221</v>
      </c>
      <c r="K292" s="109" t="s">
        <v>16</v>
      </c>
      <c r="L292" s="109" t="s">
        <v>18</v>
      </c>
      <c r="M292" s="301" t="s">
        <v>4754</v>
      </c>
      <c r="N292" s="202"/>
      <c r="O292" s="110" t="s">
        <v>225</v>
      </c>
      <c r="P292" s="331" t="s">
        <v>1108</v>
      </c>
      <c r="Q292" s="331" t="s">
        <v>1109</v>
      </c>
      <c r="R292" s="110" t="s">
        <v>228</v>
      </c>
      <c r="S292" s="111" t="s">
        <v>1110</v>
      </c>
      <c r="T292" s="581" t="s">
        <v>3207</v>
      </c>
      <c r="U292" s="583">
        <v>1.5</v>
      </c>
      <c r="V292" s="216" t="s">
        <v>1112</v>
      </c>
      <c r="W292" s="310">
        <v>3082</v>
      </c>
      <c r="X292" s="144"/>
      <c r="Y292" s="703"/>
      <c r="Z292" s="296" t="s">
        <v>1118</v>
      </c>
      <c r="AA292" s="134">
        <v>43252</v>
      </c>
      <c r="AB292" s="134">
        <v>43465</v>
      </c>
      <c r="AC292" s="341" t="str">
        <f t="shared" si="19"/>
        <v>junio</v>
      </c>
      <c r="AD292" s="343">
        <f t="shared" si="20"/>
        <v>213</v>
      </c>
      <c r="AE292" s="342">
        <f t="shared" si="17"/>
        <v>213</v>
      </c>
      <c r="AF292" s="350">
        <v>0</v>
      </c>
      <c r="AG292" s="135">
        <f t="shared" si="22"/>
        <v>2621873737</v>
      </c>
      <c r="AH292" s="370" t="s">
        <v>1114</v>
      </c>
      <c r="AI292" s="245"/>
      <c r="AJ292" s="217"/>
      <c r="AK292" s="581" t="s">
        <v>1119</v>
      </c>
      <c r="AL292" s="260"/>
      <c r="AM292" s="260"/>
      <c r="AN292" s="574">
        <v>0</v>
      </c>
      <c r="AO292" s="575" t="s">
        <v>3228</v>
      </c>
      <c r="AP292" s="574">
        <v>0</v>
      </c>
      <c r="AQ292" s="726" t="s">
        <v>4052</v>
      </c>
      <c r="AR292" s="574">
        <v>0</v>
      </c>
      <c r="AS292" s="726" t="s">
        <v>4052</v>
      </c>
      <c r="AT292" s="1627">
        <v>0</v>
      </c>
      <c r="AU292" s="1378">
        <v>0</v>
      </c>
      <c r="AV292" s="1426">
        <v>0</v>
      </c>
      <c r="AW292" s="1404" t="s">
        <v>7234</v>
      </c>
      <c r="AX292" s="144"/>
      <c r="AY292" s="144"/>
      <c r="AZ292" s="144"/>
      <c r="BA292" s="144"/>
      <c r="BB292" s="144"/>
      <c r="BC292" s="144"/>
      <c r="BD292" s="144"/>
      <c r="BE292" s="144"/>
      <c r="BF292" s="144"/>
      <c r="BG292" s="144"/>
      <c r="BH292" s="144"/>
      <c r="BI292" s="144"/>
      <c r="BJ292" s="335">
        <f>IFERROR(VLOOKUP(CONCATENATE($AC292,$AE292),'Matriz de Decisión'!$M$4:$Y$81,2,0),0)</f>
        <v>0</v>
      </c>
      <c r="BK292" s="352">
        <v>0</v>
      </c>
      <c r="BL292" s="355"/>
      <c r="BM292" s="577">
        <v>0</v>
      </c>
      <c r="BN292" s="335">
        <v>0</v>
      </c>
      <c r="BO292" s="576">
        <v>0</v>
      </c>
      <c r="BP292" s="336">
        <v>0</v>
      </c>
      <c r="BQ292" s="336"/>
      <c r="BR292" s="339"/>
      <c r="BS292" s="336">
        <v>0</v>
      </c>
      <c r="BT292" s="336"/>
      <c r="BU292" s="339"/>
      <c r="BV292" s="1362">
        <v>0</v>
      </c>
      <c r="BW292" s="1362">
        <v>0</v>
      </c>
      <c r="BX292" s="1363">
        <v>0</v>
      </c>
      <c r="BY292" s="1451">
        <v>0.2</v>
      </c>
      <c r="BZ292" s="1451">
        <v>0.2</v>
      </c>
      <c r="CA292" s="1378" t="s">
        <v>7249</v>
      </c>
      <c r="CB292" s="336">
        <v>0.4</v>
      </c>
      <c r="CC292" s="336"/>
      <c r="CD292" s="337"/>
      <c r="CE292" s="336">
        <v>0.60000000000000009</v>
      </c>
      <c r="CF292" s="336"/>
      <c r="CG292" s="337"/>
      <c r="CH292" s="336">
        <v>0.70000000000000007</v>
      </c>
      <c r="CI292" s="336"/>
      <c r="CJ292" s="337"/>
      <c r="CK292" s="336">
        <v>0.8</v>
      </c>
      <c r="CL292" s="336"/>
      <c r="CM292" s="337"/>
      <c r="CN292" s="336">
        <v>0.9</v>
      </c>
      <c r="CO292" s="336"/>
      <c r="CP292" s="337"/>
      <c r="CQ292" s="336">
        <v>1</v>
      </c>
      <c r="CR292" s="336"/>
      <c r="CS292" s="337"/>
      <c r="CU292" s="336" t="s">
        <v>5086</v>
      </c>
    </row>
    <row r="293" spans="1:99" ht="110.25" x14ac:dyDescent="0.25">
      <c r="A293" s="234" t="s">
        <v>3556</v>
      </c>
      <c r="B293" s="234" t="s">
        <v>181</v>
      </c>
      <c r="C293" s="234">
        <v>1</v>
      </c>
      <c r="D293" s="234" t="s">
        <v>187</v>
      </c>
      <c r="E293" s="120">
        <v>0</v>
      </c>
      <c r="F293" s="234" t="s">
        <v>192</v>
      </c>
      <c r="G293" s="166" t="s">
        <v>3703</v>
      </c>
      <c r="H293" s="166" t="s">
        <v>187</v>
      </c>
      <c r="I293" s="299" t="str">
        <f t="shared" si="18"/>
        <v>I-104-0-1310804</v>
      </c>
      <c r="J293" s="234" t="s">
        <v>221</v>
      </c>
      <c r="K293" s="109" t="s">
        <v>16</v>
      </c>
      <c r="L293" s="109" t="s">
        <v>18</v>
      </c>
      <c r="M293" s="301" t="s">
        <v>4754</v>
      </c>
      <c r="N293" s="202"/>
      <c r="O293" s="110" t="s">
        <v>225</v>
      </c>
      <c r="P293" s="331" t="s">
        <v>1108</v>
      </c>
      <c r="Q293" s="331" t="s">
        <v>1109</v>
      </c>
      <c r="R293" s="110" t="s">
        <v>228</v>
      </c>
      <c r="S293" s="111" t="s">
        <v>1110</v>
      </c>
      <c r="T293" s="581" t="s">
        <v>3208</v>
      </c>
      <c r="U293" s="583">
        <v>1.5</v>
      </c>
      <c r="V293" s="216" t="s">
        <v>1112</v>
      </c>
      <c r="W293" s="1632">
        <v>3082</v>
      </c>
      <c r="X293" s="206" t="s">
        <v>222</v>
      </c>
      <c r="Y293" s="703">
        <v>43157</v>
      </c>
      <c r="Z293" s="296" t="s">
        <v>1120</v>
      </c>
      <c r="AA293" s="134">
        <v>43132</v>
      </c>
      <c r="AB293" s="134">
        <v>43159</v>
      </c>
      <c r="AC293" s="341" t="str">
        <f t="shared" si="19"/>
        <v>febrero</v>
      </c>
      <c r="AD293" s="343">
        <f t="shared" si="20"/>
        <v>27</v>
      </c>
      <c r="AE293" s="342">
        <f t="shared" si="17"/>
        <v>30</v>
      </c>
      <c r="AF293" s="350">
        <v>0</v>
      </c>
      <c r="AG293" s="135">
        <f t="shared" si="22"/>
        <v>2621873737</v>
      </c>
      <c r="AH293" s="370" t="s">
        <v>1114</v>
      </c>
      <c r="AI293" s="245"/>
      <c r="AJ293" s="217"/>
      <c r="AK293" s="581" t="s">
        <v>3244</v>
      </c>
      <c r="AL293" s="260"/>
      <c r="AM293" s="260"/>
      <c r="AN293" s="574">
        <v>0</v>
      </c>
      <c r="AO293" s="575" t="s">
        <v>3228</v>
      </c>
      <c r="AP293" s="574">
        <v>0</v>
      </c>
      <c r="AQ293" s="726" t="s">
        <v>4052</v>
      </c>
      <c r="AR293" s="574">
        <v>0</v>
      </c>
      <c r="AS293" s="726" t="s">
        <v>4052</v>
      </c>
      <c r="AT293" s="1627">
        <v>0</v>
      </c>
      <c r="AU293" s="1378">
        <v>0</v>
      </c>
      <c r="AV293" s="1426">
        <v>0</v>
      </c>
      <c r="AW293" s="1404" t="s">
        <v>7234</v>
      </c>
      <c r="AX293" s="144"/>
      <c r="AY293" s="144"/>
      <c r="AZ293" s="144"/>
      <c r="BA293" s="144"/>
      <c r="BB293" s="144"/>
      <c r="BC293" s="144"/>
      <c r="BD293" s="144"/>
      <c r="BE293" s="144"/>
      <c r="BF293" s="144"/>
      <c r="BG293" s="144"/>
      <c r="BH293" s="144"/>
      <c r="BI293" s="144"/>
      <c r="BJ293" s="335">
        <f>IFERROR(VLOOKUP(CONCATENATE($AC293,$AE293),'Matriz de Decisión'!$M$4:$Y$81,2,0),0)</f>
        <v>0</v>
      </c>
      <c r="BK293" s="352">
        <v>0</v>
      </c>
      <c r="BL293" s="355"/>
      <c r="BM293" s="577">
        <v>1</v>
      </c>
      <c r="BN293" s="335">
        <v>1</v>
      </c>
      <c r="BO293" s="579" t="s">
        <v>3269</v>
      </c>
      <c r="BP293" s="336">
        <v>1</v>
      </c>
      <c r="BQ293" s="336">
        <v>1</v>
      </c>
      <c r="BR293" s="339" t="s">
        <v>4067</v>
      </c>
      <c r="BS293" s="336">
        <v>1</v>
      </c>
      <c r="BT293" s="336">
        <v>1</v>
      </c>
      <c r="BU293" s="339" t="s">
        <v>5476</v>
      </c>
      <c r="BV293" s="1362">
        <v>1</v>
      </c>
      <c r="BW293" s="1362">
        <v>1</v>
      </c>
      <c r="BX293" s="1363" t="s">
        <v>6672</v>
      </c>
      <c r="BY293" s="1451">
        <v>1</v>
      </c>
      <c r="BZ293" s="1451">
        <v>1</v>
      </c>
      <c r="CA293" s="1378" t="s">
        <v>7250</v>
      </c>
      <c r="CB293" s="336">
        <v>1</v>
      </c>
      <c r="CC293" s="336"/>
      <c r="CD293" s="337"/>
      <c r="CE293" s="336">
        <v>1</v>
      </c>
      <c r="CF293" s="336"/>
      <c r="CG293" s="337"/>
      <c r="CH293" s="336">
        <v>1</v>
      </c>
      <c r="CI293" s="336"/>
      <c r="CJ293" s="337"/>
      <c r="CK293" s="336">
        <v>1</v>
      </c>
      <c r="CL293" s="336"/>
      <c r="CM293" s="337"/>
      <c r="CN293" s="336">
        <v>1</v>
      </c>
      <c r="CO293" s="336"/>
      <c r="CP293" s="337"/>
      <c r="CQ293" s="336">
        <v>1</v>
      </c>
      <c r="CR293" s="336"/>
      <c r="CS293" s="337"/>
      <c r="CU293" s="336" t="s">
        <v>5087</v>
      </c>
    </row>
    <row r="294" spans="1:99" ht="110.25" x14ac:dyDescent="0.25">
      <c r="A294" s="234" t="s">
        <v>3556</v>
      </c>
      <c r="B294" s="234" t="s">
        <v>181</v>
      </c>
      <c r="C294" s="234">
        <v>1</v>
      </c>
      <c r="D294" s="234" t="s">
        <v>187</v>
      </c>
      <c r="E294" s="120">
        <v>0</v>
      </c>
      <c r="F294" s="234" t="s">
        <v>192</v>
      </c>
      <c r="G294" s="166" t="s">
        <v>3703</v>
      </c>
      <c r="H294" s="166" t="s">
        <v>188</v>
      </c>
      <c r="I294" s="299" t="str">
        <f t="shared" si="18"/>
        <v>I-104-0-1310805</v>
      </c>
      <c r="J294" s="234" t="s">
        <v>221</v>
      </c>
      <c r="K294" s="109" t="s">
        <v>16</v>
      </c>
      <c r="L294" s="109" t="s">
        <v>18</v>
      </c>
      <c r="M294" s="301" t="s">
        <v>4754</v>
      </c>
      <c r="N294" s="202"/>
      <c r="O294" s="110" t="s">
        <v>225</v>
      </c>
      <c r="P294" s="331" t="s">
        <v>1108</v>
      </c>
      <c r="Q294" s="331" t="s">
        <v>1109</v>
      </c>
      <c r="R294" s="110" t="s">
        <v>228</v>
      </c>
      <c r="S294" s="111" t="s">
        <v>1110</v>
      </c>
      <c r="T294" s="581" t="s">
        <v>3209</v>
      </c>
      <c r="U294" s="583">
        <v>1.5</v>
      </c>
      <c r="V294" s="216" t="s">
        <v>1112</v>
      </c>
      <c r="W294" s="310">
        <v>3082</v>
      </c>
      <c r="X294" s="206" t="s">
        <v>222</v>
      </c>
      <c r="Y294" s="703">
        <v>43157</v>
      </c>
      <c r="Z294" s="296" t="s">
        <v>1121</v>
      </c>
      <c r="AA294" s="134">
        <v>43160</v>
      </c>
      <c r="AB294" s="134">
        <v>43343</v>
      </c>
      <c r="AC294" s="341" t="str">
        <f t="shared" si="19"/>
        <v>marzo</v>
      </c>
      <c r="AD294" s="343">
        <f t="shared" si="20"/>
        <v>183</v>
      </c>
      <c r="AE294" s="342">
        <f t="shared" si="17"/>
        <v>183</v>
      </c>
      <c r="AF294" s="350">
        <v>0</v>
      </c>
      <c r="AG294" s="135">
        <f t="shared" si="22"/>
        <v>2621873737</v>
      </c>
      <c r="AH294" s="370" t="s">
        <v>1114</v>
      </c>
      <c r="AI294" s="245"/>
      <c r="AJ294" s="217"/>
      <c r="AK294" s="581" t="s">
        <v>1122</v>
      </c>
      <c r="AL294" s="260"/>
      <c r="AM294" s="260"/>
      <c r="AN294" s="574">
        <v>0</v>
      </c>
      <c r="AO294" s="575" t="s">
        <v>3228</v>
      </c>
      <c r="AP294" s="574">
        <v>0</v>
      </c>
      <c r="AQ294" s="726" t="s">
        <v>4052</v>
      </c>
      <c r="AR294" s="574">
        <v>0</v>
      </c>
      <c r="AS294" s="726" t="s">
        <v>4052</v>
      </c>
      <c r="AT294" s="1627">
        <v>0</v>
      </c>
      <c r="AU294" s="1378">
        <v>0</v>
      </c>
      <c r="AV294" s="1426">
        <v>0</v>
      </c>
      <c r="AW294" s="1404" t="s">
        <v>7234</v>
      </c>
      <c r="AX294" s="144"/>
      <c r="AY294" s="144"/>
      <c r="AZ294" s="144"/>
      <c r="BA294" s="144"/>
      <c r="BB294" s="144"/>
      <c r="BC294" s="144"/>
      <c r="BD294" s="144"/>
      <c r="BE294" s="144"/>
      <c r="BF294" s="144"/>
      <c r="BG294" s="144"/>
      <c r="BH294" s="144"/>
      <c r="BI294" s="144"/>
      <c r="BJ294" s="335">
        <f>IFERROR(VLOOKUP(CONCATENATE($AC294,$AE294),'Matriz de Decisión'!$M$4:$Y$81,2,0),0)</f>
        <v>0</v>
      </c>
      <c r="BK294" s="352">
        <v>0</v>
      </c>
      <c r="BL294" s="355"/>
      <c r="BM294" s="577">
        <v>0</v>
      </c>
      <c r="BN294" s="335">
        <v>0</v>
      </c>
      <c r="BO294" s="576">
        <v>0</v>
      </c>
      <c r="BP294" s="336">
        <v>0.1</v>
      </c>
      <c r="BQ294" s="336">
        <v>0.3</v>
      </c>
      <c r="BR294" s="339" t="s">
        <v>4068</v>
      </c>
      <c r="BS294" s="336">
        <v>0.2</v>
      </c>
      <c r="BT294" s="336">
        <v>0.3</v>
      </c>
      <c r="BU294" s="339" t="s">
        <v>5477</v>
      </c>
      <c r="BV294" s="1362">
        <v>0.30000000000000004</v>
      </c>
      <c r="BW294" s="1362">
        <v>0.15</v>
      </c>
      <c r="BX294" s="1363" t="s">
        <v>6673</v>
      </c>
      <c r="BY294" s="1451">
        <v>0.5</v>
      </c>
      <c r="BZ294" s="1451">
        <v>0.3</v>
      </c>
      <c r="CA294" s="1378" t="s">
        <v>7251</v>
      </c>
      <c r="CB294" s="336">
        <v>0.75</v>
      </c>
      <c r="CC294" s="336"/>
      <c r="CD294" s="337"/>
      <c r="CE294" s="336">
        <v>1</v>
      </c>
      <c r="CF294" s="336"/>
      <c r="CG294" s="337"/>
      <c r="CH294" s="336">
        <v>1</v>
      </c>
      <c r="CI294" s="336"/>
      <c r="CJ294" s="337"/>
      <c r="CK294" s="336">
        <v>1</v>
      </c>
      <c r="CL294" s="336"/>
      <c r="CM294" s="337"/>
      <c r="CN294" s="336">
        <v>1</v>
      </c>
      <c r="CO294" s="336"/>
      <c r="CP294" s="337"/>
      <c r="CQ294" s="336">
        <v>1</v>
      </c>
      <c r="CR294" s="336"/>
      <c r="CS294" s="337"/>
      <c r="CU294" s="336" t="s">
        <v>5088</v>
      </c>
    </row>
    <row r="295" spans="1:99" ht="110.25" x14ac:dyDescent="0.25">
      <c r="A295" s="234" t="s">
        <v>3556</v>
      </c>
      <c r="B295" s="234" t="s">
        <v>181</v>
      </c>
      <c r="C295" s="234">
        <v>1</v>
      </c>
      <c r="D295" s="234" t="s">
        <v>187</v>
      </c>
      <c r="E295" s="120">
        <v>1</v>
      </c>
      <c r="F295" s="234" t="s">
        <v>188</v>
      </c>
      <c r="G295" s="166" t="s">
        <v>199</v>
      </c>
      <c r="H295" s="166" t="s">
        <v>183</v>
      </c>
      <c r="I295" s="299" t="str">
        <f t="shared" si="18"/>
        <v>I-104-1-0500101</v>
      </c>
      <c r="J295" s="234" t="s">
        <v>221</v>
      </c>
      <c r="K295" s="109" t="s">
        <v>16</v>
      </c>
      <c r="L295" s="109" t="s">
        <v>18</v>
      </c>
      <c r="M295" s="111" t="s">
        <v>4754</v>
      </c>
      <c r="N295" s="202"/>
      <c r="O295" s="110" t="s">
        <v>1123</v>
      </c>
      <c r="P295" s="331" t="s">
        <v>1108</v>
      </c>
      <c r="Q295" s="331" t="s">
        <v>1109</v>
      </c>
      <c r="R295" s="216" t="s">
        <v>222</v>
      </c>
      <c r="S295" s="111" t="s">
        <v>1124</v>
      </c>
      <c r="T295" s="581" t="s">
        <v>3210</v>
      </c>
      <c r="U295" s="583">
        <v>2.5</v>
      </c>
      <c r="V295" s="216" t="s">
        <v>1112</v>
      </c>
      <c r="W295" s="1632">
        <v>1000</v>
      </c>
      <c r="X295" s="144"/>
      <c r="Y295" s="703"/>
      <c r="Z295" s="296" t="s">
        <v>1125</v>
      </c>
      <c r="AA295" s="134">
        <v>43132</v>
      </c>
      <c r="AB295" s="134">
        <v>43189</v>
      </c>
      <c r="AC295" s="341" t="str">
        <f t="shared" si="19"/>
        <v>febrero</v>
      </c>
      <c r="AD295" s="343">
        <f t="shared" si="20"/>
        <v>57</v>
      </c>
      <c r="AE295" s="342">
        <f t="shared" si="17"/>
        <v>61</v>
      </c>
      <c r="AF295" s="350">
        <v>0</v>
      </c>
      <c r="AG295" s="135">
        <v>1306272342</v>
      </c>
      <c r="AH295" s="370" t="s">
        <v>1114</v>
      </c>
      <c r="AI295" s="245"/>
      <c r="AJ295" s="217"/>
      <c r="AK295" s="581" t="s">
        <v>1126</v>
      </c>
      <c r="AL295" s="245" t="s">
        <v>613</v>
      </c>
      <c r="AM295" s="246" t="s">
        <v>1127</v>
      </c>
      <c r="AN295" s="574">
        <v>0</v>
      </c>
      <c r="AO295" s="575" t="s">
        <v>3229</v>
      </c>
      <c r="AP295" s="574">
        <v>0</v>
      </c>
      <c r="AQ295" s="726" t="s">
        <v>4053</v>
      </c>
      <c r="AR295" s="574">
        <v>1</v>
      </c>
      <c r="AS295" s="726" t="s">
        <v>5276</v>
      </c>
      <c r="AT295" s="1627">
        <v>0</v>
      </c>
      <c r="AU295" s="1378" t="s">
        <v>6468</v>
      </c>
      <c r="AV295" s="1426">
        <v>0</v>
      </c>
      <c r="AW295" s="1404" t="s">
        <v>7235</v>
      </c>
      <c r="AX295" s="144"/>
      <c r="AY295" s="144"/>
      <c r="AZ295" s="144"/>
      <c r="BA295" s="144"/>
      <c r="BB295" s="144"/>
      <c r="BC295" s="144"/>
      <c r="BD295" s="144"/>
      <c r="BE295" s="144"/>
      <c r="BF295" s="144"/>
      <c r="BG295" s="144"/>
      <c r="BH295" s="144"/>
      <c r="BI295" s="144"/>
      <c r="BJ295" s="335">
        <f>IFERROR(VLOOKUP(CONCATENATE($AC295,$AE295),'Matriz de Decisión'!$M$4:$Y$81,2,0),0)</f>
        <v>0</v>
      </c>
      <c r="BK295" s="354">
        <v>1</v>
      </c>
      <c r="BL295" s="370" t="s">
        <v>1128</v>
      </c>
      <c r="BM295" s="577">
        <v>0.9</v>
      </c>
      <c r="BN295" s="335">
        <v>1</v>
      </c>
      <c r="BO295" s="579" t="s">
        <v>3270</v>
      </c>
      <c r="BP295" s="336">
        <v>1</v>
      </c>
      <c r="BQ295" s="336">
        <v>1</v>
      </c>
      <c r="BR295" s="339" t="s">
        <v>4069</v>
      </c>
      <c r="BS295" s="336">
        <v>1</v>
      </c>
      <c r="BT295" s="336">
        <v>1</v>
      </c>
      <c r="BU295" s="339" t="s">
        <v>5478</v>
      </c>
      <c r="BV295" s="1362">
        <v>1</v>
      </c>
      <c r="BW295" s="1362">
        <v>1</v>
      </c>
      <c r="BX295" s="1363" t="s">
        <v>6674</v>
      </c>
      <c r="BY295" s="1451">
        <v>1</v>
      </c>
      <c r="BZ295" s="1451">
        <v>1</v>
      </c>
      <c r="CA295" s="1378" t="s">
        <v>7252</v>
      </c>
      <c r="CB295" s="336">
        <v>1</v>
      </c>
      <c r="CC295" s="336"/>
      <c r="CD295" s="337"/>
      <c r="CE295" s="336">
        <v>1</v>
      </c>
      <c r="CF295" s="336"/>
      <c r="CG295" s="337"/>
      <c r="CH295" s="336">
        <v>1</v>
      </c>
      <c r="CI295" s="336"/>
      <c r="CJ295" s="337"/>
      <c r="CK295" s="336">
        <v>1</v>
      </c>
      <c r="CL295" s="336"/>
      <c r="CM295" s="337"/>
      <c r="CN295" s="336">
        <v>1</v>
      </c>
      <c r="CO295" s="336"/>
      <c r="CP295" s="337"/>
      <c r="CQ295" s="336">
        <v>1</v>
      </c>
      <c r="CR295" s="336"/>
      <c r="CS295" s="337"/>
      <c r="CU295" s="336" t="s">
        <v>5089</v>
      </c>
    </row>
    <row r="296" spans="1:99" ht="110.25" x14ac:dyDescent="0.25">
      <c r="A296" s="234" t="s">
        <v>3556</v>
      </c>
      <c r="B296" s="234" t="s">
        <v>181</v>
      </c>
      <c r="C296" s="234">
        <v>1</v>
      </c>
      <c r="D296" s="234" t="s">
        <v>187</v>
      </c>
      <c r="E296" s="120">
        <v>1</v>
      </c>
      <c r="F296" s="234" t="s">
        <v>188</v>
      </c>
      <c r="G296" s="166" t="s">
        <v>199</v>
      </c>
      <c r="H296" s="166" t="s">
        <v>185</v>
      </c>
      <c r="I296" s="299" t="str">
        <f t="shared" si="18"/>
        <v>I-104-1-0500102</v>
      </c>
      <c r="J296" s="234" t="s">
        <v>221</v>
      </c>
      <c r="K296" s="109" t="s">
        <v>16</v>
      </c>
      <c r="L296" s="109" t="s">
        <v>18</v>
      </c>
      <c r="M296" s="111" t="s">
        <v>4754</v>
      </c>
      <c r="N296" s="202"/>
      <c r="O296" s="110" t="s">
        <v>1123</v>
      </c>
      <c r="P296" s="331" t="s">
        <v>1108</v>
      </c>
      <c r="Q296" s="331" t="s">
        <v>1109</v>
      </c>
      <c r="R296" s="216" t="s">
        <v>222</v>
      </c>
      <c r="S296" s="111" t="s">
        <v>1124</v>
      </c>
      <c r="T296" s="581" t="s">
        <v>3211</v>
      </c>
      <c r="U296" s="583">
        <v>2.5</v>
      </c>
      <c r="V296" s="216" t="s">
        <v>1112</v>
      </c>
      <c r="W296" s="310">
        <v>1000</v>
      </c>
      <c r="X296" s="144"/>
      <c r="Y296" s="703"/>
      <c r="Z296" s="296" t="s">
        <v>1129</v>
      </c>
      <c r="AA296" s="134">
        <v>43252</v>
      </c>
      <c r="AB296" s="134">
        <v>43465</v>
      </c>
      <c r="AC296" s="341" t="str">
        <f t="shared" si="19"/>
        <v>junio</v>
      </c>
      <c r="AD296" s="343">
        <f t="shared" si="20"/>
        <v>213</v>
      </c>
      <c r="AE296" s="342">
        <f t="shared" si="17"/>
        <v>213</v>
      </c>
      <c r="AF296" s="350">
        <v>0</v>
      </c>
      <c r="AG296" s="135">
        <v>1306272342</v>
      </c>
      <c r="AH296" s="370" t="s">
        <v>1114</v>
      </c>
      <c r="AI296" s="245"/>
      <c r="AJ296" s="217"/>
      <c r="AK296" s="581" t="s">
        <v>1130</v>
      </c>
      <c r="AL296" s="245" t="s">
        <v>613</v>
      </c>
      <c r="AM296" s="246" t="s">
        <v>1131</v>
      </c>
      <c r="AN296" s="574">
        <v>0</v>
      </c>
      <c r="AO296" s="575" t="s">
        <v>3229</v>
      </c>
      <c r="AP296" s="574">
        <v>0</v>
      </c>
      <c r="AQ296" s="726" t="s">
        <v>4053</v>
      </c>
      <c r="AR296" s="574">
        <v>1</v>
      </c>
      <c r="AS296" s="726" t="s">
        <v>5276</v>
      </c>
      <c r="AT296" s="1627">
        <v>0</v>
      </c>
      <c r="AU296" s="1378" t="s">
        <v>6468</v>
      </c>
      <c r="AV296" s="1426">
        <v>0</v>
      </c>
      <c r="AW296" s="1404" t="s">
        <v>7235</v>
      </c>
      <c r="AX296" s="144"/>
      <c r="AY296" s="144"/>
      <c r="AZ296" s="144"/>
      <c r="BA296" s="144"/>
      <c r="BB296" s="144"/>
      <c r="BC296" s="144"/>
      <c r="BD296" s="144"/>
      <c r="BE296" s="144"/>
      <c r="BF296" s="144"/>
      <c r="BG296" s="144"/>
      <c r="BH296" s="144"/>
      <c r="BI296" s="144"/>
      <c r="BJ296" s="335">
        <f>IFERROR(VLOOKUP(CONCATENATE($AC296,$AE296),'Matriz de Decisión'!$M$4:$Y$81,2,0),0)</f>
        <v>0</v>
      </c>
      <c r="BK296" s="354">
        <v>0</v>
      </c>
      <c r="BL296" s="370">
        <v>0</v>
      </c>
      <c r="BM296" s="577">
        <v>0</v>
      </c>
      <c r="BN296" s="335">
        <v>0</v>
      </c>
      <c r="BO296" s="576">
        <v>0</v>
      </c>
      <c r="BP296" s="336">
        <v>0</v>
      </c>
      <c r="BQ296" s="336"/>
      <c r="BR296" s="339"/>
      <c r="BS296" s="336">
        <v>0</v>
      </c>
      <c r="BT296" s="336"/>
      <c r="BU296" s="339"/>
      <c r="BV296" s="1362">
        <v>0</v>
      </c>
      <c r="BW296" s="1362">
        <v>0</v>
      </c>
      <c r="BX296" s="1363">
        <v>0</v>
      </c>
      <c r="BY296" s="1451">
        <v>0.1</v>
      </c>
      <c r="BZ296" s="1451">
        <v>0.1</v>
      </c>
      <c r="CA296" s="1378" t="s">
        <v>7253</v>
      </c>
      <c r="CB296" s="336">
        <v>0.2</v>
      </c>
      <c r="CC296" s="336"/>
      <c r="CD296" s="337"/>
      <c r="CE296" s="336">
        <v>0.30000000000000004</v>
      </c>
      <c r="CF296" s="336"/>
      <c r="CG296" s="337"/>
      <c r="CH296" s="336">
        <v>0.5</v>
      </c>
      <c r="CI296" s="336"/>
      <c r="CJ296" s="337"/>
      <c r="CK296" s="336">
        <v>0.7</v>
      </c>
      <c r="CL296" s="336"/>
      <c r="CM296" s="337"/>
      <c r="CN296" s="336">
        <v>0.89999999999999991</v>
      </c>
      <c r="CO296" s="336"/>
      <c r="CP296" s="337"/>
      <c r="CQ296" s="336">
        <v>0.99999999999999989</v>
      </c>
      <c r="CR296" s="336"/>
      <c r="CS296" s="337"/>
      <c r="CU296" s="336" t="s">
        <v>5090</v>
      </c>
    </row>
    <row r="297" spans="1:99" ht="110.25" x14ac:dyDescent="0.25">
      <c r="A297" s="234" t="s">
        <v>3556</v>
      </c>
      <c r="B297" s="234" t="s">
        <v>181</v>
      </c>
      <c r="C297" s="234">
        <v>1</v>
      </c>
      <c r="D297" s="234" t="s">
        <v>187</v>
      </c>
      <c r="E297" s="120">
        <v>1</v>
      </c>
      <c r="F297" s="234" t="s">
        <v>188</v>
      </c>
      <c r="G297" s="166" t="s">
        <v>199</v>
      </c>
      <c r="H297" s="166" t="s">
        <v>186</v>
      </c>
      <c r="I297" s="299" t="str">
        <f t="shared" si="18"/>
        <v>I-104-1-0500103</v>
      </c>
      <c r="J297" s="234" t="s">
        <v>221</v>
      </c>
      <c r="K297" s="109" t="s">
        <v>16</v>
      </c>
      <c r="L297" s="109" t="s">
        <v>18</v>
      </c>
      <c r="M297" s="111" t="s">
        <v>4754</v>
      </c>
      <c r="N297" s="202"/>
      <c r="O297" s="110" t="s">
        <v>1123</v>
      </c>
      <c r="P297" s="331" t="s">
        <v>1108</v>
      </c>
      <c r="Q297" s="331" t="s">
        <v>1109</v>
      </c>
      <c r="R297" s="216" t="s">
        <v>222</v>
      </c>
      <c r="S297" s="111" t="s">
        <v>1124</v>
      </c>
      <c r="T297" s="581" t="s">
        <v>3212</v>
      </c>
      <c r="U297" s="583">
        <v>2.5</v>
      </c>
      <c r="V297" s="216" t="s">
        <v>1112</v>
      </c>
      <c r="W297" s="310">
        <v>1000</v>
      </c>
      <c r="X297" s="144"/>
      <c r="Y297" s="703"/>
      <c r="Z297" s="296" t="s">
        <v>1132</v>
      </c>
      <c r="AA297" s="134">
        <v>43252</v>
      </c>
      <c r="AB297" s="134">
        <v>43465</v>
      </c>
      <c r="AC297" s="341" t="str">
        <f t="shared" si="19"/>
        <v>junio</v>
      </c>
      <c r="AD297" s="343">
        <f t="shared" si="20"/>
        <v>213</v>
      </c>
      <c r="AE297" s="342">
        <f t="shared" si="17"/>
        <v>213</v>
      </c>
      <c r="AF297" s="350">
        <v>0</v>
      </c>
      <c r="AG297" s="135">
        <v>1306272342</v>
      </c>
      <c r="AH297" s="370" t="s">
        <v>1114</v>
      </c>
      <c r="AI297" s="245"/>
      <c r="AJ297" s="217"/>
      <c r="AK297" s="581" t="s">
        <v>3245</v>
      </c>
      <c r="AL297" s="245" t="s">
        <v>613</v>
      </c>
      <c r="AM297" s="246" t="s">
        <v>1127</v>
      </c>
      <c r="AN297" s="574">
        <v>0</v>
      </c>
      <c r="AO297" s="575" t="s">
        <v>3229</v>
      </c>
      <c r="AP297" s="574">
        <v>0</v>
      </c>
      <c r="AQ297" s="726" t="s">
        <v>4053</v>
      </c>
      <c r="AR297" s="574">
        <v>1</v>
      </c>
      <c r="AS297" s="726" t="s">
        <v>5276</v>
      </c>
      <c r="AT297" s="1627">
        <v>0</v>
      </c>
      <c r="AU297" s="1378" t="s">
        <v>6468</v>
      </c>
      <c r="AV297" s="1426">
        <v>0</v>
      </c>
      <c r="AW297" s="1404" t="s">
        <v>7235</v>
      </c>
      <c r="AX297" s="144"/>
      <c r="AY297" s="144"/>
      <c r="AZ297" s="144"/>
      <c r="BA297" s="144"/>
      <c r="BB297" s="144"/>
      <c r="BC297" s="144"/>
      <c r="BD297" s="144"/>
      <c r="BE297" s="144"/>
      <c r="BF297" s="144"/>
      <c r="BG297" s="144"/>
      <c r="BH297" s="144"/>
      <c r="BI297" s="144"/>
      <c r="BJ297" s="335">
        <f>IFERROR(VLOOKUP(CONCATENATE($AC297,$AE297),'Matriz de Decisión'!$M$4:$Y$81,2,0),0)</f>
        <v>0</v>
      </c>
      <c r="BK297" s="354">
        <v>0</v>
      </c>
      <c r="BL297" s="370">
        <v>0</v>
      </c>
      <c r="BM297" s="577">
        <v>0</v>
      </c>
      <c r="BN297" s="335">
        <v>0</v>
      </c>
      <c r="BO297" s="576">
        <v>0</v>
      </c>
      <c r="BP297" s="336">
        <v>0</v>
      </c>
      <c r="BQ297" s="336"/>
      <c r="BR297" s="339"/>
      <c r="BS297" s="336">
        <v>0</v>
      </c>
      <c r="BT297" s="336"/>
      <c r="BU297" s="339"/>
      <c r="BV297" s="1362">
        <v>0</v>
      </c>
      <c r="BW297" s="1362">
        <v>0</v>
      </c>
      <c r="BX297" s="1363">
        <v>0</v>
      </c>
      <c r="BY297" s="1451">
        <v>0.1</v>
      </c>
      <c r="BZ297" s="1451">
        <v>1E-3</v>
      </c>
      <c r="CA297" s="1378" t="s">
        <v>7254</v>
      </c>
      <c r="CB297" s="336">
        <v>0.2</v>
      </c>
      <c r="CC297" s="336"/>
      <c r="CD297" s="337"/>
      <c r="CE297" s="336">
        <v>0.30000000000000004</v>
      </c>
      <c r="CF297" s="336"/>
      <c r="CG297" s="337"/>
      <c r="CH297" s="336">
        <v>0.5</v>
      </c>
      <c r="CI297" s="336"/>
      <c r="CJ297" s="337"/>
      <c r="CK297" s="336">
        <v>0.7</v>
      </c>
      <c r="CL297" s="336"/>
      <c r="CM297" s="337"/>
      <c r="CN297" s="336">
        <v>0.89999999999999991</v>
      </c>
      <c r="CO297" s="336"/>
      <c r="CP297" s="337"/>
      <c r="CQ297" s="336">
        <v>0.99999999999999989</v>
      </c>
      <c r="CR297" s="336"/>
      <c r="CS297" s="337"/>
      <c r="CU297" s="336" t="s">
        <v>5091</v>
      </c>
    </row>
    <row r="298" spans="1:99" ht="141.75" x14ac:dyDescent="0.25">
      <c r="A298" s="234" t="s">
        <v>3556</v>
      </c>
      <c r="B298" s="234" t="s">
        <v>181</v>
      </c>
      <c r="C298" s="234">
        <v>1</v>
      </c>
      <c r="D298" s="234" t="s">
        <v>187</v>
      </c>
      <c r="E298" s="120">
        <v>0</v>
      </c>
      <c r="F298" s="234" t="s">
        <v>192</v>
      </c>
      <c r="G298" s="166" t="s">
        <v>3704</v>
      </c>
      <c r="H298" s="166" t="s">
        <v>183</v>
      </c>
      <c r="I298" s="299" t="str">
        <f t="shared" si="18"/>
        <v>I-104-0-1310901</v>
      </c>
      <c r="J298" s="234" t="s">
        <v>221</v>
      </c>
      <c r="K298" s="109" t="s">
        <v>16</v>
      </c>
      <c r="L298" s="109" t="s">
        <v>18</v>
      </c>
      <c r="M298" s="301" t="s">
        <v>4754</v>
      </c>
      <c r="N298" s="202"/>
      <c r="O298" s="110" t="s">
        <v>225</v>
      </c>
      <c r="P298" s="331" t="s">
        <v>1108</v>
      </c>
      <c r="Q298" s="331" t="s">
        <v>1109</v>
      </c>
      <c r="R298" s="110" t="s">
        <v>228</v>
      </c>
      <c r="S298" s="111" t="s">
        <v>1133</v>
      </c>
      <c r="T298" s="581" t="s">
        <v>3213</v>
      </c>
      <c r="U298" s="583">
        <v>2.6</v>
      </c>
      <c r="V298" s="216" t="s">
        <v>1112</v>
      </c>
      <c r="W298" s="1633">
        <v>1</v>
      </c>
      <c r="X298" s="206" t="s">
        <v>222</v>
      </c>
      <c r="Y298" s="703">
        <v>43157</v>
      </c>
      <c r="Z298" s="296" t="s">
        <v>1134</v>
      </c>
      <c r="AA298" s="134">
        <v>43132</v>
      </c>
      <c r="AB298" s="134">
        <v>43159</v>
      </c>
      <c r="AC298" s="341" t="str">
        <f t="shared" si="19"/>
        <v>febrero</v>
      </c>
      <c r="AD298" s="343">
        <f t="shared" si="20"/>
        <v>27</v>
      </c>
      <c r="AE298" s="342">
        <f t="shared" si="17"/>
        <v>30</v>
      </c>
      <c r="AF298" s="350">
        <v>0</v>
      </c>
      <c r="AG298" s="135">
        <v>971097680</v>
      </c>
      <c r="AH298" s="370" t="s">
        <v>1114</v>
      </c>
      <c r="AI298" s="245"/>
      <c r="AJ298" s="217"/>
      <c r="AK298" s="581" t="s">
        <v>1135</v>
      </c>
      <c r="AL298" s="260"/>
      <c r="AM298" s="260"/>
      <c r="AN298" s="574">
        <v>0.75</v>
      </c>
      <c r="AO298" s="575" t="s">
        <v>3230</v>
      </c>
      <c r="AP298" s="574">
        <v>0.8</v>
      </c>
      <c r="AQ298" s="726" t="s">
        <v>4054</v>
      </c>
      <c r="AR298" s="574">
        <v>1</v>
      </c>
      <c r="AS298" s="726" t="s">
        <v>5277</v>
      </c>
      <c r="AT298" s="1627">
        <v>0.5</v>
      </c>
      <c r="AU298" s="1378" t="s">
        <v>6469</v>
      </c>
      <c r="AV298" s="1426">
        <v>0.5</v>
      </c>
      <c r="AW298" s="1404" t="s">
        <v>7236</v>
      </c>
      <c r="AX298" s="144"/>
      <c r="AY298" s="144"/>
      <c r="AZ298" s="144"/>
      <c r="BA298" s="144"/>
      <c r="BB298" s="144"/>
      <c r="BC298" s="144"/>
      <c r="BD298" s="144"/>
      <c r="BE298" s="144"/>
      <c r="BF298" s="144"/>
      <c r="BG298" s="144"/>
      <c r="BH298" s="144"/>
      <c r="BI298" s="144"/>
      <c r="BJ298" s="335">
        <f>IFERROR(VLOOKUP(CONCATENATE($AC298,$AE298),'Matriz de Decisión'!$M$4:$Y$81,2,0),0)</f>
        <v>0</v>
      </c>
      <c r="BK298" s="352">
        <v>1</v>
      </c>
      <c r="BL298" s="353" t="s">
        <v>1136</v>
      </c>
      <c r="BM298" s="577">
        <v>1</v>
      </c>
      <c r="BN298" s="335">
        <v>1</v>
      </c>
      <c r="BO298" s="579" t="s">
        <v>3271</v>
      </c>
      <c r="BP298" s="336">
        <v>1</v>
      </c>
      <c r="BQ298" s="336">
        <v>1</v>
      </c>
      <c r="BR298" s="339" t="s">
        <v>4070</v>
      </c>
      <c r="BS298" s="336">
        <v>1</v>
      </c>
      <c r="BT298" s="336">
        <v>1</v>
      </c>
      <c r="BU298" s="339" t="s">
        <v>4070</v>
      </c>
      <c r="BV298" s="1362">
        <v>1</v>
      </c>
      <c r="BW298" s="1362">
        <v>1</v>
      </c>
      <c r="BX298" s="1363" t="s">
        <v>4070</v>
      </c>
      <c r="BY298" s="1451">
        <v>1</v>
      </c>
      <c r="BZ298" s="1451">
        <v>1</v>
      </c>
      <c r="CA298" s="1378" t="s">
        <v>4070</v>
      </c>
      <c r="CB298" s="336">
        <v>1</v>
      </c>
      <c r="CC298" s="336"/>
      <c r="CD298" s="337"/>
      <c r="CE298" s="336">
        <v>1</v>
      </c>
      <c r="CF298" s="336"/>
      <c r="CG298" s="337"/>
      <c r="CH298" s="336">
        <v>1</v>
      </c>
      <c r="CI298" s="336"/>
      <c r="CJ298" s="337"/>
      <c r="CK298" s="336">
        <v>1</v>
      </c>
      <c r="CL298" s="336"/>
      <c r="CM298" s="337"/>
      <c r="CN298" s="336">
        <v>1</v>
      </c>
      <c r="CO298" s="336"/>
      <c r="CP298" s="337"/>
      <c r="CQ298" s="336">
        <v>1</v>
      </c>
      <c r="CR298" s="336"/>
      <c r="CS298" s="337"/>
      <c r="CU298" s="336" t="s">
        <v>5092</v>
      </c>
    </row>
    <row r="299" spans="1:99" ht="141.75" x14ac:dyDescent="0.25">
      <c r="A299" s="234" t="s">
        <v>3556</v>
      </c>
      <c r="B299" s="234" t="s">
        <v>181</v>
      </c>
      <c r="C299" s="234">
        <v>1</v>
      </c>
      <c r="D299" s="234" t="s">
        <v>187</v>
      </c>
      <c r="E299" s="120">
        <v>0</v>
      </c>
      <c r="F299" s="234" t="s">
        <v>192</v>
      </c>
      <c r="G299" s="166" t="s">
        <v>3704</v>
      </c>
      <c r="H299" s="166" t="s">
        <v>185</v>
      </c>
      <c r="I299" s="299" t="str">
        <f t="shared" si="18"/>
        <v>I-104-0-1310902</v>
      </c>
      <c r="J299" s="234" t="s">
        <v>221</v>
      </c>
      <c r="K299" s="109" t="s">
        <v>16</v>
      </c>
      <c r="L299" s="109" t="s">
        <v>18</v>
      </c>
      <c r="M299" s="301" t="s">
        <v>4754</v>
      </c>
      <c r="N299" s="202"/>
      <c r="O299" s="110" t="s">
        <v>225</v>
      </c>
      <c r="P299" s="331" t="s">
        <v>1108</v>
      </c>
      <c r="Q299" s="331" t="s">
        <v>1109</v>
      </c>
      <c r="R299" s="110" t="s">
        <v>228</v>
      </c>
      <c r="S299" s="111" t="s">
        <v>1133</v>
      </c>
      <c r="T299" s="581" t="s">
        <v>3213</v>
      </c>
      <c r="U299" s="583">
        <v>2.6</v>
      </c>
      <c r="V299" s="216" t="s">
        <v>1112</v>
      </c>
      <c r="W299" s="1633">
        <v>1</v>
      </c>
      <c r="X299" s="206" t="s">
        <v>222</v>
      </c>
      <c r="Y299" s="703">
        <v>43157</v>
      </c>
      <c r="Z299" s="296" t="s">
        <v>1137</v>
      </c>
      <c r="AA299" s="134">
        <v>43132</v>
      </c>
      <c r="AB299" s="134">
        <v>43250</v>
      </c>
      <c r="AC299" s="341" t="str">
        <f t="shared" si="19"/>
        <v>febrero</v>
      </c>
      <c r="AD299" s="343">
        <f t="shared" si="20"/>
        <v>118</v>
      </c>
      <c r="AE299" s="342">
        <f t="shared" si="17"/>
        <v>122</v>
      </c>
      <c r="AF299" s="350">
        <v>0</v>
      </c>
      <c r="AG299" s="135">
        <v>971097680</v>
      </c>
      <c r="AH299" s="370" t="s">
        <v>1114</v>
      </c>
      <c r="AI299" s="245"/>
      <c r="AJ299" s="217"/>
      <c r="AK299" s="581" t="s">
        <v>1138</v>
      </c>
      <c r="AL299" s="260"/>
      <c r="AM299" s="260"/>
      <c r="AN299" s="574">
        <v>0.75</v>
      </c>
      <c r="AO299" s="575" t="s">
        <v>3230</v>
      </c>
      <c r="AP299" s="574">
        <v>0.8</v>
      </c>
      <c r="AQ299" s="726" t="s">
        <v>4054</v>
      </c>
      <c r="AR299" s="574">
        <v>1</v>
      </c>
      <c r="AS299" s="726" t="s">
        <v>5277</v>
      </c>
      <c r="AT299" s="1627">
        <v>0.5</v>
      </c>
      <c r="AU299" s="1378" t="s">
        <v>6469</v>
      </c>
      <c r="AV299" s="1426">
        <v>0.5</v>
      </c>
      <c r="AW299" s="1404" t="s">
        <v>7236</v>
      </c>
      <c r="AX299" s="144"/>
      <c r="AY299" s="144"/>
      <c r="AZ299" s="144"/>
      <c r="BA299" s="144"/>
      <c r="BB299" s="144"/>
      <c r="BC299" s="144"/>
      <c r="BD299" s="144"/>
      <c r="BE299" s="144"/>
      <c r="BF299" s="144"/>
      <c r="BG299" s="144"/>
      <c r="BH299" s="144"/>
      <c r="BI299" s="144"/>
      <c r="BJ299" s="335">
        <f>IFERROR(VLOOKUP(CONCATENATE($AC299,$AE299),'Matriz de Decisión'!$M$4:$Y$81,2,0),0)</f>
        <v>0</v>
      </c>
      <c r="BK299" s="352">
        <v>0</v>
      </c>
      <c r="BL299" s="355"/>
      <c r="BM299" s="577">
        <v>0.2</v>
      </c>
      <c r="BN299" s="335">
        <v>0.2</v>
      </c>
      <c r="BO299" s="579" t="s">
        <v>3230</v>
      </c>
      <c r="BP299" s="336">
        <v>0.4</v>
      </c>
      <c r="BQ299" s="336">
        <v>0.4</v>
      </c>
      <c r="BR299" s="339" t="s">
        <v>4071</v>
      </c>
      <c r="BS299" s="336">
        <v>0.7</v>
      </c>
      <c r="BT299" s="336">
        <v>0.7</v>
      </c>
      <c r="BU299" s="339" t="s">
        <v>5479</v>
      </c>
      <c r="BV299" s="1362">
        <v>1</v>
      </c>
      <c r="BW299" s="1362">
        <v>1</v>
      </c>
      <c r="BX299" s="1363" t="s">
        <v>6675</v>
      </c>
      <c r="BY299" s="1451">
        <v>1</v>
      </c>
      <c r="BZ299" s="1451">
        <v>1</v>
      </c>
      <c r="CA299" s="1378" t="s">
        <v>7255</v>
      </c>
      <c r="CB299" s="336">
        <v>1</v>
      </c>
      <c r="CC299" s="336"/>
      <c r="CD299" s="337"/>
      <c r="CE299" s="336">
        <v>1</v>
      </c>
      <c r="CF299" s="336"/>
      <c r="CG299" s="337"/>
      <c r="CH299" s="336">
        <v>1</v>
      </c>
      <c r="CI299" s="336"/>
      <c r="CJ299" s="337"/>
      <c r="CK299" s="336">
        <v>1</v>
      </c>
      <c r="CL299" s="336"/>
      <c r="CM299" s="337"/>
      <c r="CN299" s="336">
        <v>1</v>
      </c>
      <c r="CO299" s="336"/>
      <c r="CP299" s="337"/>
      <c r="CQ299" s="336">
        <v>1</v>
      </c>
      <c r="CR299" s="336"/>
      <c r="CS299" s="337"/>
      <c r="CU299" s="336" t="s">
        <v>5093</v>
      </c>
    </row>
    <row r="300" spans="1:99" ht="141.75" x14ac:dyDescent="0.25">
      <c r="A300" s="234" t="s">
        <v>3556</v>
      </c>
      <c r="B300" s="234" t="s">
        <v>181</v>
      </c>
      <c r="C300" s="234">
        <v>1</v>
      </c>
      <c r="D300" s="234" t="s">
        <v>187</v>
      </c>
      <c r="E300" s="120">
        <v>0</v>
      </c>
      <c r="F300" s="234" t="s">
        <v>192</v>
      </c>
      <c r="G300" s="166" t="s">
        <v>3704</v>
      </c>
      <c r="H300" s="166" t="s">
        <v>186</v>
      </c>
      <c r="I300" s="299" t="str">
        <f t="shared" si="18"/>
        <v>I-104-0-1310903</v>
      </c>
      <c r="J300" s="234" t="s">
        <v>221</v>
      </c>
      <c r="K300" s="109" t="s">
        <v>16</v>
      </c>
      <c r="L300" s="109" t="s">
        <v>18</v>
      </c>
      <c r="M300" s="301" t="s">
        <v>4754</v>
      </c>
      <c r="N300" s="202"/>
      <c r="O300" s="110" t="s">
        <v>225</v>
      </c>
      <c r="P300" s="331" t="s">
        <v>1108</v>
      </c>
      <c r="Q300" s="331" t="s">
        <v>1109</v>
      </c>
      <c r="R300" s="110" t="s">
        <v>228</v>
      </c>
      <c r="S300" s="111" t="s">
        <v>1133</v>
      </c>
      <c r="T300" s="581" t="s">
        <v>3213</v>
      </c>
      <c r="U300" s="583">
        <v>2.6</v>
      </c>
      <c r="V300" s="216" t="s">
        <v>1112</v>
      </c>
      <c r="W300" s="956">
        <v>1</v>
      </c>
      <c r="X300" s="206" t="s">
        <v>222</v>
      </c>
      <c r="Y300" s="703">
        <v>43157</v>
      </c>
      <c r="Z300" s="296" t="s">
        <v>1139</v>
      </c>
      <c r="AA300" s="134">
        <v>43252</v>
      </c>
      <c r="AB300" s="134">
        <v>43404</v>
      </c>
      <c r="AC300" s="341" t="str">
        <f t="shared" si="19"/>
        <v>junio</v>
      </c>
      <c r="AD300" s="343">
        <f t="shared" si="20"/>
        <v>152</v>
      </c>
      <c r="AE300" s="342">
        <f t="shared" si="17"/>
        <v>152</v>
      </c>
      <c r="AF300" s="350">
        <v>0</v>
      </c>
      <c r="AG300" s="135">
        <v>971097680</v>
      </c>
      <c r="AH300" s="370" t="s">
        <v>1114</v>
      </c>
      <c r="AI300" s="245"/>
      <c r="AJ300" s="217"/>
      <c r="AK300" s="581" t="s">
        <v>3246</v>
      </c>
      <c r="AL300" s="260"/>
      <c r="AM300" s="260"/>
      <c r="AN300" s="574">
        <v>0.75</v>
      </c>
      <c r="AO300" s="575" t="s">
        <v>3230</v>
      </c>
      <c r="AP300" s="574">
        <v>0.8</v>
      </c>
      <c r="AQ300" s="726" t="s">
        <v>4054</v>
      </c>
      <c r="AR300" s="574">
        <v>1</v>
      </c>
      <c r="AS300" s="726" t="s">
        <v>5277</v>
      </c>
      <c r="AT300" s="1627">
        <v>0.5</v>
      </c>
      <c r="AU300" s="1378" t="s">
        <v>6469</v>
      </c>
      <c r="AV300" s="1426">
        <v>0.5</v>
      </c>
      <c r="AW300" s="1404" t="s">
        <v>7236</v>
      </c>
      <c r="AX300" s="144"/>
      <c r="AY300" s="144"/>
      <c r="AZ300" s="144"/>
      <c r="BA300" s="144"/>
      <c r="BB300" s="144"/>
      <c r="BC300" s="144"/>
      <c r="BD300" s="144"/>
      <c r="BE300" s="144"/>
      <c r="BF300" s="144"/>
      <c r="BG300" s="144"/>
      <c r="BH300" s="144"/>
      <c r="BI300" s="144"/>
      <c r="BJ300" s="335">
        <f>IFERROR(VLOOKUP(CONCATENATE($AC300,$AE300),'Matriz de Decisión'!$M$4:$Y$81,2,0),0)</f>
        <v>0</v>
      </c>
      <c r="BK300" s="352">
        <v>0</v>
      </c>
      <c r="BL300" s="355"/>
      <c r="BM300" s="577">
        <v>0</v>
      </c>
      <c r="BN300" s="335">
        <v>0</v>
      </c>
      <c r="BO300" s="579">
        <v>0</v>
      </c>
      <c r="BP300" s="336">
        <v>0</v>
      </c>
      <c r="BQ300" s="336"/>
      <c r="BR300" s="339"/>
      <c r="BS300" s="336">
        <v>0</v>
      </c>
      <c r="BT300" s="336"/>
      <c r="BU300" s="339"/>
      <c r="BV300" s="1362">
        <v>0</v>
      </c>
      <c r="BW300" s="1362">
        <v>0</v>
      </c>
      <c r="BX300" s="1363">
        <v>0</v>
      </c>
      <c r="BY300" s="1451">
        <v>0.2</v>
      </c>
      <c r="BZ300" s="1451">
        <v>0.2</v>
      </c>
      <c r="CA300" s="1378" t="s">
        <v>7256</v>
      </c>
      <c r="CB300" s="336">
        <v>0.4</v>
      </c>
      <c r="CC300" s="336"/>
      <c r="CD300" s="337"/>
      <c r="CE300" s="336">
        <v>0.60000000000000009</v>
      </c>
      <c r="CF300" s="336"/>
      <c r="CG300" s="337"/>
      <c r="CH300" s="336">
        <v>0.8</v>
      </c>
      <c r="CI300" s="336"/>
      <c r="CJ300" s="337"/>
      <c r="CK300" s="336">
        <v>1</v>
      </c>
      <c r="CL300" s="336"/>
      <c r="CM300" s="337"/>
      <c r="CN300" s="336">
        <v>1</v>
      </c>
      <c r="CO300" s="336"/>
      <c r="CP300" s="337"/>
      <c r="CQ300" s="336">
        <v>1</v>
      </c>
      <c r="CR300" s="336"/>
      <c r="CS300" s="337"/>
      <c r="CU300" s="336" t="s">
        <v>5094</v>
      </c>
    </row>
    <row r="301" spans="1:99" ht="157.5" x14ac:dyDescent="0.25">
      <c r="A301" s="234" t="s">
        <v>3556</v>
      </c>
      <c r="B301" s="234" t="s">
        <v>181</v>
      </c>
      <c r="C301" s="234">
        <v>1</v>
      </c>
      <c r="D301" s="234" t="s">
        <v>187</v>
      </c>
      <c r="E301" s="120">
        <v>0</v>
      </c>
      <c r="F301" s="234" t="s">
        <v>192</v>
      </c>
      <c r="G301" s="166" t="s">
        <v>3609</v>
      </c>
      <c r="H301" s="166" t="s">
        <v>183</v>
      </c>
      <c r="I301" s="299" t="str">
        <f t="shared" si="18"/>
        <v>I-104-0-1311101</v>
      </c>
      <c r="J301" s="234" t="s">
        <v>221</v>
      </c>
      <c r="K301" s="109" t="s">
        <v>16</v>
      </c>
      <c r="L301" s="109" t="s">
        <v>18</v>
      </c>
      <c r="M301" s="301" t="s">
        <v>4754</v>
      </c>
      <c r="N301" s="202"/>
      <c r="O301" s="110" t="s">
        <v>225</v>
      </c>
      <c r="P301" s="331" t="s">
        <v>1108</v>
      </c>
      <c r="Q301" s="331" t="s">
        <v>1109</v>
      </c>
      <c r="R301" s="110" t="s">
        <v>228</v>
      </c>
      <c r="S301" s="111" t="s">
        <v>1141</v>
      </c>
      <c r="T301" s="581" t="s">
        <v>3214</v>
      </c>
      <c r="U301" s="583">
        <v>2.6</v>
      </c>
      <c r="V301" s="216" t="s">
        <v>1142</v>
      </c>
      <c r="W301" s="1634">
        <v>1</v>
      </c>
      <c r="X301" s="144"/>
      <c r="Y301" s="703"/>
      <c r="Z301" s="296" t="s">
        <v>1143</v>
      </c>
      <c r="AA301" s="134">
        <v>43101</v>
      </c>
      <c r="AB301" s="134">
        <v>43146</v>
      </c>
      <c r="AC301" s="341" t="str">
        <f t="shared" si="19"/>
        <v>enero</v>
      </c>
      <c r="AD301" s="343">
        <f t="shared" si="20"/>
        <v>45</v>
      </c>
      <c r="AE301" s="342">
        <f t="shared" si="17"/>
        <v>61</v>
      </c>
      <c r="AF301" s="350">
        <v>0</v>
      </c>
      <c r="AG301" s="135">
        <v>64739845</v>
      </c>
      <c r="AH301" s="370" t="s">
        <v>1114</v>
      </c>
      <c r="AI301" s="245"/>
      <c r="AJ301" s="217"/>
      <c r="AK301" s="581" t="s">
        <v>3247</v>
      </c>
      <c r="AL301" s="260"/>
      <c r="AM301" s="260"/>
      <c r="AN301" s="574">
        <v>0.3</v>
      </c>
      <c r="AO301" s="575" t="s">
        <v>3231</v>
      </c>
      <c r="AP301" s="574">
        <v>0.4</v>
      </c>
      <c r="AQ301" s="726" t="s">
        <v>4055</v>
      </c>
      <c r="AR301" s="574">
        <v>0.4</v>
      </c>
      <c r="AS301" s="726" t="s">
        <v>5278</v>
      </c>
      <c r="AT301" s="1627">
        <v>0.4</v>
      </c>
      <c r="AU301" s="1378" t="s">
        <v>6470</v>
      </c>
      <c r="AV301" s="1426">
        <v>0.5</v>
      </c>
      <c r="AW301" s="1404" t="s">
        <v>7237</v>
      </c>
      <c r="AX301" s="144"/>
      <c r="AY301" s="144"/>
      <c r="AZ301" s="144"/>
      <c r="BA301" s="144"/>
      <c r="BB301" s="144"/>
      <c r="BC301" s="144"/>
      <c r="BD301" s="144"/>
      <c r="BE301" s="144"/>
      <c r="BF301" s="144"/>
      <c r="BG301" s="144"/>
      <c r="BH301" s="144"/>
      <c r="BI301" s="144"/>
      <c r="BJ301" s="335">
        <f>IFERROR(VLOOKUP(CONCATENATE($AC301,$AE301),'Matriz de Decisión'!$M$4:$Y$81,2,0),0)</f>
        <v>0.4</v>
      </c>
      <c r="BK301" s="352">
        <v>0.2</v>
      </c>
      <c r="BL301" s="353" t="s">
        <v>1144</v>
      </c>
      <c r="BM301" s="577">
        <v>1</v>
      </c>
      <c r="BN301" s="335">
        <v>1</v>
      </c>
      <c r="BO301" s="579" t="s">
        <v>3272</v>
      </c>
      <c r="BP301" s="336">
        <v>1</v>
      </c>
      <c r="BQ301" s="336">
        <v>1</v>
      </c>
      <c r="BR301" s="339" t="s">
        <v>4072</v>
      </c>
      <c r="BS301" s="336">
        <v>1</v>
      </c>
      <c r="BT301" s="336">
        <v>1</v>
      </c>
      <c r="BU301" s="339" t="s">
        <v>5480</v>
      </c>
      <c r="BV301" s="1362">
        <v>1</v>
      </c>
      <c r="BW301" s="1362">
        <v>1</v>
      </c>
      <c r="BX301" s="1363" t="s">
        <v>6676</v>
      </c>
      <c r="BY301" s="1451">
        <v>1</v>
      </c>
      <c r="BZ301" s="1451">
        <v>1</v>
      </c>
      <c r="CA301" s="1378" t="s">
        <v>7257</v>
      </c>
      <c r="CB301" s="336">
        <v>1</v>
      </c>
      <c r="CC301" s="336"/>
      <c r="CD301" s="337"/>
      <c r="CE301" s="336">
        <v>1</v>
      </c>
      <c r="CF301" s="336"/>
      <c r="CG301" s="337"/>
      <c r="CH301" s="336">
        <v>1</v>
      </c>
      <c r="CI301" s="336"/>
      <c r="CJ301" s="337"/>
      <c r="CK301" s="336">
        <v>1</v>
      </c>
      <c r="CL301" s="336"/>
      <c r="CM301" s="337"/>
      <c r="CN301" s="336">
        <v>1</v>
      </c>
      <c r="CO301" s="336"/>
      <c r="CP301" s="337"/>
      <c r="CQ301" s="336">
        <v>1</v>
      </c>
      <c r="CR301" s="336"/>
      <c r="CS301" s="337"/>
      <c r="CU301" s="336" t="s">
        <v>5095</v>
      </c>
    </row>
    <row r="302" spans="1:99" ht="157.5" x14ac:dyDescent="0.25">
      <c r="A302" s="234" t="s">
        <v>3556</v>
      </c>
      <c r="B302" s="234" t="s">
        <v>181</v>
      </c>
      <c r="C302" s="234">
        <v>1</v>
      </c>
      <c r="D302" s="234" t="s">
        <v>187</v>
      </c>
      <c r="E302" s="120">
        <v>0</v>
      </c>
      <c r="F302" s="234" t="s">
        <v>192</v>
      </c>
      <c r="G302" s="166" t="s">
        <v>3609</v>
      </c>
      <c r="H302" s="166" t="s">
        <v>185</v>
      </c>
      <c r="I302" s="299" t="str">
        <f t="shared" si="18"/>
        <v>I-104-0-1311102</v>
      </c>
      <c r="J302" s="234" t="s">
        <v>221</v>
      </c>
      <c r="K302" s="109" t="s">
        <v>16</v>
      </c>
      <c r="L302" s="109" t="s">
        <v>18</v>
      </c>
      <c r="M302" s="301" t="s">
        <v>4754</v>
      </c>
      <c r="N302" s="202"/>
      <c r="O302" s="110" t="s">
        <v>225</v>
      </c>
      <c r="P302" s="331" t="s">
        <v>1108</v>
      </c>
      <c r="Q302" s="331" t="s">
        <v>1109</v>
      </c>
      <c r="R302" s="110" t="s">
        <v>228</v>
      </c>
      <c r="S302" s="111" t="s">
        <v>1141</v>
      </c>
      <c r="T302" s="581" t="s">
        <v>3214</v>
      </c>
      <c r="U302" s="583">
        <v>2.6</v>
      </c>
      <c r="V302" s="216" t="s">
        <v>1142</v>
      </c>
      <c r="W302" s="1634">
        <v>1</v>
      </c>
      <c r="X302" s="144"/>
      <c r="Y302" s="703"/>
      <c r="Z302" s="296" t="s">
        <v>1145</v>
      </c>
      <c r="AA302" s="134">
        <v>43159</v>
      </c>
      <c r="AB302" s="134">
        <v>43159</v>
      </c>
      <c r="AC302" s="341" t="str">
        <f t="shared" si="19"/>
        <v>febrero</v>
      </c>
      <c r="AD302" s="343">
        <f t="shared" si="20"/>
        <v>0</v>
      </c>
      <c r="AE302" s="342">
        <f t="shared" si="17"/>
        <v>30</v>
      </c>
      <c r="AF302" s="350">
        <v>0</v>
      </c>
      <c r="AG302" s="135">
        <v>64739845</v>
      </c>
      <c r="AH302" s="370" t="s">
        <v>1114</v>
      </c>
      <c r="AI302" s="245"/>
      <c r="AJ302" s="217"/>
      <c r="AK302" s="581" t="s">
        <v>3248</v>
      </c>
      <c r="AL302" s="260"/>
      <c r="AM302" s="260"/>
      <c r="AN302" s="574">
        <v>0.3</v>
      </c>
      <c r="AO302" s="575" t="s">
        <v>3231</v>
      </c>
      <c r="AP302" s="574">
        <v>0.4</v>
      </c>
      <c r="AQ302" s="726" t="s">
        <v>4055</v>
      </c>
      <c r="AR302" s="574">
        <v>0.4</v>
      </c>
      <c r="AS302" s="726" t="s">
        <v>5278</v>
      </c>
      <c r="AT302" s="1627">
        <v>0.4</v>
      </c>
      <c r="AU302" s="1378" t="s">
        <v>6470</v>
      </c>
      <c r="AV302" s="1426">
        <v>0.5</v>
      </c>
      <c r="AW302" s="1404" t="s">
        <v>7237</v>
      </c>
      <c r="AX302" s="144"/>
      <c r="AY302" s="144"/>
      <c r="AZ302" s="144"/>
      <c r="BA302" s="144"/>
      <c r="BB302" s="144"/>
      <c r="BC302" s="144"/>
      <c r="BD302" s="144"/>
      <c r="BE302" s="144"/>
      <c r="BF302" s="144"/>
      <c r="BG302" s="144"/>
      <c r="BH302" s="144"/>
      <c r="BI302" s="144"/>
      <c r="BJ302" s="335">
        <f>IFERROR(VLOOKUP(CONCATENATE($AC302,$AE302),'Matriz de Decisión'!$M$4:$Y$81,2,0),0)</f>
        <v>0</v>
      </c>
      <c r="BK302" s="352">
        <v>0</v>
      </c>
      <c r="BL302" s="355"/>
      <c r="BM302" s="577">
        <v>1</v>
      </c>
      <c r="BN302" s="335">
        <v>1</v>
      </c>
      <c r="BO302" s="579" t="s">
        <v>3273</v>
      </c>
      <c r="BP302" s="336">
        <v>1</v>
      </c>
      <c r="BQ302" s="336">
        <v>1</v>
      </c>
      <c r="BR302" s="339" t="s">
        <v>4073</v>
      </c>
      <c r="BS302" s="336">
        <v>1</v>
      </c>
      <c r="BT302" s="336">
        <v>1</v>
      </c>
      <c r="BU302" s="339" t="s">
        <v>5481</v>
      </c>
      <c r="BV302" s="1362">
        <v>1</v>
      </c>
      <c r="BW302" s="1362">
        <v>1</v>
      </c>
      <c r="BX302" s="1363" t="s">
        <v>6677</v>
      </c>
      <c r="BY302" s="1451">
        <v>1</v>
      </c>
      <c r="BZ302" s="1451">
        <v>1</v>
      </c>
      <c r="CA302" s="1378" t="s">
        <v>6677</v>
      </c>
      <c r="CB302" s="336">
        <v>1</v>
      </c>
      <c r="CC302" s="336"/>
      <c r="CD302" s="337"/>
      <c r="CE302" s="336">
        <v>1</v>
      </c>
      <c r="CF302" s="336"/>
      <c r="CG302" s="337"/>
      <c r="CH302" s="336">
        <v>1</v>
      </c>
      <c r="CI302" s="336"/>
      <c r="CJ302" s="337"/>
      <c r="CK302" s="336">
        <v>1</v>
      </c>
      <c r="CL302" s="336"/>
      <c r="CM302" s="337"/>
      <c r="CN302" s="336">
        <v>1</v>
      </c>
      <c r="CO302" s="336"/>
      <c r="CP302" s="337"/>
      <c r="CQ302" s="336">
        <v>1</v>
      </c>
      <c r="CR302" s="336"/>
      <c r="CS302" s="337"/>
      <c r="CU302" s="336" t="s">
        <v>5096</v>
      </c>
    </row>
    <row r="303" spans="1:99" ht="157.5" x14ac:dyDescent="0.25">
      <c r="A303" s="234" t="s">
        <v>3556</v>
      </c>
      <c r="B303" s="234" t="s">
        <v>181</v>
      </c>
      <c r="C303" s="234">
        <v>1</v>
      </c>
      <c r="D303" s="234" t="s">
        <v>187</v>
      </c>
      <c r="E303" s="120">
        <v>0</v>
      </c>
      <c r="F303" s="234" t="s">
        <v>192</v>
      </c>
      <c r="G303" s="166" t="s">
        <v>3609</v>
      </c>
      <c r="H303" s="166" t="s">
        <v>186</v>
      </c>
      <c r="I303" s="299" t="str">
        <f t="shared" si="18"/>
        <v>I-104-0-1311103</v>
      </c>
      <c r="J303" s="234" t="s">
        <v>221</v>
      </c>
      <c r="K303" s="109" t="s">
        <v>16</v>
      </c>
      <c r="L303" s="109" t="s">
        <v>18</v>
      </c>
      <c r="M303" s="301" t="s">
        <v>4754</v>
      </c>
      <c r="N303" s="202"/>
      <c r="O303" s="110" t="s">
        <v>225</v>
      </c>
      <c r="P303" s="331" t="s">
        <v>1108</v>
      </c>
      <c r="Q303" s="331" t="s">
        <v>1109</v>
      </c>
      <c r="R303" s="110" t="s">
        <v>228</v>
      </c>
      <c r="S303" s="111" t="s">
        <v>1141</v>
      </c>
      <c r="T303" s="581" t="s">
        <v>3214</v>
      </c>
      <c r="U303" s="583">
        <v>2.6</v>
      </c>
      <c r="V303" s="216" t="s">
        <v>1142</v>
      </c>
      <c r="W303" s="958">
        <v>1</v>
      </c>
      <c r="X303" s="144"/>
      <c r="Y303" s="703"/>
      <c r="Z303" s="296" t="s">
        <v>1146</v>
      </c>
      <c r="AA303" s="134">
        <v>43160</v>
      </c>
      <c r="AB303" s="134">
        <v>43465</v>
      </c>
      <c r="AC303" s="341" t="str">
        <f t="shared" si="19"/>
        <v>marzo</v>
      </c>
      <c r="AD303" s="343">
        <f t="shared" si="20"/>
        <v>305</v>
      </c>
      <c r="AE303" s="342">
        <f t="shared" si="17"/>
        <v>305</v>
      </c>
      <c r="AF303" s="350">
        <v>0</v>
      </c>
      <c r="AG303" s="135">
        <v>64739845</v>
      </c>
      <c r="AH303" s="370" t="s">
        <v>1114</v>
      </c>
      <c r="AI303" s="245"/>
      <c r="AJ303" s="217"/>
      <c r="AK303" s="581" t="s">
        <v>3249</v>
      </c>
      <c r="AL303" s="260"/>
      <c r="AM303" s="260"/>
      <c r="AN303" s="574">
        <v>0.3</v>
      </c>
      <c r="AO303" s="575" t="s">
        <v>3231</v>
      </c>
      <c r="AP303" s="574">
        <v>0.4</v>
      </c>
      <c r="AQ303" s="726" t="s">
        <v>4055</v>
      </c>
      <c r="AR303" s="574">
        <v>0.4</v>
      </c>
      <c r="AS303" s="726" t="s">
        <v>5278</v>
      </c>
      <c r="AT303" s="1627">
        <v>0.4</v>
      </c>
      <c r="AU303" s="1378" t="s">
        <v>6470</v>
      </c>
      <c r="AV303" s="1426">
        <v>0.5</v>
      </c>
      <c r="AW303" s="1404" t="s">
        <v>7237</v>
      </c>
      <c r="AX303" s="144"/>
      <c r="AY303" s="144"/>
      <c r="AZ303" s="144"/>
      <c r="BA303" s="144"/>
      <c r="BB303" s="144"/>
      <c r="BC303" s="144"/>
      <c r="BD303" s="144"/>
      <c r="BE303" s="144"/>
      <c r="BF303" s="144"/>
      <c r="BG303" s="144"/>
      <c r="BH303" s="144"/>
      <c r="BI303" s="144"/>
      <c r="BJ303" s="335">
        <f>IFERROR(VLOOKUP(CONCATENATE($AC303,$AE303),'Matriz de Decisión'!$M$4:$Y$81,2,0),0)</f>
        <v>0</v>
      </c>
      <c r="BK303" s="352">
        <v>0</v>
      </c>
      <c r="BL303" s="355"/>
      <c r="BM303" s="577">
        <v>0</v>
      </c>
      <c r="BN303" s="335">
        <v>0</v>
      </c>
      <c r="BO303" s="576">
        <v>0</v>
      </c>
      <c r="BP303" s="336">
        <v>0.03</v>
      </c>
      <c r="BQ303" s="336">
        <v>0.03</v>
      </c>
      <c r="BR303" s="339" t="s">
        <v>4074</v>
      </c>
      <c r="BS303" s="336">
        <v>0.05</v>
      </c>
      <c r="BT303" s="336">
        <v>0.05</v>
      </c>
      <c r="BU303" s="339" t="s">
        <v>5482</v>
      </c>
      <c r="BV303" s="1362">
        <v>7.0000000000000007E-2</v>
      </c>
      <c r="BW303" s="1362">
        <v>7.0000000000000007E-2</v>
      </c>
      <c r="BX303" s="1363" t="s">
        <v>6678</v>
      </c>
      <c r="BY303" s="1451">
        <v>0.1</v>
      </c>
      <c r="BZ303" s="1451">
        <v>0.1</v>
      </c>
      <c r="CA303" s="1378" t="s">
        <v>7258</v>
      </c>
      <c r="CB303" s="336">
        <v>0.24000000000000002</v>
      </c>
      <c r="CC303" s="336"/>
      <c r="CD303" s="337"/>
      <c r="CE303" s="336">
        <v>0.38</v>
      </c>
      <c r="CF303" s="336"/>
      <c r="CG303" s="337"/>
      <c r="CH303" s="336">
        <v>0.52</v>
      </c>
      <c r="CI303" s="336"/>
      <c r="CJ303" s="337"/>
      <c r="CK303" s="336">
        <v>0.66</v>
      </c>
      <c r="CL303" s="336"/>
      <c r="CM303" s="337"/>
      <c r="CN303" s="336">
        <v>0.8</v>
      </c>
      <c r="CO303" s="336"/>
      <c r="CP303" s="337"/>
      <c r="CQ303" s="336">
        <v>1</v>
      </c>
      <c r="CR303" s="336"/>
      <c r="CS303" s="337"/>
      <c r="CU303" s="336" t="s">
        <v>5097</v>
      </c>
    </row>
    <row r="304" spans="1:99" ht="126" x14ac:dyDescent="0.25">
      <c r="A304" s="234" t="s">
        <v>3556</v>
      </c>
      <c r="B304" s="234" t="s">
        <v>181</v>
      </c>
      <c r="C304" s="234">
        <v>1</v>
      </c>
      <c r="D304" s="234" t="s">
        <v>187</v>
      </c>
      <c r="E304" s="120">
        <v>0</v>
      </c>
      <c r="F304" s="234" t="s">
        <v>192</v>
      </c>
      <c r="G304" s="166" t="s">
        <v>3705</v>
      </c>
      <c r="H304" s="166" t="s">
        <v>183</v>
      </c>
      <c r="I304" s="299" t="str">
        <f t="shared" si="18"/>
        <v>I-104-0-1311201</v>
      </c>
      <c r="J304" s="234" t="s">
        <v>221</v>
      </c>
      <c r="K304" s="109" t="s">
        <v>16</v>
      </c>
      <c r="L304" s="109" t="s">
        <v>18</v>
      </c>
      <c r="M304" s="301" t="s">
        <v>4754</v>
      </c>
      <c r="N304" s="202"/>
      <c r="O304" s="110" t="s">
        <v>225</v>
      </c>
      <c r="P304" s="331" t="s">
        <v>1108</v>
      </c>
      <c r="Q304" s="331" t="s">
        <v>1109</v>
      </c>
      <c r="R304" s="110" t="s">
        <v>228</v>
      </c>
      <c r="S304" s="111" t="s">
        <v>1147</v>
      </c>
      <c r="T304" s="581" t="s">
        <v>3215</v>
      </c>
      <c r="U304" s="583">
        <v>2.6</v>
      </c>
      <c r="V304" s="216" t="s">
        <v>1112</v>
      </c>
      <c r="W304" s="1632">
        <v>800</v>
      </c>
      <c r="X304" s="144"/>
      <c r="Y304" s="703"/>
      <c r="Z304" s="296" t="s">
        <v>1148</v>
      </c>
      <c r="AA304" s="134">
        <v>43101</v>
      </c>
      <c r="AB304" s="134">
        <v>43190</v>
      </c>
      <c r="AC304" s="341" t="str">
        <f t="shared" si="19"/>
        <v>enero</v>
      </c>
      <c r="AD304" s="343">
        <f t="shared" si="20"/>
        <v>89</v>
      </c>
      <c r="AE304" s="342">
        <f t="shared" si="17"/>
        <v>91</v>
      </c>
      <c r="AF304" s="350">
        <v>0</v>
      </c>
      <c r="AG304" s="135">
        <v>1000000000</v>
      </c>
      <c r="AH304" s="370" t="s">
        <v>1114</v>
      </c>
      <c r="AI304" s="245"/>
      <c r="AJ304" s="217"/>
      <c r="AK304" s="581" t="s">
        <v>3250</v>
      </c>
      <c r="AL304" s="260"/>
      <c r="AM304" s="260"/>
      <c r="AN304" s="574">
        <v>160</v>
      </c>
      <c r="AO304" s="575" t="s">
        <v>3232</v>
      </c>
      <c r="AP304" s="574">
        <v>300</v>
      </c>
      <c r="AQ304" s="726" t="s">
        <v>4056</v>
      </c>
      <c r="AR304" s="574">
        <v>547</v>
      </c>
      <c r="AS304" s="726" t="s">
        <v>5279</v>
      </c>
      <c r="AT304" s="1627">
        <v>547</v>
      </c>
      <c r="AU304" s="1378" t="s">
        <v>6471</v>
      </c>
      <c r="AV304" s="1426">
        <v>547</v>
      </c>
      <c r="AW304" s="1404" t="s">
        <v>7238</v>
      </c>
      <c r="AX304" s="144"/>
      <c r="AY304" s="144"/>
      <c r="AZ304" s="144"/>
      <c r="BA304" s="144"/>
      <c r="BB304" s="144"/>
      <c r="BC304" s="144"/>
      <c r="BD304" s="144"/>
      <c r="BE304" s="144"/>
      <c r="BF304" s="144"/>
      <c r="BG304" s="144"/>
      <c r="BH304" s="144"/>
      <c r="BI304" s="144"/>
      <c r="BJ304" s="335">
        <f>IFERROR(VLOOKUP(CONCATENATE($AC304,$AE304),'Matriz de Decisión'!$M$4:$Y$81,2,0),0)</f>
        <v>0.25</v>
      </c>
      <c r="BK304" s="352">
        <v>0.25</v>
      </c>
      <c r="BL304" s="353" t="s">
        <v>1149</v>
      </c>
      <c r="BM304" s="577">
        <v>0.5</v>
      </c>
      <c r="BN304" s="335">
        <v>0.5</v>
      </c>
      <c r="BO304" s="576" t="s">
        <v>3274</v>
      </c>
      <c r="BP304" s="336">
        <v>1</v>
      </c>
      <c r="BQ304" s="336">
        <v>1</v>
      </c>
      <c r="BR304" s="339" t="s">
        <v>4075</v>
      </c>
      <c r="BS304" s="336">
        <v>1</v>
      </c>
      <c r="BT304" s="336">
        <v>1</v>
      </c>
      <c r="BU304" s="339" t="s">
        <v>5483</v>
      </c>
      <c r="BV304" s="1362">
        <v>1</v>
      </c>
      <c r="BW304" s="1362">
        <v>1</v>
      </c>
      <c r="BX304" s="1363" t="s">
        <v>6679</v>
      </c>
      <c r="BY304" s="1451">
        <v>1</v>
      </c>
      <c r="BZ304" s="1451">
        <v>1</v>
      </c>
      <c r="CA304" s="1378" t="s">
        <v>7259</v>
      </c>
      <c r="CB304" s="336">
        <v>1</v>
      </c>
      <c r="CC304" s="336"/>
      <c r="CD304" s="337"/>
      <c r="CE304" s="336">
        <v>1</v>
      </c>
      <c r="CF304" s="336"/>
      <c r="CG304" s="337"/>
      <c r="CH304" s="336">
        <v>1</v>
      </c>
      <c r="CI304" s="336"/>
      <c r="CJ304" s="337"/>
      <c r="CK304" s="336">
        <v>1</v>
      </c>
      <c r="CL304" s="336"/>
      <c r="CM304" s="337"/>
      <c r="CN304" s="336">
        <v>1</v>
      </c>
      <c r="CO304" s="336"/>
      <c r="CP304" s="337"/>
      <c r="CQ304" s="336">
        <v>1</v>
      </c>
      <c r="CR304" s="336"/>
      <c r="CS304" s="337"/>
      <c r="CU304" s="336" t="s">
        <v>5098</v>
      </c>
    </row>
    <row r="305" spans="1:99" ht="110.25" x14ac:dyDescent="0.25">
      <c r="A305" s="234" t="s">
        <v>3556</v>
      </c>
      <c r="B305" s="234" t="s">
        <v>181</v>
      </c>
      <c r="C305" s="234">
        <v>1</v>
      </c>
      <c r="D305" s="234" t="s">
        <v>187</v>
      </c>
      <c r="E305" s="120">
        <v>0</v>
      </c>
      <c r="F305" s="234" t="s">
        <v>192</v>
      </c>
      <c r="G305" s="166" t="s">
        <v>3705</v>
      </c>
      <c r="H305" s="166" t="s">
        <v>185</v>
      </c>
      <c r="I305" s="299" t="str">
        <f t="shared" si="18"/>
        <v>I-104-0-1311202</v>
      </c>
      <c r="J305" s="234" t="s">
        <v>221</v>
      </c>
      <c r="K305" s="109" t="s">
        <v>16</v>
      </c>
      <c r="L305" s="109" t="s">
        <v>18</v>
      </c>
      <c r="M305" s="301" t="s">
        <v>4754</v>
      </c>
      <c r="N305" s="202"/>
      <c r="O305" s="110" t="s">
        <v>225</v>
      </c>
      <c r="P305" s="331" t="s">
        <v>1108</v>
      </c>
      <c r="Q305" s="331" t="s">
        <v>1109</v>
      </c>
      <c r="R305" s="110" t="s">
        <v>228</v>
      </c>
      <c r="S305" s="111" t="s">
        <v>1147</v>
      </c>
      <c r="T305" s="581" t="s">
        <v>3215</v>
      </c>
      <c r="U305" s="583">
        <v>2.6</v>
      </c>
      <c r="V305" s="216" t="s">
        <v>1112</v>
      </c>
      <c r="W305" s="310">
        <v>800</v>
      </c>
      <c r="X305" s="144"/>
      <c r="Y305" s="703"/>
      <c r="Z305" s="296" t="s">
        <v>1150</v>
      </c>
      <c r="AA305" s="134">
        <v>43191</v>
      </c>
      <c r="AB305" s="134">
        <v>43311</v>
      </c>
      <c r="AC305" s="341" t="str">
        <f t="shared" si="19"/>
        <v>abril</v>
      </c>
      <c r="AD305" s="343">
        <f t="shared" si="20"/>
        <v>120</v>
      </c>
      <c r="AE305" s="342">
        <f t="shared" si="17"/>
        <v>122</v>
      </c>
      <c r="AF305" s="350">
        <v>0</v>
      </c>
      <c r="AG305" s="135">
        <v>1000000000</v>
      </c>
      <c r="AH305" s="370" t="s">
        <v>1114</v>
      </c>
      <c r="AI305" s="245"/>
      <c r="AJ305" s="217"/>
      <c r="AK305" s="581" t="s">
        <v>3251</v>
      </c>
      <c r="AL305" s="260"/>
      <c r="AM305" s="260"/>
      <c r="AN305" s="574">
        <v>160</v>
      </c>
      <c r="AO305" s="575" t="s">
        <v>3232</v>
      </c>
      <c r="AP305" s="574">
        <v>300</v>
      </c>
      <c r="AQ305" s="726" t="s">
        <v>4056</v>
      </c>
      <c r="AR305" s="574">
        <v>547</v>
      </c>
      <c r="AS305" s="726" t="s">
        <v>5279</v>
      </c>
      <c r="AT305" s="1627">
        <v>547</v>
      </c>
      <c r="AU305" s="1378" t="s">
        <v>6471</v>
      </c>
      <c r="AV305" s="1426">
        <v>547</v>
      </c>
      <c r="AW305" s="1404" t="s">
        <v>7238</v>
      </c>
      <c r="AX305" s="144"/>
      <c r="AY305" s="144"/>
      <c r="AZ305" s="144"/>
      <c r="BA305" s="144"/>
      <c r="BB305" s="144"/>
      <c r="BC305" s="144"/>
      <c r="BD305" s="144"/>
      <c r="BE305" s="144"/>
      <c r="BF305" s="144"/>
      <c r="BG305" s="144"/>
      <c r="BH305" s="144"/>
      <c r="BI305" s="144"/>
      <c r="BJ305" s="335">
        <f>IFERROR(VLOOKUP(CONCATENATE($AC305,$AE305),'Matriz de Decisión'!$M$4:$Y$81,2,0),0)</f>
        <v>0</v>
      </c>
      <c r="BK305" s="352">
        <v>0</v>
      </c>
      <c r="BL305" s="355"/>
      <c r="BM305" s="577">
        <v>0</v>
      </c>
      <c r="BN305" s="335">
        <v>0</v>
      </c>
      <c r="BO305" s="576">
        <v>0</v>
      </c>
      <c r="BP305" s="336">
        <v>0</v>
      </c>
      <c r="BQ305" s="336"/>
      <c r="BR305" s="339"/>
      <c r="BS305" s="336">
        <v>0.25</v>
      </c>
      <c r="BT305" s="336">
        <v>0.25</v>
      </c>
      <c r="BU305" s="339" t="s">
        <v>5484</v>
      </c>
      <c r="BV305" s="1362">
        <v>0.5</v>
      </c>
      <c r="BW305" s="1362">
        <v>0.5</v>
      </c>
      <c r="BX305" s="1363" t="s">
        <v>6680</v>
      </c>
      <c r="BY305" s="1451">
        <v>0.75</v>
      </c>
      <c r="BZ305" s="1451">
        <v>0.75</v>
      </c>
      <c r="CA305" s="1378" t="s">
        <v>7260</v>
      </c>
      <c r="CB305" s="336">
        <v>1</v>
      </c>
      <c r="CC305" s="336"/>
      <c r="CD305" s="337"/>
      <c r="CE305" s="336">
        <v>1</v>
      </c>
      <c r="CF305" s="336"/>
      <c r="CG305" s="337"/>
      <c r="CH305" s="336">
        <v>1</v>
      </c>
      <c r="CI305" s="336"/>
      <c r="CJ305" s="337"/>
      <c r="CK305" s="336">
        <v>1</v>
      </c>
      <c r="CL305" s="336"/>
      <c r="CM305" s="337"/>
      <c r="CN305" s="336">
        <v>1</v>
      </c>
      <c r="CO305" s="336"/>
      <c r="CP305" s="337"/>
      <c r="CQ305" s="336">
        <v>1</v>
      </c>
      <c r="CR305" s="336"/>
      <c r="CS305" s="337"/>
      <c r="CU305" s="336" t="s">
        <v>5099</v>
      </c>
    </row>
    <row r="306" spans="1:99" ht="126" x14ac:dyDescent="0.25">
      <c r="A306" s="234" t="s">
        <v>3556</v>
      </c>
      <c r="B306" s="234" t="s">
        <v>181</v>
      </c>
      <c r="C306" s="234">
        <v>1</v>
      </c>
      <c r="D306" s="234" t="s">
        <v>187</v>
      </c>
      <c r="E306" s="120">
        <v>0</v>
      </c>
      <c r="F306" s="234" t="s">
        <v>192</v>
      </c>
      <c r="G306" s="166" t="s">
        <v>3705</v>
      </c>
      <c r="H306" s="166" t="s">
        <v>186</v>
      </c>
      <c r="I306" s="299" t="str">
        <f t="shared" si="18"/>
        <v>I-104-0-1311203</v>
      </c>
      <c r="J306" s="234" t="s">
        <v>221</v>
      </c>
      <c r="K306" s="109" t="s">
        <v>16</v>
      </c>
      <c r="L306" s="109" t="s">
        <v>18</v>
      </c>
      <c r="M306" s="301" t="s">
        <v>4754</v>
      </c>
      <c r="N306" s="202"/>
      <c r="O306" s="110" t="s">
        <v>225</v>
      </c>
      <c r="P306" s="331" t="s">
        <v>1108</v>
      </c>
      <c r="Q306" s="331" t="s">
        <v>1109</v>
      </c>
      <c r="R306" s="110" t="s">
        <v>228</v>
      </c>
      <c r="S306" s="111" t="s">
        <v>1147</v>
      </c>
      <c r="T306" s="581" t="s">
        <v>3215</v>
      </c>
      <c r="U306" s="583">
        <v>2.6</v>
      </c>
      <c r="V306" s="216" t="s">
        <v>1112</v>
      </c>
      <c r="W306" s="310">
        <v>800</v>
      </c>
      <c r="X306" s="206" t="s">
        <v>222</v>
      </c>
      <c r="Y306" s="703">
        <v>43157</v>
      </c>
      <c r="Z306" s="296" t="s">
        <v>1151</v>
      </c>
      <c r="AA306" s="134">
        <v>43132</v>
      </c>
      <c r="AB306" s="134">
        <v>43465</v>
      </c>
      <c r="AC306" s="341" t="str">
        <f t="shared" si="19"/>
        <v>febrero</v>
      </c>
      <c r="AD306" s="343">
        <f t="shared" si="20"/>
        <v>333</v>
      </c>
      <c r="AE306" s="342">
        <f t="shared" si="17"/>
        <v>333</v>
      </c>
      <c r="AF306" s="350">
        <v>0</v>
      </c>
      <c r="AG306" s="135">
        <v>1000000000</v>
      </c>
      <c r="AH306" s="370" t="s">
        <v>1114</v>
      </c>
      <c r="AI306" s="245"/>
      <c r="AJ306" s="217"/>
      <c r="AK306" s="581" t="s">
        <v>3252</v>
      </c>
      <c r="AL306" s="260"/>
      <c r="AM306" s="260"/>
      <c r="AN306" s="574">
        <v>160</v>
      </c>
      <c r="AO306" s="575" t="s">
        <v>3232</v>
      </c>
      <c r="AP306" s="574">
        <v>300</v>
      </c>
      <c r="AQ306" s="726" t="s">
        <v>4056</v>
      </c>
      <c r="AR306" s="574">
        <v>547</v>
      </c>
      <c r="AS306" s="726" t="s">
        <v>5279</v>
      </c>
      <c r="AT306" s="1627">
        <v>547</v>
      </c>
      <c r="AU306" s="1378" t="s">
        <v>6471</v>
      </c>
      <c r="AV306" s="1426">
        <v>547</v>
      </c>
      <c r="AW306" s="1404" t="s">
        <v>7238</v>
      </c>
      <c r="AX306" s="144"/>
      <c r="AY306" s="144"/>
      <c r="AZ306" s="144"/>
      <c r="BA306" s="144"/>
      <c r="BB306" s="144"/>
      <c r="BC306" s="144"/>
      <c r="BD306" s="144"/>
      <c r="BE306" s="144"/>
      <c r="BF306" s="144"/>
      <c r="BG306" s="144"/>
      <c r="BH306" s="144"/>
      <c r="BI306" s="144"/>
      <c r="BJ306" s="335">
        <f>IFERROR(VLOOKUP(CONCATENATE($AC306,$AE306),'Matriz de Decisión'!$M$4:$Y$81,2,0),0)</f>
        <v>0</v>
      </c>
      <c r="BK306" s="352">
        <v>0</v>
      </c>
      <c r="BL306" s="355"/>
      <c r="BM306" s="577">
        <v>0.15</v>
      </c>
      <c r="BN306" s="335">
        <v>0.15</v>
      </c>
      <c r="BO306" s="579" t="s">
        <v>3275</v>
      </c>
      <c r="BP306" s="336">
        <v>0.3</v>
      </c>
      <c r="BQ306" s="336">
        <v>0.3</v>
      </c>
      <c r="BR306" s="339" t="s">
        <v>4076</v>
      </c>
      <c r="BS306" s="336">
        <v>0.35</v>
      </c>
      <c r="BT306" s="336">
        <v>0.35</v>
      </c>
      <c r="BU306" s="339" t="s">
        <v>5485</v>
      </c>
      <c r="BV306" s="1362">
        <v>0.39999999999999997</v>
      </c>
      <c r="BW306" s="1362">
        <v>0.4</v>
      </c>
      <c r="BX306" s="1363" t="s">
        <v>6681</v>
      </c>
      <c r="BY306" s="1451">
        <v>0.5</v>
      </c>
      <c r="BZ306" s="1451">
        <v>0.5</v>
      </c>
      <c r="CA306" s="1378" t="s">
        <v>7261</v>
      </c>
      <c r="CB306" s="336">
        <v>0.65</v>
      </c>
      <c r="CC306" s="336"/>
      <c r="CD306" s="337"/>
      <c r="CE306" s="336">
        <v>0.70000000000000007</v>
      </c>
      <c r="CF306" s="336"/>
      <c r="CG306" s="337"/>
      <c r="CH306" s="336">
        <v>0.75000000000000011</v>
      </c>
      <c r="CI306" s="336"/>
      <c r="CJ306" s="337"/>
      <c r="CK306" s="336">
        <v>0.90000000000000013</v>
      </c>
      <c r="CL306" s="336"/>
      <c r="CM306" s="337"/>
      <c r="CN306" s="336">
        <v>0.95000000000000018</v>
      </c>
      <c r="CO306" s="336"/>
      <c r="CP306" s="337"/>
      <c r="CQ306" s="336">
        <v>1.0000000000000002</v>
      </c>
      <c r="CR306" s="336"/>
      <c r="CS306" s="337"/>
      <c r="CU306" s="336" t="s">
        <v>5100</v>
      </c>
    </row>
    <row r="307" spans="1:99" ht="110.25" x14ac:dyDescent="0.25">
      <c r="A307" s="234" t="s">
        <v>3556</v>
      </c>
      <c r="B307" s="234" t="s">
        <v>181</v>
      </c>
      <c r="C307" s="234">
        <v>1</v>
      </c>
      <c r="D307" s="234" t="s">
        <v>187</v>
      </c>
      <c r="E307" s="120">
        <v>0</v>
      </c>
      <c r="F307" s="234" t="s">
        <v>192</v>
      </c>
      <c r="G307" s="166" t="s">
        <v>3706</v>
      </c>
      <c r="H307" s="166" t="s">
        <v>183</v>
      </c>
      <c r="I307" s="299" t="str">
        <f t="shared" si="18"/>
        <v>I-104-0-1311301</v>
      </c>
      <c r="J307" s="234" t="s">
        <v>221</v>
      </c>
      <c r="K307" s="109" t="s">
        <v>16</v>
      </c>
      <c r="L307" s="109" t="s">
        <v>18</v>
      </c>
      <c r="M307" s="301" t="s">
        <v>4754</v>
      </c>
      <c r="N307" s="202"/>
      <c r="O307" s="110" t="s">
        <v>225</v>
      </c>
      <c r="P307" s="331" t="s">
        <v>1108</v>
      </c>
      <c r="Q307" s="331" t="s">
        <v>1109</v>
      </c>
      <c r="R307" s="110" t="s">
        <v>228</v>
      </c>
      <c r="S307" s="111" t="s">
        <v>1152</v>
      </c>
      <c r="T307" s="581" t="s">
        <v>3216</v>
      </c>
      <c r="U307" s="583">
        <v>3.9</v>
      </c>
      <c r="V307" s="216" t="s">
        <v>1112</v>
      </c>
      <c r="W307" s="1633">
        <v>1</v>
      </c>
      <c r="X307" s="144"/>
      <c r="Y307" s="703"/>
      <c r="Z307" s="296" t="s">
        <v>1153</v>
      </c>
      <c r="AA307" s="134">
        <v>43191</v>
      </c>
      <c r="AB307" s="134">
        <v>43250</v>
      </c>
      <c r="AC307" s="341" t="str">
        <f t="shared" si="19"/>
        <v>abril</v>
      </c>
      <c r="AD307" s="343">
        <f t="shared" si="20"/>
        <v>59</v>
      </c>
      <c r="AE307" s="342">
        <f t="shared" si="17"/>
        <v>61</v>
      </c>
      <c r="AF307" s="350">
        <v>0</v>
      </c>
      <c r="AG307" s="135">
        <v>250000000</v>
      </c>
      <c r="AH307" s="370" t="s">
        <v>1114</v>
      </c>
      <c r="AI307" s="245"/>
      <c r="AJ307" s="217"/>
      <c r="AK307" s="581" t="s">
        <v>1154</v>
      </c>
      <c r="AL307" s="260"/>
      <c r="AM307" s="260"/>
      <c r="AN307" s="574">
        <v>0</v>
      </c>
      <c r="AO307" s="575" t="s">
        <v>3233</v>
      </c>
      <c r="AP307" s="574">
        <v>0</v>
      </c>
      <c r="AQ307" s="726" t="s">
        <v>4057</v>
      </c>
      <c r="AR307" s="574">
        <v>0</v>
      </c>
      <c r="AS307" s="726" t="s">
        <v>5280</v>
      </c>
      <c r="AT307" s="1627">
        <v>0</v>
      </c>
      <c r="AU307" s="1378" t="s">
        <v>6472</v>
      </c>
      <c r="AV307" s="1426">
        <v>1</v>
      </c>
      <c r="AW307" s="1404" t="s">
        <v>7239</v>
      </c>
      <c r="AX307" s="144"/>
      <c r="AY307" s="144"/>
      <c r="AZ307" s="144"/>
      <c r="BA307" s="144"/>
      <c r="BB307" s="144"/>
      <c r="BC307" s="144"/>
      <c r="BD307" s="144"/>
      <c r="BE307" s="144"/>
      <c r="BF307" s="144"/>
      <c r="BG307" s="144"/>
      <c r="BH307" s="144"/>
      <c r="BI307" s="144"/>
      <c r="BJ307" s="335">
        <f>IFERROR(VLOOKUP(CONCATENATE($AC307,$AE307),'Matriz de Decisión'!$M$4:$Y$81,2,0),0)</f>
        <v>0</v>
      </c>
      <c r="BK307" s="352">
        <v>0</v>
      </c>
      <c r="BL307" s="355"/>
      <c r="BM307" s="577">
        <v>0</v>
      </c>
      <c r="BN307" s="335">
        <v>0.25</v>
      </c>
      <c r="BO307" s="576" t="s">
        <v>3276</v>
      </c>
      <c r="BP307" s="336">
        <v>0</v>
      </c>
      <c r="BQ307" s="336"/>
      <c r="BR307" s="339"/>
      <c r="BS307" s="336">
        <v>0.75</v>
      </c>
      <c r="BT307" s="336">
        <v>0.75</v>
      </c>
      <c r="BU307" s="339" t="s">
        <v>5486</v>
      </c>
      <c r="BV307" s="1362">
        <v>1</v>
      </c>
      <c r="BW307" s="1362">
        <v>1</v>
      </c>
      <c r="BX307" s="1363" t="s">
        <v>6682</v>
      </c>
      <c r="BY307" s="1451">
        <v>1</v>
      </c>
      <c r="BZ307" s="1451">
        <v>1</v>
      </c>
      <c r="CA307" s="1378" t="s">
        <v>7262</v>
      </c>
      <c r="CB307" s="336">
        <v>1</v>
      </c>
      <c r="CC307" s="336"/>
      <c r="CD307" s="337"/>
      <c r="CE307" s="336">
        <v>1</v>
      </c>
      <c r="CF307" s="336"/>
      <c r="CG307" s="337"/>
      <c r="CH307" s="336">
        <v>1</v>
      </c>
      <c r="CI307" s="336"/>
      <c r="CJ307" s="337"/>
      <c r="CK307" s="336">
        <v>1</v>
      </c>
      <c r="CL307" s="336"/>
      <c r="CM307" s="337"/>
      <c r="CN307" s="336">
        <v>1</v>
      </c>
      <c r="CO307" s="336"/>
      <c r="CP307" s="337"/>
      <c r="CQ307" s="336">
        <v>1</v>
      </c>
      <c r="CR307" s="336"/>
      <c r="CS307" s="337"/>
      <c r="CU307" s="336" t="s">
        <v>5101</v>
      </c>
    </row>
    <row r="308" spans="1:99" ht="110.25" x14ac:dyDescent="0.25">
      <c r="A308" s="234" t="s">
        <v>3556</v>
      </c>
      <c r="B308" s="234" t="s">
        <v>181</v>
      </c>
      <c r="C308" s="234">
        <v>1</v>
      </c>
      <c r="D308" s="234" t="s">
        <v>187</v>
      </c>
      <c r="E308" s="120">
        <v>0</v>
      </c>
      <c r="F308" s="234" t="s">
        <v>192</v>
      </c>
      <c r="G308" s="166" t="s">
        <v>3706</v>
      </c>
      <c r="H308" s="166" t="s">
        <v>185</v>
      </c>
      <c r="I308" s="299" t="str">
        <f t="shared" si="18"/>
        <v>I-104-0-1311302</v>
      </c>
      <c r="J308" s="234" t="s">
        <v>221</v>
      </c>
      <c r="K308" s="109" t="s">
        <v>16</v>
      </c>
      <c r="L308" s="109" t="s">
        <v>18</v>
      </c>
      <c r="M308" s="301" t="s">
        <v>4754</v>
      </c>
      <c r="N308" s="202"/>
      <c r="O308" s="110" t="s">
        <v>225</v>
      </c>
      <c r="P308" s="331" t="s">
        <v>1108</v>
      </c>
      <c r="Q308" s="331" t="s">
        <v>1109</v>
      </c>
      <c r="R308" s="110" t="s">
        <v>228</v>
      </c>
      <c r="S308" s="111" t="s">
        <v>1152</v>
      </c>
      <c r="T308" s="581" t="s">
        <v>3217</v>
      </c>
      <c r="U308" s="583">
        <v>3.9</v>
      </c>
      <c r="V308" s="216" t="s">
        <v>1112</v>
      </c>
      <c r="W308" s="956">
        <v>1</v>
      </c>
      <c r="X308" s="144"/>
      <c r="Y308" s="703"/>
      <c r="Z308" s="296" t="s">
        <v>1155</v>
      </c>
      <c r="AA308" s="134">
        <v>43282</v>
      </c>
      <c r="AB308" s="134">
        <v>43311</v>
      </c>
      <c r="AC308" s="341" t="str">
        <f t="shared" si="19"/>
        <v>julio</v>
      </c>
      <c r="AD308" s="343">
        <f t="shared" si="20"/>
        <v>29</v>
      </c>
      <c r="AE308" s="342">
        <f t="shared" si="17"/>
        <v>30</v>
      </c>
      <c r="AF308" s="350">
        <v>0</v>
      </c>
      <c r="AG308" s="135">
        <v>250000000</v>
      </c>
      <c r="AH308" s="370" t="s">
        <v>1114</v>
      </c>
      <c r="AI308" s="245"/>
      <c r="AJ308" s="217"/>
      <c r="AK308" s="581" t="s">
        <v>1156</v>
      </c>
      <c r="AL308" s="260"/>
      <c r="AM308" s="260"/>
      <c r="AN308" s="574">
        <v>0</v>
      </c>
      <c r="AO308" s="575" t="s">
        <v>3233</v>
      </c>
      <c r="AP308" s="574">
        <v>0</v>
      </c>
      <c r="AQ308" s="726" t="s">
        <v>4057</v>
      </c>
      <c r="AR308" s="574">
        <v>0</v>
      </c>
      <c r="AS308" s="726" t="s">
        <v>5280</v>
      </c>
      <c r="AT308" s="1627">
        <v>0</v>
      </c>
      <c r="AU308" s="1378" t="s">
        <v>6472</v>
      </c>
      <c r="AV308" s="1426">
        <v>1</v>
      </c>
      <c r="AW308" s="1404" t="s">
        <v>7239</v>
      </c>
      <c r="AX308" s="144"/>
      <c r="AY308" s="144"/>
      <c r="AZ308" s="144"/>
      <c r="BA308" s="144"/>
      <c r="BB308" s="144"/>
      <c r="BC308" s="144"/>
      <c r="BD308" s="144"/>
      <c r="BE308" s="144"/>
      <c r="BF308" s="144"/>
      <c r="BG308" s="144"/>
      <c r="BH308" s="144"/>
      <c r="BI308" s="144"/>
      <c r="BJ308" s="335">
        <f>IFERROR(VLOOKUP(CONCATENATE($AC308,$AE308),'Matriz de Decisión'!$M$4:$Y$81,2,0),0)</f>
        <v>0</v>
      </c>
      <c r="BK308" s="352">
        <v>0</v>
      </c>
      <c r="BL308" s="355"/>
      <c r="BM308" s="577">
        <v>0</v>
      </c>
      <c r="BN308" s="335">
        <v>0</v>
      </c>
      <c r="BO308" s="576">
        <v>0</v>
      </c>
      <c r="BP308" s="336">
        <v>0</v>
      </c>
      <c r="BQ308" s="336"/>
      <c r="BR308" s="339"/>
      <c r="BS308" s="336">
        <v>0</v>
      </c>
      <c r="BT308" s="336"/>
      <c r="BU308" s="339"/>
      <c r="BV308" s="1362">
        <v>0</v>
      </c>
      <c r="BW308" s="1362">
        <v>0</v>
      </c>
      <c r="BX308" s="1363" t="s">
        <v>6683</v>
      </c>
      <c r="BY308" s="1451">
        <v>0</v>
      </c>
      <c r="BZ308" s="1451">
        <v>0</v>
      </c>
      <c r="CA308" s="1378" t="s">
        <v>7263</v>
      </c>
      <c r="CB308" s="336">
        <v>1</v>
      </c>
      <c r="CC308" s="336"/>
      <c r="CD308" s="337"/>
      <c r="CE308" s="336">
        <v>1</v>
      </c>
      <c r="CF308" s="336"/>
      <c r="CG308" s="337"/>
      <c r="CH308" s="336">
        <v>1</v>
      </c>
      <c r="CI308" s="336"/>
      <c r="CJ308" s="337"/>
      <c r="CK308" s="336">
        <v>1</v>
      </c>
      <c r="CL308" s="336"/>
      <c r="CM308" s="337"/>
      <c r="CN308" s="336">
        <v>1</v>
      </c>
      <c r="CO308" s="336"/>
      <c r="CP308" s="337"/>
      <c r="CQ308" s="336">
        <v>1</v>
      </c>
      <c r="CR308" s="336"/>
      <c r="CS308" s="337"/>
      <c r="CU308" s="336" t="s">
        <v>5102</v>
      </c>
    </row>
    <row r="309" spans="1:99" ht="84" x14ac:dyDescent="0.25">
      <c r="A309" s="234" t="s">
        <v>3556</v>
      </c>
      <c r="B309" s="234" t="s">
        <v>181</v>
      </c>
      <c r="C309" s="234">
        <v>1</v>
      </c>
      <c r="D309" s="234" t="s">
        <v>187</v>
      </c>
      <c r="E309" s="120">
        <v>0</v>
      </c>
      <c r="F309" s="234" t="s">
        <v>192</v>
      </c>
      <c r="G309" s="166" t="s">
        <v>3707</v>
      </c>
      <c r="H309" s="166" t="s">
        <v>183</v>
      </c>
      <c r="I309" s="299" t="str">
        <f t="shared" si="18"/>
        <v>I-104-0-1311401</v>
      </c>
      <c r="J309" s="234" t="s">
        <v>221</v>
      </c>
      <c r="K309" s="109" t="s">
        <v>16</v>
      </c>
      <c r="L309" s="109" t="s">
        <v>18</v>
      </c>
      <c r="M309" s="301" t="s">
        <v>4754</v>
      </c>
      <c r="N309" s="202"/>
      <c r="O309" s="110" t="s">
        <v>225</v>
      </c>
      <c r="P309" s="331" t="s">
        <v>1108</v>
      </c>
      <c r="Q309" s="331" t="s">
        <v>1109</v>
      </c>
      <c r="R309" s="110" t="s">
        <v>228</v>
      </c>
      <c r="S309" s="111" t="s">
        <v>1157</v>
      </c>
      <c r="T309" s="581" t="s">
        <v>3218</v>
      </c>
      <c r="U309" s="583">
        <v>1.9</v>
      </c>
      <c r="V309" s="216" t="s">
        <v>314</v>
      </c>
      <c r="W309" s="1634">
        <v>1</v>
      </c>
      <c r="X309" s="206" t="s">
        <v>222</v>
      </c>
      <c r="Y309" s="703">
        <v>43157</v>
      </c>
      <c r="Z309" s="296" t="s">
        <v>1158</v>
      </c>
      <c r="AA309" s="134">
        <v>43115</v>
      </c>
      <c r="AB309" s="134">
        <v>43189</v>
      </c>
      <c r="AC309" s="341" t="str">
        <f t="shared" si="19"/>
        <v>enero</v>
      </c>
      <c r="AD309" s="343">
        <f t="shared" si="20"/>
        <v>74</v>
      </c>
      <c r="AE309" s="342">
        <f t="shared" si="17"/>
        <v>91</v>
      </c>
      <c r="AF309" s="350">
        <v>0</v>
      </c>
      <c r="AG309" s="135">
        <v>1044796907</v>
      </c>
      <c r="AH309" s="370" t="s">
        <v>1114</v>
      </c>
      <c r="AI309" s="245"/>
      <c r="AJ309" s="217"/>
      <c r="AK309" s="581" t="s">
        <v>1159</v>
      </c>
      <c r="AL309" s="260"/>
      <c r="AM309" s="260"/>
      <c r="AN309" s="588">
        <v>0</v>
      </c>
      <c r="AO309" s="575" t="s">
        <v>3234</v>
      </c>
      <c r="AP309" s="574">
        <v>0.6</v>
      </c>
      <c r="AQ309" s="726" t="s">
        <v>4058</v>
      </c>
      <c r="AR309" s="574">
        <v>1</v>
      </c>
      <c r="AS309" s="726" t="s">
        <v>5281</v>
      </c>
      <c r="AT309" s="1627">
        <v>1</v>
      </c>
      <c r="AU309" s="1378" t="s">
        <v>6473</v>
      </c>
      <c r="AV309" s="1426">
        <v>1</v>
      </c>
      <c r="AW309" s="1404" t="s">
        <v>7240</v>
      </c>
      <c r="AX309" s="144"/>
      <c r="AY309" s="144"/>
      <c r="AZ309" s="144"/>
      <c r="BA309" s="144"/>
      <c r="BB309" s="144"/>
      <c r="BC309" s="144"/>
      <c r="BD309" s="144"/>
      <c r="BE309" s="144"/>
      <c r="BF309" s="144"/>
      <c r="BG309" s="144"/>
      <c r="BH309" s="144"/>
      <c r="BI309" s="144"/>
      <c r="BJ309" s="335">
        <f>IFERROR(VLOOKUP(CONCATENATE($AC309,$AE309),'Matriz de Decisión'!$M$4:$Y$81,2,0),0)</f>
        <v>0.25</v>
      </c>
      <c r="BK309" s="352">
        <v>0.1</v>
      </c>
      <c r="BL309" s="353" t="s">
        <v>1160</v>
      </c>
      <c r="BM309" s="577">
        <v>0.6</v>
      </c>
      <c r="BN309" s="335">
        <v>0.6</v>
      </c>
      <c r="BO309" s="576" t="s">
        <v>3234</v>
      </c>
      <c r="BP309" s="336">
        <v>1</v>
      </c>
      <c r="BQ309" s="336">
        <v>1</v>
      </c>
      <c r="BR309" s="339" t="s">
        <v>4077</v>
      </c>
      <c r="BS309" s="336">
        <v>1</v>
      </c>
      <c r="BT309" s="336">
        <v>1</v>
      </c>
      <c r="BU309" s="339" t="s">
        <v>5487</v>
      </c>
      <c r="BV309" s="1362">
        <v>1</v>
      </c>
      <c r="BW309" s="1362">
        <v>1</v>
      </c>
      <c r="BX309" s="1363" t="s">
        <v>6684</v>
      </c>
      <c r="BY309" s="1451">
        <v>1</v>
      </c>
      <c r="BZ309" s="1451">
        <v>1</v>
      </c>
      <c r="CA309" s="1378" t="s">
        <v>6684</v>
      </c>
      <c r="CB309" s="336">
        <v>1</v>
      </c>
      <c r="CC309" s="336"/>
      <c r="CD309" s="337"/>
      <c r="CE309" s="336">
        <v>1</v>
      </c>
      <c r="CF309" s="336"/>
      <c r="CG309" s="337"/>
      <c r="CH309" s="336">
        <v>1</v>
      </c>
      <c r="CI309" s="336"/>
      <c r="CJ309" s="337"/>
      <c r="CK309" s="336">
        <v>1</v>
      </c>
      <c r="CL309" s="336"/>
      <c r="CM309" s="337"/>
      <c r="CN309" s="336">
        <v>1</v>
      </c>
      <c r="CO309" s="336"/>
      <c r="CP309" s="337"/>
      <c r="CQ309" s="336">
        <v>1</v>
      </c>
      <c r="CR309" s="336"/>
      <c r="CS309" s="337"/>
      <c r="CU309" s="336" t="s">
        <v>5103</v>
      </c>
    </row>
    <row r="310" spans="1:99" ht="84" x14ac:dyDescent="0.25">
      <c r="A310" s="234" t="s">
        <v>3556</v>
      </c>
      <c r="B310" s="234" t="s">
        <v>181</v>
      </c>
      <c r="C310" s="234">
        <v>1</v>
      </c>
      <c r="D310" s="234" t="s">
        <v>187</v>
      </c>
      <c r="E310" s="120">
        <v>0</v>
      </c>
      <c r="F310" s="234" t="s">
        <v>192</v>
      </c>
      <c r="G310" s="166" t="s">
        <v>3707</v>
      </c>
      <c r="H310" s="166" t="s">
        <v>185</v>
      </c>
      <c r="I310" s="299" t="str">
        <f t="shared" si="18"/>
        <v>I-104-0-1311402</v>
      </c>
      <c r="J310" s="234" t="s">
        <v>221</v>
      </c>
      <c r="K310" s="109" t="s">
        <v>16</v>
      </c>
      <c r="L310" s="109" t="s">
        <v>18</v>
      </c>
      <c r="M310" s="301" t="s">
        <v>4754</v>
      </c>
      <c r="N310" s="202"/>
      <c r="O310" s="110" t="s">
        <v>225</v>
      </c>
      <c r="P310" s="331" t="s">
        <v>1108</v>
      </c>
      <c r="Q310" s="331" t="s">
        <v>1109</v>
      </c>
      <c r="R310" s="110" t="s">
        <v>228</v>
      </c>
      <c r="S310" s="111" t="s">
        <v>1157</v>
      </c>
      <c r="T310" s="581" t="s">
        <v>3219</v>
      </c>
      <c r="U310" s="583">
        <v>1.9</v>
      </c>
      <c r="V310" s="216" t="s">
        <v>314</v>
      </c>
      <c r="W310" s="1634">
        <v>1</v>
      </c>
      <c r="X310" s="144"/>
      <c r="Y310" s="703"/>
      <c r="Z310" s="296" t="s">
        <v>1161</v>
      </c>
      <c r="AA310" s="134">
        <v>43160</v>
      </c>
      <c r="AB310" s="134">
        <v>43220</v>
      </c>
      <c r="AC310" s="341" t="str">
        <f t="shared" si="19"/>
        <v>marzo</v>
      </c>
      <c r="AD310" s="343">
        <f t="shared" si="20"/>
        <v>60</v>
      </c>
      <c r="AE310" s="342">
        <f t="shared" si="17"/>
        <v>61</v>
      </c>
      <c r="AF310" s="350">
        <v>0</v>
      </c>
      <c r="AG310" s="135">
        <v>1044796907</v>
      </c>
      <c r="AH310" s="370" t="s">
        <v>1114</v>
      </c>
      <c r="AI310" s="245"/>
      <c r="AJ310" s="217"/>
      <c r="AK310" s="581" t="s">
        <v>1162</v>
      </c>
      <c r="AL310" s="260"/>
      <c r="AM310" s="260"/>
      <c r="AN310" s="574">
        <v>0</v>
      </c>
      <c r="AO310" s="575" t="s">
        <v>3234</v>
      </c>
      <c r="AP310" s="574">
        <v>0.6</v>
      </c>
      <c r="AQ310" s="726" t="s">
        <v>4058</v>
      </c>
      <c r="AR310" s="574">
        <v>1</v>
      </c>
      <c r="AS310" s="726" t="s">
        <v>5281</v>
      </c>
      <c r="AT310" s="1627">
        <v>1</v>
      </c>
      <c r="AU310" s="1378" t="s">
        <v>6473</v>
      </c>
      <c r="AV310" s="1426">
        <v>1</v>
      </c>
      <c r="AW310" s="1404" t="s">
        <v>7240</v>
      </c>
      <c r="AX310" s="144"/>
      <c r="AY310" s="144"/>
      <c r="AZ310" s="144"/>
      <c r="BA310" s="144"/>
      <c r="BB310" s="144"/>
      <c r="BC310" s="144"/>
      <c r="BD310" s="144"/>
      <c r="BE310" s="144"/>
      <c r="BF310" s="144"/>
      <c r="BG310" s="144"/>
      <c r="BH310" s="144"/>
      <c r="BI310" s="144"/>
      <c r="BJ310" s="335">
        <f>IFERROR(VLOOKUP(CONCATENATE($AC310,$AE310),'Matriz de Decisión'!$M$4:$Y$81,2,0),0)</f>
        <v>0</v>
      </c>
      <c r="BK310" s="352">
        <v>0</v>
      </c>
      <c r="BL310" s="355"/>
      <c r="BM310" s="577">
        <v>0</v>
      </c>
      <c r="BN310" s="335">
        <v>0</v>
      </c>
      <c r="BO310" s="576">
        <v>0</v>
      </c>
      <c r="BP310" s="336">
        <v>0.5</v>
      </c>
      <c r="BQ310" s="336">
        <v>0.5</v>
      </c>
      <c r="BR310" s="339" t="s">
        <v>4078</v>
      </c>
      <c r="BS310" s="336">
        <v>1</v>
      </c>
      <c r="BT310" s="336">
        <v>0.75</v>
      </c>
      <c r="BU310" s="339" t="s">
        <v>5488</v>
      </c>
      <c r="BV310" s="1362">
        <v>1</v>
      </c>
      <c r="BW310" s="1362">
        <v>0.85</v>
      </c>
      <c r="BX310" s="1363" t="s">
        <v>6685</v>
      </c>
      <c r="BY310" s="1451">
        <v>1</v>
      </c>
      <c r="BZ310" s="1451">
        <v>0.9</v>
      </c>
      <c r="CA310" s="1378" t="s">
        <v>7264</v>
      </c>
      <c r="CB310" s="336">
        <v>1</v>
      </c>
      <c r="CC310" s="336"/>
      <c r="CD310" s="337"/>
      <c r="CE310" s="336">
        <v>1</v>
      </c>
      <c r="CF310" s="336"/>
      <c r="CG310" s="337"/>
      <c r="CH310" s="336">
        <v>1</v>
      </c>
      <c r="CI310" s="336"/>
      <c r="CJ310" s="337"/>
      <c r="CK310" s="336">
        <v>1</v>
      </c>
      <c r="CL310" s="336"/>
      <c r="CM310" s="337"/>
      <c r="CN310" s="336">
        <v>1</v>
      </c>
      <c r="CO310" s="336"/>
      <c r="CP310" s="337"/>
      <c r="CQ310" s="336">
        <v>1</v>
      </c>
      <c r="CR310" s="336"/>
      <c r="CS310" s="337"/>
      <c r="CU310" s="336" t="s">
        <v>5104</v>
      </c>
    </row>
    <row r="311" spans="1:99" ht="89.25" x14ac:dyDescent="0.25">
      <c r="A311" s="234" t="s">
        <v>3556</v>
      </c>
      <c r="B311" s="234" t="s">
        <v>181</v>
      </c>
      <c r="C311" s="234">
        <v>1</v>
      </c>
      <c r="D311" s="234" t="s">
        <v>187</v>
      </c>
      <c r="E311" s="120">
        <v>0</v>
      </c>
      <c r="F311" s="234" t="s">
        <v>192</v>
      </c>
      <c r="G311" s="166" t="s">
        <v>3707</v>
      </c>
      <c r="H311" s="166" t="s">
        <v>186</v>
      </c>
      <c r="I311" s="299" t="str">
        <f t="shared" si="18"/>
        <v>I-104-0-1311403</v>
      </c>
      <c r="J311" s="234" t="s">
        <v>221</v>
      </c>
      <c r="K311" s="109" t="s">
        <v>16</v>
      </c>
      <c r="L311" s="109" t="s">
        <v>18</v>
      </c>
      <c r="M311" s="301" t="s">
        <v>4754</v>
      </c>
      <c r="N311" s="202"/>
      <c r="O311" s="110" t="s">
        <v>225</v>
      </c>
      <c r="P311" s="331" t="s">
        <v>1108</v>
      </c>
      <c r="Q311" s="331" t="s">
        <v>1109</v>
      </c>
      <c r="R311" s="110" t="s">
        <v>228</v>
      </c>
      <c r="S311" s="111" t="s">
        <v>1157</v>
      </c>
      <c r="T311" s="581" t="s">
        <v>3220</v>
      </c>
      <c r="U311" s="583">
        <v>1.9</v>
      </c>
      <c r="V311" s="216" t="s">
        <v>314</v>
      </c>
      <c r="W311" s="1634">
        <v>1</v>
      </c>
      <c r="X311" s="206" t="s">
        <v>222</v>
      </c>
      <c r="Y311" s="703">
        <v>43157</v>
      </c>
      <c r="Z311" s="296" t="s">
        <v>1163</v>
      </c>
      <c r="AA311" s="134">
        <v>43160</v>
      </c>
      <c r="AB311" s="134">
        <v>43281</v>
      </c>
      <c r="AC311" s="341" t="str">
        <f t="shared" si="19"/>
        <v>marzo</v>
      </c>
      <c r="AD311" s="343">
        <f t="shared" si="20"/>
        <v>121</v>
      </c>
      <c r="AE311" s="342">
        <f t="shared" si="17"/>
        <v>122</v>
      </c>
      <c r="AF311" s="350">
        <v>0</v>
      </c>
      <c r="AG311" s="135">
        <v>1044796907</v>
      </c>
      <c r="AH311" s="370" t="s">
        <v>1114</v>
      </c>
      <c r="AI311" s="245"/>
      <c r="AJ311" s="217"/>
      <c r="AK311" s="581" t="s">
        <v>1159</v>
      </c>
      <c r="AL311" s="260"/>
      <c r="AM311" s="260"/>
      <c r="AN311" s="574">
        <v>0</v>
      </c>
      <c r="AO311" s="575" t="s">
        <v>3234</v>
      </c>
      <c r="AP311" s="574">
        <v>0.6</v>
      </c>
      <c r="AQ311" s="726" t="s">
        <v>4058</v>
      </c>
      <c r="AR311" s="574">
        <v>1</v>
      </c>
      <c r="AS311" s="726" t="s">
        <v>5281</v>
      </c>
      <c r="AT311" s="1627">
        <v>1</v>
      </c>
      <c r="AU311" s="1378" t="s">
        <v>6473</v>
      </c>
      <c r="AV311" s="1426">
        <v>1</v>
      </c>
      <c r="AW311" s="1404" t="s">
        <v>7240</v>
      </c>
      <c r="AX311" s="144"/>
      <c r="AY311" s="144"/>
      <c r="AZ311" s="144"/>
      <c r="BA311" s="144"/>
      <c r="BB311" s="144"/>
      <c r="BC311" s="144"/>
      <c r="BD311" s="144"/>
      <c r="BE311" s="144"/>
      <c r="BF311" s="144"/>
      <c r="BG311" s="144"/>
      <c r="BH311" s="144"/>
      <c r="BI311" s="144"/>
      <c r="BJ311" s="335">
        <f>IFERROR(VLOOKUP(CONCATENATE($AC311,$AE311),'Matriz de Decisión'!$M$4:$Y$81,2,0),0)</f>
        <v>0</v>
      </c>
      <c r="BK311" s="352">
        <v>0</v>
      </c>
      <c r="BL311" s="355"/>
      <c r="BM311" s="577">
        <v>0</v>
      </c>
      <c r="BN311" s="335">
        <v>0</v>
      </c>
      <c r="BO311" s="576">
        <v>0</v>
      </c>
      <c r="BP311" s="336">
        <v>0.05</v>
      </c>
      <c r="BQ311" s="336">
        <v>0.05</v>
      </c>
      <c r="BR311" s="339" t="s">
        <v>4079</v>
      </c>
      <c r="BS311" s="336">
        <v>0.3</v>
      </c>
      <c r="BT311" s="336">
        <v>0.3</v>
      </c>
      <c r="BU311" s="339" t="s">
        <v>5489</v>
      </c>
      <c r="BV311" s="1362">
        <v>0.7</v>
      </c>
      <c r="BW311" s="1362">
        <v>0.35</v>
      </c>
      <c r="BX311" s="1363" t="s">
        <v>6686</v>
      </c>
      <c r="BY311" s="1451">
        <v>1</v>
      </c>
      <c r="BZ311" s="1451">
        <v>0.5</v>
      </c>
      <c r="CA311" s="1378" t="s">
        <v>7265</v>
      </c>
      <c r="CB311" s="336">
        <v>1</v>
      </c>
      <c r="CC311" s="336"/>
      <c r="CD311" s="337"/>
      <c r="CE311" s="336">
        <v>1</v>
      </c>
      <c r="CF311" s="336"/>
      <c r="CG311" s="337"/>
      <c r="CH311" s="336">
        <v>1</v>
      </c>
      <c r="CI311" s="336"/>
      <c r="CJ311" s="337"/>
      <c r="CK311" s="336">
        <v>1</v>
      </c>
      <c r="CL311" s="336"/>
      <c r="CM311" s="337"/>
      <c r="CN311" s="336">
        <v>1</v>
      </c>
      <c r="CO311" s="336"/>
      <c r="CP311" s="337"/>
      <c r="CQ311" s="336">
        <v>1</v>
      </c>
      <c r="CR311" s="336"/>
      <c r="CS311" s="337"/>
      <c r="CU311" s="336" t="s">
        <v>5105</v>
      </c>
    </row>
    <row r="312" spans="1:99" ht="84" x14ac:dyDescent="0.25">
      <c r="A312" s="234" t="s">
        <v>3556</v>
      </c>
      <c r="B312" s="234" t="s">
        <v>181</v>
      </c>
      <c r="C312" s="234">
        <v>1</v>
      </c>
      <c r="D312" s="234" t="s">
        <v>187</v>
      </c>
      <c r="E312" s="120">
        <v>0</v>
      </c>
      <c r="F312" s="234" t="s">
        <v>192</v>
      </c>
      <c r="G312" s="166" t="s">
        <v>3707</v>
      </c>
      <c r="H312" s="166" t="s">
        <v>187</v>
      </c>
      <c r="I312" s="299" t="str">
        <f t="shared" si="18"/>
        <v>I-104-0-1311404</v>
      </c>
      <c r="J312" s="234" t="s">
        <v>221</v>
      </c>
      <c r="K312" s="109" t="s">
        <v>16</v>
      </c>
      <c r="L312" s="109" t="s">
        <v>18</v>
      </c>
      <c r="M312" s="301" t="s">
        <v>4754</v>
      </c>
      <c r="N312" s="202"/>
      <c r="O312" s="110" t="s">
        <v>225</v>
      </c>
      <c r="P312" s="331" t="s">
        <v>1108</v>
      </c>
      <c r="Q312" s="331" t="s">
        <v>1109</v>
      </c>
      <c r="R312" s="110" t="s">
        <v>228</v>
      </c>
      <c r="S312" s="111" t="s">
        <v>1157</v>
      </c>
      <c r="T312" s="581" t="s">
        <v>3221</v>
      </c>
      <c r="U312" s="583">
        <v>1.9</v>
      </c>
      <c r="V312" s="216" t="s">
        <v>314</v>
      </c>
      <c r="W312" s="958">
        <v>1</v>
      </c>
      <c r="X312" s="206" t="s">
        <v>222</v>
      </c>
      <c r="Y312" s="703">
        <v>43157</v>
      </c>
      <c r="Z312" s="296" t="s">
        <v>1164</v>
      </c>
      <c r="AA312" s="134">
        <v>43252</v>
      </c>
      <c r="AB312" s="134">
        <v>43373</v>
      </c>
      <c r="AC312" s="341" t="str">
        <f t="shared" si="19"/>
        <v>junio</v>
      </c>
      <c r="AD312" s="343">
        <f t="shared" si="20"/>
        <v>121</v>
      </c>
      <c r="AE312" s="342">
        <f t="shared" si="17"/>
        <v>122</v>
      </c>
      <c r="AF312" s="350">
        <v>0</v>
      </c>
      <c r="AG312" s="135">
        <v>1044796907</v>
      </c>
      <c r="AH312" s="370" t="s">
        <v>1114</v>
      </c>
      <c r="AI312" s="245"/>
      <c r="AJ312" s="217"/>
      <c r="AK312" s="581" t="s">
        <v>1165</v>
      </c>
      <c r="AL312" s="260"/>
      <c r="AM312" s="260"/>
      <c r="AN312" s="574">
        <v>0</v>
      </c>
      <c r="AO312" s="575" t="s">
        <v>3234</v>
      </c>
      <c r="AP312" s="574">
        <v>0.6</v>
      </c>
      <c r="AQ312" s="726" t="s">
        <v>4058</v>
      </c>
      <c r="AR312" s="574">
        <v>1</v>
      </c>
      <c r="AS312" s="726" t="s">
        <v>5281</v>
      </c>
      <c r="AT312" s="1627">
        <v>1</v>
      </c>
      <c r="AU312" s="1378" t="s">
        <v>6473</v>
      </c>
      <c r="AV312" s="1426">
        <v>1</v>
      </c>
      <c r="AW312" s="1404" t="s">
        <v>7240</v>
      </c>
      <c r="AX312" s="144"/>
      <c r="AY312" s="144"/>
      <c r="AZ312" s="144"/>
      <c r="BA312" s="144"/>
      <c r="BB312" s="144"/>
      <c r="BC312" s="144"/>
      <c r="BD312" s="144"/>
      <c r="BE312" s="144"/>
      <c r="BF312" s="144"/>
      <c r="BG312" s="144"/>
      <c r="BH312" s="144"/>
      <c r="BI312" s="144"/>
      <c r="BJ312" s="335">
        <f>IFERROR(VLOOKUP(CONCATENATE($AC312,$AE312),'Matriz de Decisión'!$M$4:$Y$81,2,0),0)</f>
        <v>0</v>
      </c>
      <c r="BK312" s="352">
        <v>0</v>
      </c>
      <c r="BL312" s="355"/>
      <c r="BM312" s="577">
        <v>0</v>
      </c>
      <c r="BN312" s="335">
        <v>0</v>
      </c>
      <c r="BO312" s="576">
        <v>0</v>
      </c>
      <c r="BP312" s="336">
        <v>0</v>
      </c>
      <c r="BQ312" s="336"/>
      <c r="BR312" s="339"/>
      <c r="BS312" s="336">
        <v>0</v>
      </c>
      <c r="BT312" s="336"/>
      <c r="BU312" s="339"/>
      <c r="BV312" s="1362">
        <v>0</v>
      </c>
      <c r="BW312" s="1362">
        <v>0</v>
      </c>
      <c r="BX312" s="1363">
        <v>0</v>
      </c>
      <c r="BY312" s="1451">
        <v>0.25</v>
      </c>
      <c r="BZ312" s="1451">
        <v>5.0000000000000001E-3</v>
      </c>
      <c r="CA312" s="1378" t="s">
        <v>7265</v>
      </c>
      <c r="CB312" s="336">
        <v>0.5</v>
      </c>
      <c r="CC312" s="336"/>
      <c r="CD312" s="337"/>
      <c r="CE312" s="336">
        <v>0.75</v>
      </c>
      <c r="CF312" s="336"/>
      <c r="CG312" s="337"/>
      <c r="CH312" s="336">
        <v>1</v>
      </c>
      <c r="CI312" s="336"/>
      <c r="CJ312" s="337"/>
      <c r="CK312" s="336">
        <v>1</v>
      </c>
      <c r="CL312" s="336"/>
      <c r="CM312" s="337"/>
      <c r="CN312" s="336">
        <v>1</v>
      </c>
      <c r="CO312" s="336"/>
      <c r="CP312" s="337"/>
      <c r="CQ312" s="336">
        <v>1</v>
      </c>
      <c r="CR312" s="336"/>
      <c r="CS312" s="337"/>
      <c r="CU312" s="336" t="s">
        <v>5106</v>
      </c>
    </row>
    <row r="313" spans="1:99" ht="141.75" x14ac:dyDescent="0.25">
      <c r="A313" s="234" t="s">
        <v>3556</v>
      </c>
      <c r="B313" s="234" t="s">
        <v>181</v>
      </c>
      <c r="C313" s="234">
        <v>1</v>
      </c>
      <c r="D313" s="234" t="s">
        <v>187</v>
      </c>
      <c r="E313" s="120">
        <v>1</v>
      </c>
      <c r="F313" s="234" t="s">
        <v>188</v>
      </c>
      <c r="G313" s="166" t="s">
        <v>200</v>
      </c>
      <c r="H313" s="166" t="s">
        <v>183</v>
      </c>
      <c r="I313" s="299" t="str">
        <f t="shared" si="18"/>
        <v>I-104-1-0500201</v>
      </c>
      <c r="J313" s="234" t="s">
        <v>221</v>
      </c>
      <c r="K313" s="109" t="s">
        <v>16</v>
      </c>
      <c r="L313" s="109" t="s">
        <v>18</v>
      </c>
      <c r="M313" s="111" t="s">
        <v>4754</v>
      </c>
      <c r="N313" s="202"/>
      <c r="O313" s="110" t="s">
        <v>1123</v>
      </c>
      <c r="P313" s="331" t="s">
        <v>1108</v>
      </c>
      <c r="Q313" s="331" t="s">
        <v>1109</v>
      </c>
      <c r="R313" s="216" t="s">
        <v>222</v>
      </c>
      <c r="S313" s="111" t="s">
        <v>1166</v>
      </c>
      <c r="T313" s="581" t="s">
        <v>3222</v>
      </c>
      <c r="U313" s="583">
        <v>0.85</v>
      </c>
      <c r="V313" s="216" t="s">
        <v>1112</v>
      </c>
      <c r="W313" s="1632">
        <v>3</v>
      </c>
      <c r="X313" s="206" t="s">
        <v>222</v>
      </c>
      <c r="Y313" s="703">
        <v>43157</v>
      </c>
      <c r="Z313" s="296" t="s">
        <v>1167</v>
      </c>
      <c r="AA313" s="134">
        <v>43146</v>
      </c>
      <c r="AB313" s="134">
        <v>43281</v>
      </c>
      <c r="AC313" s="341" t="str">
        <f t="shared" si="19"/>
        <v>febrero</v>
      </c>
      <c r="AD313" s="343">
        <f t="shared" si="20"/>
        <v>135</v>
      </c>
      <c r="AE313" s="342">
        <f t="shared" si="17"/>
        <v>152</v>
      </c>
      <c r="AF313" s="350">
        <v>0</v>
      </c>
      <c r="AG313" s="135">
        <v>647398454</v>
      </c>
      <c r="AH313" s="370" t="s">
        <v>1114</v>
      </c>
      <c r="AI313" s="245"/>
      <c r="AJ313" s="217"/>
      <c r="AK313" s="581" t="s">
        <v>1168</v>
      </c>
      <c r="AL313" s="260">
        <v>0.05</v>
      </c>
      <c r="AM313" s="260">
        <v>0.05</v>
      </c>
      <c r="AN313" s="574">
        <v>0</v>
      </c>
      <c r="AO313" s="575" t="s">
        <v>3235</v>
      </c>
      <c r="AP313" s="574">
        <v>0</v>
      </c>
      <c r="AQ313" s="726" t="s">
        <v>4059</v>
      </c>
      <c r="AR313" s="574">
        <v>1</v>
      </c>
      <c r="AS313" s="726" t="s">
        <v>5282</v>
      </c>
      <c r="AT313" s="1627">
        <v>1.5</v>
      </c>
      <c r="AU313" s="1378" t="s">
        <v>6474</v>
      </c>
      <c r="AV313" s="1426">
        <v>2.5</v>
      </c>
      <c r="AW313" s="1404" t="s">
        <v>7241</v>
      </c>
      <c r="AX313" s="144"/>
      <c r="AY313" s="144"/>
      <c r="AZ313" s="144"/>
      <c r="BA313" s="144"/>
      <c r="BB313" s="144"/>
      <c r="BC313" s="144"/>
      <c r="BD313" s="144"/>
      <c r="BE313" s="144"/>
      <c r="BF313" s="144"/>
      <c r="BG313" s="144"/>
      <c r="BH313" s="144"/>
      <c r="BI313" s="144"/>
      <c r="BJ313" s="335">
        <f>IFERROR(VLOOKUP(CONCATENATE($AC313,$AE313),'Matriz de Decisión'!$M$4:$Y$81,2,0),0)</f>
        <v>0</v>
      </c>
      <c r="BK313" s="352">
        <v>0.05</v>
      </c>
      <c r="BL313" s="370" t="s">
        <v>1169</v>
      </c>
      <c r="BM313" s="577">
        <v>0.15</v>
      </c>
      <c r="BN313" s="335">
        <v>0.15</v>
      </c>
      <c r="BO313" s="579" t="s">
        <v>3277</v>
      </c>
      <c r="BP313" s="336">
        <v>0.35</v>
      </c>
      <c r="BQ313" s="336">
        <v>0.35</v>
      </c>
      <c r="BR313" s="339" t="s">
        <v>4080</v>
      </c>
      <c r="BS313" s="336">
        <v>0.55000000000000004</v>
      </c>
      <c r="BT313" s="336">
        <v>0.55000000000000004</v>
      </c>
      <c r="BU313" s="339" t="s">
        <v>5490</v>
      </c>
      <c r="BV313" s="1362">
        <v>0.85000000000000009</v>
      </c>
      <c r="BW313" s="1362">
        <v>0.85</v>
      </c>
      <c r="BX313" s="1363" t="s">
        <v>6687</v>
      </c>
      <c r="BY313" s="1451">
        <v>1</v>
      </c>
      <c r="BZ313" s="1451">
        <v>1</v>
      </c>
      <c r="CA313" s="1378" t="s">
        <v>7266</v>
      </c>
      <c r="CB313" s="336">
        <v>1</v>
      </c>
      <c r="CC313" s="336"/>
      <c r="CD313" s="337"/>
      <c r="CE313" s="336">
        <v>1</v>
      </c>
      <c r="CF313" s="336"/>
      <c r="CG313" s="337"/>
      <c r="CH313" s="336">
        <v>1</v>
      </c>
      <c r="CI313" s="336"/>
      <c r="CJ313" s="337"/>
      <c r="CK313" s="336">
        <v>1</v>
      </c>
      <c r="CL313" s="336"/>
      <c r="CM313" s="337"/>
      <c r="CN313" s="336">
        <v>1</v>
      </c>
      <c r="CO313" s="336"/>
      <c r="CP313" s="337"/>
      <c r="CQ313" s="336">
        <v>1</v>
      </c>
      <c r="CR313" s="336"/>
      <c r="CS313" s="337"/>
      <c r="CU313" s="336" t="s">
        <v>5107</v>
      </c>
    </row>
    <row r="314" spans="1:99" ht="141.75" x14ac:dyDescent="0.25">
      <c r="A314" s="234" t="s">
        <v>3556</v>
      </c>
      <c r="B314" s="234" t="s">
        <v>181</v>
      </c>
      <c r="C314" s="234">
        <v>1</v>
      </c>
      <c r="D314" s="234" t="s">
        <v>187</v>
      </c>
      <c r="E314" s="120">
        <v>1</v>
      </c>
      <c r="F314" s="234" t="s">
        <v>188</v>
      </c>
      <c r="G314" s="166" t="s">
        <v>200</v>
      </c>
      <c r="H314" s="166" t="s">
        <v>185</v>
      </c>
      <c r="I314" s="299" t="str">
        <f t="shared" si="18"/>
        <v>I-104-1-0500202</v>
      </c>
      <c r="J314" s="234" t="s">
        <v>221</v>
      </c>
      <c r="K314" s="109" t="s">
        <v>16</v>
      </c>
      <c r="L314" s="109" t="s">
        <v>18</v>
      </c>
      <c r="M314" s="111" t="s">
        <v>4754</v>
      </c>
      <c r="N314" s="202"/>
      <c r="O314" s="110" t="s">
        <v>1123</v>
      </c>
      <c r="P314" s="331" t="s">
        <v>1108</v>
      </c>
      <c r="Q314" s="331" t="s">
        <v>1109</v>
      </c>
      <c r="R314" s="216" t="s">
        <v>222</v>
      </c>
      <c r="S314" s="111" t="s">
        <v>1166</v>
      </c>
      <c r="T314" s="581" t="s">
        <v>3222</v>
      </c>
      <c r="U314" s="583">
        <v>0.85</v>
      </c>
      <c r="V314" s="216" t="s">
        <v>1112</v>
      </c>
      <c r="W314" s="310">
        <v>3</v>
      </c>
      <c r="X314" s="206" t="s">
        <v>222</v>
      </c>
      <c r="Y314" s="703">
        <v>43157</v>
      </c>
      <c r="Z314" s="296" t="s">
        <v>1170</v>
      </c>
      <c r="AA314" s="134">
        <v>43221</v>
      </c>
      <c r="AB314" s="134">
        <v>43343</v>
      </c>
      <c r="AC314" s="341" t="str">
        <f t="shared" si="19"/>
        <v>mayo</v>
      </c>
      <c r="AD314" s="343">
        <f t="shared" si="20"/>
        <v>122</v>
      </c>
      <c r="AE314" s="342">
        <f t="shared" si="17"/>
        <v>122</v>
      </c>
      <c r="AF314" s="350">
        <v>0</v>
      </c>
      <c r="AG314" s="135">
        <v>647398454</v>
      </c>
      <c r="AH314" s="370" t="s">
        <v>1114</v>
      </c>
      <c r="AI314" s="245"/>
      <c r="AJ314" s="217"/>
      <c r="AK314" s="581" t="s">
        <v>1171</v>
      </c>
      <c r="AL314" s="260">
        <v>0</v>
      </c>
      <c r="AM314" s="260">
        <v>0</v>
      </c>
      <c r="AN314" s="574">
        <v>0</v>
      </c>
      <c r="AO314" s="575" t="s">
        <v>3236</v>
      </c>
      <c r="AP314" s="574">
        <v>0</v>
      </c>
      <c r="AQ314" s="726" t="s">
        <v>4059</v>
      </c>
      <c r="AR314" s="574">
        <v>1</v>
      </c>
      <c r="AS314" s="726" t="s">
        <v>5282</v>
      </c>
      <c r="AT314" s="1627">
        <v>1.5</v>
      </c>
      <c r="AU314" s="1378" t="s">
        <v>6474</v>
      </c>
      <c r="AV314" s="1426">
        <v>2.5</v>
      </c>
      <c r="AW314" s="1404" t="s">
        <v>7241</v>
      </c>
      <c r="AX314" s="144"/>
      <c r="AY314" s="144"/>
      <c r="AZ314" s="144"/>
      <c r="BA314" s="144"/>
      <c r="BB314" s="144"/>
      <c r="BC314" s="144"/>
      <c r="BD314" s="144"/>
      <c r="BE314" s="144"/>
      <c r="BF314" s="144"/>
      <c r="BG314" s="144"/>
      <c r="BH314" s="144"/>
      <c r="BI314" s="144"/>
      <c r="BJ314" s="335">
        <f>IFERROR(VLOOKUP(CONCATENATE($AC314,$AE314),'Matriz de Decisión'!$M$4:$Y$81,2,0),0)</f>
        <v>0</v>
      </c>
      <c r="BK314" s="352">
        <v>0</v>
      </c>
      <c r="BL314" s="370">
        <v>0</v>
      </c>
      <c r="BM314" s="577">
        <v>0</v>
      </c>
      <c r="BN314" s="335">
        <v>0</v>
      </c>
      <c r="BO314" s="576">
        <v>0</v>
      </c>
      <c r="BP314" s="336">
        <v>0</v>
      </c>
      <c r="BQ314" s="336"/>
      <c r="BR314" s="339"/>
      <c r="BS314" s="336">
        <v>0</v>
      </c>
      <c r="BT314" s="336"/>
      <c r="BU314" s="339"/>
      <c r="BV314" s="1362">
        <v>0.4</v>
      </c>
      <c r="BW314" s="1362">
        <v>0.4</v>
      </c>
      <c r="BX314" s="1363" t="s">
        <v>6688</v>
      </c>
      <c r="BY314" s="1451">
        <v>0.60000000000000009</v>
      </c>
      <c r="BZ314" s="1451">
        <v>0.6</v>
      </c>
      <c r="CA314" s="1378" t="s">
        <v>7267</v>
      </c>
      <c r="CB314" s="336">
        <v>0.8</v>
      </c>
      <c r="CC314" s="336"/>
      <c r="CD314" s="337"/>
      <c r="CE314" s="336">
        <v>1</v>
      </c>
      <c r="CF314" s="336"/>
      <c r="CG314" s="337"/>
      <c r="CH314" s="336">
        <v>1</v>
      </c>
      <c r="CI314" s="336"/>
      <c r="CJ314" s="337"/>
      <c r="CK314" s="336">
        <v>1</v>
      </c>
      <c r="CL314" s="336"/>
      <c r="CM314" s="337"/>
      <c r="CN314" s="336">
        <v>1</v>
      </c>
      <c r="CO314" s="336"/>
      <c r="CP314" s="337"/>
      <c r="CQ314" s="336">
        <v>1</v>
      </c>
      <c r="CR314" s="336"/>
      <c r="CS314" s="337"/>
      <c r="CU314" s="336" t="s">
        <v>5108</v>
      </c>
    </row>
    <row r="315" spans="1:99" ht="141.75" x14ac:dyDescent="0.25">
      <c r="A315" s="234" t="s">
        <v>3556</v>
      </c>
      <c r="B315" s="234" t="s">
        <v>181</v>
      </c>
      <c r="C315" s="234">
        <v>1</v>
      </c>
      <c r="D315" s="234" t="s">
        <v>187</v>
      </c>
      <c r="E315" s="120">
        <v>1</v>
      </c>
      <c r="F315" s="234" t="s">
        <v>188</v>
      </c>
      <c r="G315" s="166" t="s">
        <v>200</v>
      </c>
      <c r="H315" s="166" t="s">
        <v>186</v>
      </c>
      <c r="I315" s="299" t="str">
        <f t="shared" si="18"/>
        <v>I-104-1-0500203</v>
      </c>
      <c r="J315" s="234" t="s">
        <v>221</v>
      </c>
      <c r="K315" s="109" t="s">
        <v>16</v>
      </c>
      <c r="L315" s="109" t="s">
        <v>18</v>
      </c>
      <c r="M315" s="111" t="s">
        <v>4754</v>
      </c>
      <c r="N315" s="202"/>
      <c r="O315" s="110" t="s">
        <v>1123</v>
      </c>
      <c r="P315" s="331" t="s">
        <v>1108</v>
      </c>
      <c r="Q315" s="331" t="s">
        <v>1109</v>
      </c>
      <c r="R315" s="216" t="s">
        <v>222</v>
      </c>
      <c r="S315" s="111" t="s">
        <v>1166</v>
      </c>
      <c r="T315" s="581" t="s">
        <v>3222</v>
      </c>
      <c r="U315" s="583">
        <v>0.85</v>
      </c>
      <c r="V315" s="216" t="s">
        <v>1112</v>
      </c>
      <c r="W315" s="1632">
        <v>3</v>
      </c>
      <c r="X315" s="144"/>
      <c r="Y315" s="703"/>
      <c r="Z315" s="296" t="s">
        <v>1172</v>
      </c>
      <c r="AA315" s="134">
        <v>43189</v>
      </c>
      <c r="AB315" s="134">
        <v>43281</v>
      </c>
      <c r="AC315" s="341" t="str">
        <f t="shared" si="19"/>
        <v>marzo</v>
      </c>
      <c r="AD315" s="343">
        <f t="shared" si="20"/>
        <v>92</v>
      </c>
      <c r="AE315" s="342">
        <f t="shared" si="17"/>
        <v>122</v>
      </c>
      <c r="AF315" s="350">
        <v>0</v>
      </c>
      <c r="AG315" s="135">
        <v>647398454</v>
      </c>
      <c r="AH315" s="370" t="s">
        <v>1114</v>
      </c>
      <c r="AI315" s="245"/>
      <c r="AJ315" s="217"/>
      <c r="AK315" s="581" t="s">
        <v>1173</v>
      </c>
      <c r="AL315" s="260">
        <v>0</v>
      </c>
      <c r="AM315" s="260">
        <v>0</v>
      </c>
      <c r="AN315" s="574">
        <v>0</v>
      </c>
      <c r="AO315" s="575" t="s">
        <v>3237</v>
      </c>
      <c r="AP315" s="574">
        <v>0</v>
      </c>
      <c r="AQ315" s="726" t="s">
        <v>4059</v>
      </c>
      <c r="AR315" s="574">
        <v>1</v>
      </c>
      <c r="AS315" s="726" t="s">
        <v>5282</v>
      </c>
      <c r="AT315" s="1627">
        <v>1.5</v>
      </c>
      <c r="AU315" s="1378" t="s">
        <v>6474</v>
      </c>
      <c r="AV315" s="1426">
        <v>2.5</v>
      </c>
      <c r="AW315" s="1404" t="s">
        <v>7241</v>
      </c>
      <c r="AX315" s="144"/>
      <c r="AY315" s="144"/>
      <c r="AZ315" s="144"/>
      <c r="BA315" s="144"/>
      <c r="BB315" s="144"/>
      <c r="BC315" s="144"/>
      <c r="BD315" s="144"/>
      <c r="BE315" s="144"/>
      <c r="BF315" s="144"/>
      <c r="BG315" s="144"/>
      <c r="BH315" s="144"/>
      <c r="BI315" s="144"/>
      <c r="BJ315" s="335">
        <f>IFERROR(VLOOKUP(CONCATENATE($AC315,$AE315),'Matriz de Decisión'!$M$4:$Y$81,2,0),0)</f>
        <v>0</v>
      </c>
      <c r="BK315" s="352">
        <v>0</v>
      </c>
      <c r="BL315" s="370" t="s">
        <v>1174</v>
      </c>
      <c r="BM315" s="577">
        <v>0</v>
      </c>
      <c r="BN315" s="335">
        <v>0</v>
      </c>
      <c r="BO315" s="576" t="s">
        <v>3278</v>
      </c>
      <c r="BP315" s="336">
        <v>0.35</v>
      </c>
      <c r="BQ315" s="336">
        <v>0.35</v>
      </c>
      <c r="BR315" s="339" t="s">
        <v>4081</v>
      </c>
      <c r="BS315" s="336">
        <v>0.55000000000000004</v>
      </c>
      <c r="BT315" s="336">
        <v>0.55000000000000004</v>
      </c>
      <c r="BU315" s="339" t="s">
        <v>5491</v>
      </c>
      <c r="BV315" s="1362">
        <v>0.75</v>
      </c>
      <c r="BW315" s="1362">
        <v>0.75</v>
      </c>
      <c r="BX315" s="1363" t="s">
        <v>6689</v>
      </c>
      <c r="BY315" s="1451">
        <v>1</v>
      </c>
      <c r="BZ315" s="1451">
        <v>1</v>
      </c>
      <c r="CA315" s="1378" t="s">
        <v>7268</v>
      </c>
      <c r="CB315" s="336">
        <v>1</v>
      </c>
      <c r="CC315" s="336"/>
      <c r="CD315" s="337"/>
      <c r="CE315" s="336">
        <v>1</v>
      </c>
      <c r="CF315" s="336"/>
      <c r="CG315" s="337"/>
      <c r="CH315" s="336">
        <v>1</v>
      </c>
      <c r="CI315" s="336"/>
      <c r="CJ315" s="337"/>
      <c r="CK315" s="336">
        <v>1</v>
      </c>
      <c r="CL315" s="336"/>
      <c r="CM315" s="337"/>
      <c r="CN315" s="336">
        <v>1</v>
      </c>
      <c r="CO315" s="336"/>
      <c r="CP315" s="337"/>
      <c r="CQ315" s="336">
        <v>1</v>
      </c>
      <c r="CR315" s="336"/>
      <c r="CS315" s="337"/>
      <c r="CU315" s="336" t="s">
        <v>5109</v>
      </c>
    </row>
    <row r="316" spans="1:99" ht="141.75" x14ac:dyDescent="0.25">
      <c r="A316" s="234" t="s">
        <v>3556</v>
      </c>
      <c r="B316" s="234" t="s">
        <v>181</v>
      </c>
      <c r="C316" s="234">
        <v>1</v>
      </c>
      <c r="D316" s="234" t="s">
        <v>187</v>
      </c>
      <c r="E316" s="120">
        <v>1</v>
      </c>
      <c r="F316" s="234" t="s">
        <v>188</v>
      </c>
      <c r="G316" s="166" t="s">
        <v>200</v>
      </c>
      <c r="H316" s="166" t="s">
        <v>187</v>
      </c>
      <c r="I316" s="299" t="str">
        <f t="shared" si="18"/>
        <v>I-104-1-0500204</v>
      </c>
      <c r="J316" s="234" t="s">
        <v>221</v>
      </c>
      <c r="K316" s="109" t="s">
        <v>16</v>
      </c>
      <c r="L316" s="109" t="s">
        <v>18</v>
      </c>
      <c r="M316" s="111" t="s">
        <v>4754</v>
      </c>
      <c r="N316" s="202"/>
      <c r="O316" s="110" t="s">
        <v>1123</v>
      </c>
      <c r="P316" s="331" t="s">
        <v>1108</v>
      </c>
      <c r="Q316" s="331" t="s">
        <v>1109</v>
      </c>
      <c r="R316" s="216" t="s">
        <v>222</v>
      </c>
      <c r="S316" s="111" t="s">
        <v>1166</v>
      </c>
      <c r="T316" s="581" t="s">
        <v>3222</v>
      </c>
      <c r="U316" s="583">
        <v>0.85</v>
      </c>
      <c r="V316" s="216" t="s">
        <v>1112</v>
      </c>
      <c r="W316" s="310">
        <v>3</v>
      </c>
      <c r="X316" s="206" t="s">
        <v>222</v>
      </c>
      <c r="Y316" s="703">
        <v>43157</v>
      </c>
      <c r="Z316" s="296" t="s">
        <v>1175</v>
      </c>
      <c r="AA316" s="134">
        <v>43221</v>
      </c>
      <c r="AB316" s="134">
        <v>43296</v>
      </c>
      <c r="AC316" s="341" t="str">
        <f t="shared" si="19"/>
        <v>mayo</v>
      </c>
      <c r="AD316" s="343">
        <f t="shared" si="20"/>
        <v>75</v>
      </c>
      <c r="AE316" s="342">
        <f t="shared" si="17"/>
        <v>91</v>
      </c>
      <c r="AF316" s="350">
        <v>0</v>
      </c>
      <c r="AG316" s="135">
        <v>647398454</v>
      </c>
      <c r="AH316" s="370" t="s">
        <v>1114</v>
      </c>
      <c r="AI316" s="245"/>
      <c r="AJ316" s="217"/>
      <c r="AK316" s="581" t="s">
        <v>1140</v>
      </c>
      <c r="AL316" s="260">
        <v>0</v>
      </c>
      <c r="AM316" s="260">
        <v>0</v>
      </c>
      <c r="AN316" s="574">
        <v>0</v>
      </c>
      <c r="AO316" s="575" t="s">
        <v>3237</v>
      </c>
      <c r="AP316" s="574">
        <v>0</v>
      </c>
      <c r="AQ316" s="726" t="s">
        <v>4059</v>
      </c>
      <c r="AR316" s="574">
        <v>1</v>
      </c>
      <c r="AS316" s="726" t="s">
        <v>5282</v>
      </c>
      <c r="AT316" s="1627">
        <v>1.5</v>
      </c>
      <c r="AU316" s="1378" t="s">
        <v>6474</v>
      </c>
      <c r="AV316" s="1426">
        <v>2.5</v>
      </c>
      <c r="AW316" s="1404" t="s">
        <v>7241</v>
      </c>
      <c r="AX316" s="144"/>
      <c r="AY316" s="144"/>
      <c r="AZ316" s="144"/>
      <c r="BA316" s="144"/>
      <c r="BB316" s="144"/>
      <c r="BC316" s="144"/>
      <c r="BD316" s="144"/>
      <c r="BE316" s="144"/>
      <c r="BF316" s="144"/>
      <c r="BG316" s="144"/>
      <c r="BH316" s="144"/>
      <c r="BI316" s="144"/>
      <c r="BJ316" s="335">
        <f>IFERROR(VLOOKUP(CONCATENATE($AC316,$AE316),'Matriz de Decisión'!$M$4:$Y$81,2,0),0)</f>
        <v>0</v>
      </c>
      <c r="BK316" s="352">
        <v>0</v>
      </c>
      <c r="BL316" s="370">
        <v>0</v>
      </c>
      <c r="BM316" s="577">
        <v>0</v>
      </c>
      <c r="BN316" s="335">
        <v>0</v>
      </c>
      <c r="BO316" s="576">
        <v>0</v>
      </c>
      <c r="BP316" s="336">
        <v>0</v>
      </c>
      <c r="BQ316" s="336"/>
      <c r="BR316" s="339"/>
      <c r="BS316" s="336">
        <v>0</v>
      </c>
      <c r="BT316" s="336"/>
      <c r="BU316" s="339"/>
      <c r="BV316" s="1362">
        <v>0.4</v>
      </c>
      <c r="BW316" s="1362">
        <v>0.4</v>
      </c>
      <c r="BX316" s="1363" t="s">
        <v>6690</v>
      </c>
      <c r="BY316" s="1451">
        <v>0.8</v>
      </c>
      <c r="BZ316" s="1451">
        <v>0.8</v>
      </c>
      <c r="CA316" s="1378" t="s">
        <v>7269</v>
      </c>
      <c r="CB316" s="336">
        <v>1</v>
      </c>
      <c r="CC316" s="336"/>
      <c r="CD316" s="337"/>
      <c r="CE316" s="336">
        <v>1</v>
      </c>
      <c r="CF316" s="336"/>
      <c r="CG316" s="337"/>
      <c r="CH316" s="336">
        <v>1</v>
      </c>
      <c r="CI316" s="336"/>
      <c r="CJ316" s="337"/>
      <c r="CK316" s="336">
        <v>1</v>
      </c>
      <c r="CL316" s="336"/>
      <c r="CM316" s="337"/>
      <c r="CN316" s="336">
        <v>1</v>
      </c>
      <c r="CO316" s="336"/>
      <c r="CP316" s="337"/>
      <c r="CQ316" s="336">
        <v>1</v>
      </c>
      <c r="CR316" s="336"/>
      <c r="CS316" s="337"/>
      <c r="CU316" s="336" t="s">
        <v>5110</v>
      </c>
    </row>
    <row r="317" spans="1:99" ht="144" x14ac:dyDescent="0.25">
      <c r="A317" s="234" t="s">
        <v>3556</v>
      </c>
      <c r="B317" s="234" t="s">
        <v>181</v>
      </c>
      <c r="C317" s="234">
        <v>1</v>
      </c>
      <c r="D317" s="234" t="s">
        <v>187</v>
      </c>
      <c r="E317" s="120">
        <v>1</v>
      </c>
      <c r="F317" s="234" t="s">
        <v>188</v>
      </c>
      <c r="G317" s="166" t="s">
        <v>200</v>
      </c>
      <c r="H317" s="166" t="s">
        <v>188</v>
      </c>
      <c r="I317" s="299" t="str">
        <f t="shared" si="18"/>
        <v>I-104-1-0500205</v>
      </c>
      <c r="J317" s="234" t="s">
        <v>221</v>
      </c>
      <c r="K317" s="109" t="s">
        <v>16</v>
      </c>
      <c r="L317" s="109" t="s">
        <v>18</v>
      </c>
      <c r="M317" s="111" t="s">
        <v>4754</v>
      </c>
      <c r="N317" s="202"/>
      <c r="O317" s="110" t="s">
        <v>1123</v>
      </c>
      <c r="P317" s="331" t="s">
        <v>1108</v>
      </c>
      <c r="Q317" s="331" t="s">
        <v>1109</v>
      </c>
      <c r="R317" s="216" t="s">
        <v>222</v>
      </c>
      <c r="S317" s="111" t="s">
        <v>1166</v>
      </c>
      <c r="T317" s="581" t="s">
        <v>3222</v>
      </c>
      <c r="U317" s="583">
        <v>0.85</v>
      </c>
      <c r="V317" s="216" t="s">
        <v>1112</v>
      </c>
      <c r="W317" s="310">
        <v>3</v>
      </c>
      <c r="X317" s="144"/>
      <c r="Y317" s="703"/>
      <c r="Z317" s="296" t="s">
        <v>1176</v>
      </c>
      <c r="AA317" s="134">
        <v>43435</v>
      </c>
      <c r="AB317" s="134">
        <v>43465</v>
      </c>
      <c r="AC317" s="341" t="str">
        <f t="shared" si="19"/>
        <v>diciembre</v>
      </c>
      <c r="AD317" s="343">
        <f t="shared" si="20"/>
        <v>30</v>
      </c>
      <c r="AE317" s="342">
        <f t="shared" si="17"/>
        <v>30</v>
      </c>
      <c r="AF317" s="350">
        <v>0</v>
      </c>
      <c r="AG317" s="135">
        <v>647398454</v>
      </c>
      <c r="AH317" s="370" t="s">
        <v>1114</v>
      </c>
      <c r="AI317" s="245"/>
      <c r="AJ317" s="217"/>
      <c r="AK317" s="581" t="s">
        <v>1177</v>
      </c>
      <c r="AL317" s="245" t="s">
        <v>613</v>
      </c>
      <c r="AM317" s="246" t="s">
        <v>1178</v>
      </c>
      <c r="AN317" s="574">
        <v>0</v>
      </c>
      <c r="AO317" s="575" t="s">
        <v>3237</v>
      </c>
      <c r="AP317" s="574">
        <v>0</v>
      </c>
      <c r="AQ317" s="726" t="s">
        <v>4059</v>
      </c>
      <c r="AR317" s="574">
        <v>1</v>
      </c>
      <c r="AS317" s="726" t="s">
        <v>5282</v>
      </c>
      <c r="AT317" s="1627">
        <v>1.5</v>
      </c>
      <c r="AU317" s="1378" t="s">
        <v>6474</v>
      </c>
      <c r="AV317" s="1426">
        <v>2.5</v>
      </c>
      <c r="AW317" s="1404" t="s">
        <v>7241</v>
      </c>
      <c r="AX317" s="144"/>
      <c r="AY317" s="144"/>
      <c r="AZ317" s="144"/>
      <c r="BA317" s="144"/>
      <c r="BB317" s="144"/>
      <c r="BC317" s="144"/>
      <c r="BD317" s="144"/>
      <c r="BE317" s="144"/>
      <c r="BF317" s="144"/>
      <c r="BG317" s="144"/>
      <c r="BH317" s="144"/>
      <c r="BI317" s="144"/>
      <c r="BJ317" s="335">
        <f>IFERROR(VLOOKUP(CONCATENATE($AC317,$AE317),'Matriz de Decisión'!$M$4:$Y$81,2,0),0)</f>
        <v>0</v>
      </c>
      <c r="BK317" s="354">
        <v>0</v>
      </c>
      <c r="BL317" s="370">
        <v>0</v>
      </c>
      <c r="BM317" s="577">
        <v>0</v>
      </c>
      <c r="BN317" s="335">
        <v>0</v>
      </c>
      <c r="BO317" s="576">
        <v>0</v>
      </c>
      <c r="BP317" s="336">
        <v>0</v>
      </c>
      <c r="BQ317" s="336"/>
      <c r="BR317" s="339"/>
      <c r="BS317" s="336">
        <v>0</v>
      </c>
      <c r="BT317" s="336"/>
      <c r="BU317" s="339"/>
      <c r="BV317" s="1362">
        <v>0</v>
      </c>
      <c r="BW317" s="1362">
        <v>0</v>
      </c>
      <c r="BX317" s="1363">
        <v>0</v>
      </c>
      <c r="BY317" s="1451">
        <v>0</v>
      </c>
      <c r="BZ317" s="1451">
        <v>0</v>
      </c>
      <c r="CA317" s="1378">
        <v>0</v>
      </c>
      <c r="CB317" s="336">
        <v>0</v>
      </c>
      <c r="CC317" s="336"/>
      <c r="CD317" s="337"/>
      <c r="CE317" s="336">
        <v>0</v>
      </c>
      <c r="CF317" s="336"/>
      <c r="CG317" s="337"/>
      <c r="CH317" s="336">
        <v>0</v>
      </c>
      <c r="CI317" s="336"/>
      <c r="CJ317" s="337"/>
      <c r="CK317" s="336">
        <v>0</v>
      </c>
      <c r="CL317" s="336"/>
      <c r="CM317" s="337"/>
      <c r="CN317" s="336">
        <v>0</v>
      </c>
      <c r="CO317" s="336"/>
      <c r="CP317" s="337"/>
      <c r="CQ317" s="336">
        <v>1</v>
      </c>
      <c r="CR317" s="336"/>
      <c r="CS317" s="337"/>
      <c r="CU317" s="336" t="s">
        <v>5111</v>
      </c>
    </row>
    <row r="318" spans="1:99" ht="144" x14ac:dyDescent="0.25">
      <c r="A318" s="234" t="s">
        <v>3556</v>
      </c>
      <c r="B318" s="234" t="s">
        <v>181</v>
      </c>
      <c r="C318" s="234">
        <v>1</v>
      </c>
      <c r="D318" s="234" t="s">
        <v>187</v>
      </c>
      <c r="E318" s="120">
        <v>1</v>
      </c>
      <c r="F318" s="234" t="s">
        <v>188</v>
      </c>
      <c r="G318" s="166" t="s">
        <v>200</v>
      </c>
      <c r="H318" s="166" t="s">
        <v>189</v>
      </c>
      <c r="I318" s="299" t="str">
        <f t="shared" si="18"/>
        <v>I-104-1-0500206</v>
      </c>
      <c r="J318" s="234" t="s">
        <v>221</v>
      </c>
      <c r="K318" s="109" t="s">
        <v>16</v>
      </c>
      <c r="L318" s="109" t="s">
        <v>18</v>
      </c>
      <c r="M318" s="111" t="s">
        <v>4754</v>
      </c>
      <c r="N318" s="202"/>
      <c r="O318" s="110" t="s">
        <v>1123</v>
      </c>
      <c r="P318" s="331" t="s">
        <v>1108</v>
      </c>
      <c r="Q318" s="331" t="s">
        <v>1109</v>
      </c>
      <c r="R318" s="216" t="s">
        <v>222</v>
      </c>
      <c r="S318" s="111" t="s">
        <v>1166</v>
      </c>
      <c r="T318" s="581" t="s">
        <v>3222</v>
      </c>
      <c r="U318" s="583">
        <v>0.85</v>
      </c>
      <c r="V318" s="216" t="s">
        <v>1112</v>
      </c>
      <c r="W318" s="310">
        <v>3</v>
      </c>
      <c r="X318" s="206" t="s">
        <v>222</v>
      </c>
      <c r="Y318" s="703">
        <v>43157</v>
      </c>
      <c r="Z318" s="296" t="s">
        <v>1179</v>
      </c>
      <c r="AA318" s="134">
        <v>43313</v>
      </c>
      <c r="AB318" s="134">
        <v>43465</v>
      </c>
      <c r="AC318" s="341" t="str">
        <f t="shared" si="19"/>
        <v>agosto</v>
      </c>
      <c r="AD318" s="343">
        <f t="shared" si="20"/>
        <v>152</v>
      </c>
      <c r="AE318" s="342">
        <f t="shared" si="17"/>
        <v>152</v>
      </c>
      <c r="AF318" s="350">
        <v>0</v>
      </c>
      <c r="AG318" s="135">
        <v>647398454</v>
      </c>
      <c r="AH318" s="370" t="s">
        <v>1114</v>
      </c>
      <c r="AI318" s="245"/>
      <c r="AJ318" s="217"/>
      <c r="AK318" s="581" t="s">
        <v>1180</v>
      </c>
      <c r="AL318" s="245" t="s">
        <v>613</v>
      </c>
      <c r="AM318" s="246" t="s">
        <v>1178</v>
      </c>
      <c r="AN318" s="574">
        <v>0</v>
      </c>
      <c r="AO318" s="575" t="s">
        <v>3237</v>
      </c>
      <c r="AP318" s="574">
        <v>0</v>
      </c>
      <c r="AQ318" s="726" t="s">
        <v>4059</v>
      </c>
      <c r="AR318" s="574">
        <v>1</v>
      </c>
      <c r="AS318" s="726" t="s">
        <v>5282</v>
      </c>
      <c r="AT318" s="1627">
        <v>1.5</v>
      </c>
      <c r="AU318" s="1378" t="s">
        <v>6474</v>
      </c>
      <c r="AV318" s="1426">
        <v>2.5</v>
      </c>
      <c r="AW318" s="1404" t="s">
        <v>7241</v>
      </c>
      <c r="AX318" s="144"/>
      <c r="AY318" s="144"/>
      <c r="AZ318" s="144"/>
      <c r="BA318" s="144"/>
      <c r="BB318" s="144"/>
      <c r="BC318" s="144"/>
      <c r="BD318" s="144"/>
      <c r="BE318" s="144"/>
      <c r="BF318" s="144"/>
      <c r="BG318" s="144"/>
      <c r="BH318" s="144"/>
      <c r="BI318" s="144"/>
      <c r="BJ318" s="335">
        <f>IFERROR(VLOOKUP(CONCATENATE($AC318,$AE318),'Matriz de Decisión'!$M$4:$Y$81,2,0),0)</f>
        <v>0</v>
      </c>
      <c r="BK318" s="354">
        <v>0</v>
      </c>
      <c r="BL318" s="370">
        <v>0</v>
      </c>
      <c r="BM318" s="577">
        <v>0</v>
      </c>
      <c r="BN318" s="335">
        <v>0</v>
      </c>
      <c r="BO318" s="576">
        <v>0</v>
      </c>
      <c r="BP318" s="336">
        <v>0</v>
      </c>
      <c r="BQ318" s="336"/>
      <c r="BR318" s="339"/>
      <c r="BS318" s="336">
        <v>0</v>
      </c>
      <c r="BT318" s="336"/>
      <c r="BU318" s="339"/>
      <c r="BV318" s="1362">
        <v>0</v>
      </c>
      <c r="BW318" s="1362">
        <v>0</v>
      </c>
      <c r="BX318" s="1363">
        <v>0</v>
      </c>
      <c r="BY318" s="1451">
        <v>0</v>
      </c>
      <c r="BZ318" s="1451">
        <v>0</v>
      </c>
      <c r="CA318" s="1378">
        <v>0</v>
      </c>
      <c r="CB318" s="336">
        <v>0</v>
      </c>
      <c r="CC318" s="336"/>
      <c r="CD318" s="337"/>
      <c r="CE318" s="336">
        <v>0.1</v>
      </c>
      <c r="CF318" s="336"/>
      <c r="CG318" s="337"/>
      <c r="CH318" s="336">
        <v>0.30000000000000004</v>
      </c>
      <c r="CI318" s="336"/>
      <c r="CJ318" s="337"/>
      <c r="CK318" s="336">
        <v>0.5</v>
      </c>
      <c r="CL318" s="336"/>
      <c r="CM318" s="337"/>
      <c r="CN318" s="336">
        <v>0.7</v>
      </c>
      <c r="CO318" s="336"/>
      <c r="CP318" s="337"/>
      <c r="CQ318" s="336">
        <v>1</v>
      </c>
      <c r="CR318" s="336"/>
      <c r="CS318" s="337"/>
      <c r="CU318" s="336" t="s">
        <v>5112</v>
      </c>
    </row>
    <row r="319" spans="1:99" ht="144" x14ac:dyDescent="0.25">
      <c r="A319" s="234" t="s">
        <v>3556</v>
      </c>
      <c r="B319" s="234" t="s">
        <v>181</v>
      </c>
      <c r="C319" s="234">
        <v>1</v>
      </c>
      <c r="D319" s="234" t="s">
        <v>187</v>
      </c>
      <c r="E319" s="120">
        <v>1</v>
      </c>
      <c r="F319" s="234" t="s">
        <v>188</v>
      </c>
      <c r="G319" s="166" t="s">
        <v>200</v>
      </c>
      <c r="H319" s="166" t="s">
        <v>194</v>
      </c>
      <c r="I319" s="299" t="str">
        <f t="shared" si="18"/>
        <v>I-104-1-0500207</v>
      </c>
      <c r="J319" s="234" t="s">
        <v>221</v>
      </c>
      <c r="K319" s="109" t="s">
        <v>16</v>
      </c>
      <c r="L319" s="109" t="s">
        <v>18</v>
      </c>
      <c r="M319" s="111" t="s">
        <v>4754</v>
      </c>
      <c r="N319" s="202"/>
      <c r="O319" s="110" t="s">
        <v>1123</v>
      </c>
      <c r="P319" s="331" t="s">
        <v>1108</v>
      </c>
      <c r="Q319" s="331" t="s">
        <v>1109</v>
      </c>
      <c r="R319" s="216" t="s">
        <v>222</v>
      </c>
      <c r="S319" s="111" t="s">
        <v>1166</v>
      </c>
      <c r="T319" s="581" t="s">
        <v>3222</v>
      </c>
      <c r="U319" s="583">
        <v>0.85</v>
      </c>
      <c r="V319" s="216" t="s">
        <v>1112</v>
      </c>
      <c r="W319" s="310">
        <v>3</v>
      </c>
      <c r="X319" s="144"/>
      <c r="Y319" s="703"/>
      <c r="Z319" s="296" t="s">
        <v>1181</v>
      </c>
      <c r="AA319" s="134">
        <v>43388</v>
      </c>
      <c r="AB319" s="134">
        <v>43404</v>
      </c>
      <c r="AC319" s="341" t="str">
        <f t="shared" si="19"/>
        <v>octubre</v>
      </c>
      <c r="AD319" s="343">
        <f t="shared" si="20"/>
        <v>16</v>
      </c>
      <c r="AE319" s="342">
        <f t="shared" si="17"/>
        <v>30</v>
      </c>
      <c r="AF319" s="350">
        <v>0</v>
      </c>
      <c r="AG319" s="135">
        <v>647398454</v>
      </c>
      <c r="AH319" s="370" t="s">
        <v>1114</v>
      </c>
      <c r="AI319" s="245"/>
      <c r="AJ319" s="217"/>
      <c r="AK319" s="581" t="s">
        <v>1177</v>
      </c>
      <c r="AL319" s="245" t="s">
        <v>613</v>
      </c>
      <c r="AM319" s="246" t="s">
        <v>1178</v>
      </c>
      <c r="AN319" s="574">
        <v>0</v>
      </c>
      <c r="AO319" s="575" t="s">
        <v>3237</v>
      </c>
      <c r="AP319" s="574">
        <v>0</v>
      </c>
      <c r="AQ319" s="726" t="s">
        <v>4059</v>
      </c>
      <c r="AR319" s="574">
        <v>1</v>
      </c>
      <c r="AS319" s="726" t="s">
        <v>5282</v>
      </c>
      <c r="AT319" s="1627">
        <v>1.5</v>
      </c>
      <c r="AU319" s="1378" t="s">
        <v>6474</v>
      </c>
      <c r="AV319" s="1426">
        <v>2.5</v>
      </c>
      <c r="AW319" s="1404" t="s">
        <v>7241</v>
      </c>
      <c r="AX319" s="144"/>
      <c r="AY319" s="144"/>
      <c r="AZ319" s="144"/>
      <c r="BA319" s="144"/>
      <c r="BB319" s="144"/>
      <c r="BC319" s="144"/>
      <c r="BD319" s="144"/>
      <c r="BE319" s="144"/>
      <c r="BF319" s="144"/>
      <c r="BG319" s="144"/>
      <c r="BH319" s="144"/>
      <c r="BI319" s="144"/>
      <c r="BJ319" s="335">
        <f>IFERROR(VLOOKUP(CONCATENATE($AC319,$AE319),'Matriz de Decisión'!$M$4:$Y$81,2,0),0)</f>
        <v>0</v>
      </c>
      <c r="BK319" s="354">
        <v>0</v>
      </c>
      <c r="BL319" s="370">
        <v>0</v>
      </c>
      <c r="BM319" s="577">
        <v>0</v>
      </c>
      <c r="BN319" s="335">
        <v>0</v>
      </c>
      <c r="BO319" s="576">
        <v>0</v>
      </c>
      <c r="BP319" s="336">
        <v>0</v>
      </c>
      <c r="BQ319" s="336"/>
      <c r="BR319" s="339"/>
      <c r="BS319" s="336">
        <v>0</v>
      </c>
      <c r="BT319" s="336"/>
      <c r="BU319" s="339"/>
      <c r="BV319" s="1362">
        <v>0</v>
      </c>
      <c r="BW319" s="1362">
        <v>0</v>
      </c>
      <c r="BX319" s="1363">
        <v>0</v>
      </c>
      <c r="BY319" s="1451">
        <v>0</v>
      </c>
      <c r="BZ319" s="1451">
        <v>0</v>
      </c>
      <c r="CA319" s="1378">
        <v>0</v>
      </c>
      <c r="CB319" s="336">
        <v>0</v>
      </c>
      <c r="CC319" s="336"/>
      <c r="CD319" s="337"/>
      <c r="CE319" s="336">
        <v>0</v>
      </c>
      <c r="CF319" s="336"/>
      <c r="CG319" s="337"/>
      <c r="CH319" s="336">
        <v>0</v>
      </c>
      <c r="CI319" s="336"/>
      <c r="CJ319" s="337"/>
      <c r="CK319" s="336">
        <v>1</v>
      </c>
      <c r="CL319" s="336"/>
      <c r="CM319" s="337"/>
      <c r="CN319" s="336">
        <v>1</v>
      </c>
      <c r="CO319" s="336"/>
      <c r="CP319" s="337"/>
      <c r="CQ319" s="336">
        <v>1</v>
      </c>
      <c r="CR319" s="336"/>
      <c r="CS319" s="337"/>
      <c r="CU319" s="336" t="s">
        <v>5113</v>
      </c>
    </row>
    <row r="320" spans="1:99" ht="141.75" x14ac:dyDescent="0.25">
      <c r="A320" s="234" t="s">
        <v>3556</v>
      </c>
      <c r="B320" s="234" t="s">
        <v>181</v>
      </c>
      <c r="C320" s="234">
        <v>1</v>
      </c>
      <c r="D320" s="234" t="s">
        <v>187</v>
      </c>
      <c r="E320" s="120">
        <v>1</v>
      </c>
      <c r="F320" s="234" t="s">
        <v>188</v>
      </c>
      <c r="G320" s="166" t="s">
        <v>200</v>
      </c>
      <c r="H320" s="166" t="s">
        <v>195</v>
      </c>
      <c r="I320" s="299" t="str">
        <f t="shared" si="18"/>
        <v>I-104-1-0500208</v>
      </c>
      <c r="J320" s="234" t="s">
        <v>221</v>
      </c>
      <c r="K320" s="109" t="s">
        <v>16</v>
      </c>
      <c r="L320" s="109" t="s">
        <v>18</v>
      </c>
      <c r="M320" s="111" t="s">
        <v>4754</v>
      </c>
      <c r="N320" s="202"/>
      <c r="O320" s="110" t="s">
        <v>1123</v>
      </c>
      <c r="P320" s="331" t="s">
        <v>1108</v>
      </c>
      <c r="Q320" s="331" t="s">
        <v>1109</v>
      </c>
      <c r="R320" s="216" t="s">
        <v>222</v>
      </c>
      <c r="S320" s="111" t="s">
        <v>1166</v>
      </c>
      <c r="T320" s="581" t="s">
        <v>3222</v>
      </c>
      <c r="U320" s="583">
        <v>0.85</v>
      </c>
      <c r="V320" s="216" t="s">
        <v>1112</v>
      </c>
      <c r="W320" s="1632">
        <v>3</v>
      </c>
      <c r="X320" s="144"/>
      <c r="Y320" s="703"/>
      <c r="Z320" s="296" t="s">
        <v>1182</v>
      </c>
      <c r="AA320" s="134">
        <v>43189</v>
      </c>
      <c r="AB320" s="134">
        <v>43281</v>
      </c>
      <c r="AC320" s="341" t="str">
        <f t="shared" si="19"/>
        <v>marzo</v>
      </c>
      <c r="AD320" s="343">
        <f t="shared" si="20"/>
        <v>92</v>
      </c>
      <c r="AE320" s="342">
        <f t="shared" si="17"/>
        <v>122</v>
      </c>
      <c r="AF320" s="350">
        <v>0</v>
      </c>
      <c r="AG320" s="135">
        <v>647398454</v>
      </c>
      <c r="AH320" s="370" t="s">
        <v>1114</v>
      </c>
      <c r="AI320" s="245"/>
      <c r="AJ320" s="217"/>
      <c r="AK320" s="581" t="s">
        <v>3253</v>
      </c>
      <c r="AL320" s="245" t="s">
        <v>613</v>
      </c>
      <c r="AM320" s="246" t="s">
        <v>1183</v>
      </c>
      <c r="AN320" s="574">
        <v>0</v>
      </c>
      <c r="AO320" s="575" t="s">
        <v>3237</v>
      </c>
      <c r="AP320" s="574">
        <v>0</v>
      </c>
      <c r="AQ320" s="726" t="s">
        <v>4059</v>
      </c>
      <c r="AR320" s="574">
        <v>1</v>
      </c>
      <c r="AS320" s="726" t="s">
        <v>5282</v>
      </c>
      <c r="AT320" s="1627">
        <v>1.5</v>
      </c>
      <c r="AU320" s="1378" t="s">
        <v>6474</v>
      </c>
      <c r="AV320" s="1426">
        <v>2.5</v>
      </c>
      <c r="AW320" s="1404" t="s">
        <v>7241</v>
      </c>
      <c r="AX320" s="144"/>
      <c r="AY320" s="144"/>
      <c r="AZ320" s="144"/>
      <c r="BA320" s="144"/>
      <c r="BB320" s="144"/>
      <c r="BC320" s="144"/>
      <c r="BD320" s="144"/>
      <c r="BE320" s="144"/>
      <c r="BF320" s="144"/>
      <c r="BG320" s="144"/>
      <c r="BH320" s="144"/>
      <c r="BI320" s="144"/>
      <c r="BJ320" s="335">
        <f>IFERROR(VLOOKUP(CONCATENATE($AC320,$AE320),'Matriz de Decisión'!$M$4:$Y$81,2,0),0)</f>
        <v>0</v>
      </c>
      <c r="BK320" s="354">
        <v>0</v>
      </c>
      <c r="BL320" s="370">
        <v>0</v>
      </c>
      <c r="BM320" s="577">
        <v>0</v>
      </c>
      <c r="BN320" s="335">
        <v>0</v>
      </c>
      <c r="BO320" s="576">
        <v>0</v>
      </c>
      <c r="BP320" s="336">
        <v>0.25</v>
      </c>
      <c r="BQ320" s="336">
        <v>0.25</v>
      </c>
      <c r="BR320" s="339" t="s">
        <v>4082</v>
      </c>
      <c r="BS320" s="336">
        <v>0.5</v>
      </c>
      <c r="BT320" s="336">
        <v>0.5</v>
      </c>
      <c r="BU320" s="339" t="s">
        <v>5492</v>
      </c>
      <c r="BV320" s="1362">
        <v>0.75</v>
      </c>
      <c r="BW320" s="1362">
        <v>0.75</v>
      </c>
      <c r="BX320" s="1363" t="s">
        <v>6691</v>
      </c>
      <c r="BY320" s="1451">
        <v>1</v>
      </c>
      <c r="BZ320" s="1451">
        <v>1</v>
      </c>
      <c r="CA320" s="1378" t="s">
        <v>7270</v>
      </c>
      <c r="CB320" s="336">
        <v>1</v>
      </c>
      <c r="CC320" s="336"/>
      <c r="CD320" s="337"/>
      <c r="CE320" s="336">
        <v>1</v>
      </c>
      <c r="CF320" s="336"/>
      <c r="CG320" s="337"/>
      <c r="CH320" s="336">
        <v>1</v>
      </c>
      <c r="CI320" s="336"/>
      <c r="CJ320" s="337"/>
      <c r="CK320" s="336">
        <v>1</v>
      </c>
      <c r="CL320" s="336"/>
      <c r="CM320" s="337"/>
      <c r="CN320" s="336">
        <v>1</v>
      </c>
      <c r="CO320" s="336"/>
      <c r="CP320" s="337"/>
      <c r="CQ320" s="336">
        <v>1</v>
      </c>
      <c r="CR320" s="336"/>
      <c r="CS320" s="337"/>
      <c r="CU320" s="336" t="s">
        <v>5114</v>
      </c>
    </row>
    <row r="321" spans="1:99" ht="144" x14ac:dyDescent="0.25">
      <c r="A321" s="234" t="s">
        <v>3556</v>
      </c>
      <c r="B321" s="234" t="s">
        <v>181</v>
      </c>
      <c r="C321" s="234">
        <v>1</v>
      </c>
      <c r="D321" s="234" t="s">
        <v>187</v>
      </c>
      <c r="E321" s="120">
        <v>1</v>
      </c>
      <c r="F321" s="234" t="s">
        <v>188</v>
      </c>
      <c r="G321" s="166" t="s">
        <v>200</v>
      </c>
      <c r="H321" s="166" t="s">
        <v>196</v>
      </c>
      <c r="I321" s="299" t="str">
        <f t="shared" si="18"/>
        <v>I-104-1-0500209</v>
      </c>
      <c r="J321" s="234" t="s">
        <v>221</v>
      </c>
      <c r="K321" s="109" t="s">
        <v>16</v>
      </c>
      <c r="L321" s="109" t="s">
        <v>18</v>
      </c>
      <c r="M321" s="111" t="s">
        <v>4754</v>
      </c>
      <c r="N321" s="202"/>
      <c r="O321" s="110" t="s">
        <v>1123</v>
      </c>
      <c r="P321" s="331" t="s">
        <v>1108</v>
      </c>
      <c r="Q321" s="331" t="s">
        <v>1109</v>
      </c>
      <c r="R321" s="216" t="s">
        <v>222</v>
      </c>
      <c r="S321" s="111" t="s">
        <v>1166</v>
      </c>
      <c r="T321" s="581" t="s">
        <v>3222</v>
      </c>
      <c r="U321" s="583">
        <v>0.85</v>
      </c>
      <c r="V321" s="216" t="s">
        <v>1112</v>
      </c>
      <c r="W321" s="310">
        <v>3</v>
      </c>
      <c r="X321" s="144"/>
      <c r="Y321" s="703"/>
      <c r="Z321" s="296" t="s">
        <v>1184</v>
      </c>
      <c r="AA321" s="134">
        <v>43282</v>
      </c>
      <c r="AB321" s="134">
        <v>43465</v>
      </c>
      <c r="AC321" s="341" t="str">
        <f t="shared" si="19"/>
        <v>julio</v>
      </c>
      <c r="AD321" s="343">
        <f t="shared" si="20"/>
        <v>183</v>
      </c>
      <c r="AE321" s="342">
        <f t="shared" si="17"/>
        <v>183</v>
      </c>
      <c r="AF321" s="350">
        <v>0</v>
      </c>
      <c r="AG321" s="135">
        <v>647398454</v>
      </c>
      <c r="AH321" s="370" t="s">
        <v>1114</v>
      </c>
      <c r="AI321" s="245"/>
      <c r="AJ321" s="217"/>
      <c r="AK321" s="581" t="s">
        <v>3254</v>
      </c>
      <c r="AL321" s="245" t="s">
        <v>613</v>
      </c>
      <c r="AM321" s="246" t="s">
        <v>1178</v>
      </c>
      <c r="AN321" s="574">
        <v>0</v>
      </c>
      <c r="AO321" s="575" t="s">
        <v>3237</v>
      </c>
      <c r="AP321" s="574">
        <v>0</v>
      </c>
      <c r="AQ321" s="726" t="s">
        <v>4059</v>
      </c>
      <c r="AR321" s="574">
        <v>1</v>
      </c>
      <c r="AS321" s="726" t="s">
        <v>5282</v>
      </c>
      <c r="AT321" s="1627">
        <v>1.5</v>
      </c>
      <c r="AU321" s="1378" t="s">
        <v>6474</v>
      </c>
      <c r="AV321" s="1426">
        <v>2.5</v>
      </c>
      <c r="AW321" s="1404" t="s">
        <v>7241</v>
      </c>
      <c r="AX321" s="144"/>
      <c r="AY321" s="144"/>
      <c r="AZ321" s="144"/>
      <c r="BA321" s="144"/>
      <c r="BB321" s="144"/>
      <c r="BC321" s="144"/>
      <c r="BD321" s="144"/>
      <c r="BE321" s="144"/>
      <c r="BF321" s="144"/>
      <c r="BG321" s="144"/>
      <c r="BH321" s="144"/>
      <c r="BI321" s="144"/>
      <c r="BJ321" s="335">
        <f>IFERROR(VLOOKUP(CONCATENATE($AC321,$AE321),'Matriz de Decisión'!$M$4:$Y$81,2,0),0)</f>
        <v>0</v>
      </c>
      <c r="BK321" s="354">
        <v>0</v>
      </c>
      <c r="BL321" s="370">
        <v>0</v>
      </c>
      <c r="BM321" s="577">
        <v>0</v>
      </c>
      <c r="BN321" s="335">
        <v>0</v>
      </c>
      <c r="BO321" s="576">
        <v>0</v>
      </c>
      <c r="BP321" s="336">
        <v>0</v>
      </c>
      <c r="BQ321" s="336"/>
      <c r="BR321" s="339"/>
      <c r="BS321" s="336">
        <v>0</v>
      </c>
      <c r="BT321" s="336"/>
      <c r="BU321" s="339"/>
      <c r="BV321" s="1362">
        <v>0</v>
      </c>
      <c r="BW321" s="1362">
        <v>0</v>
      </c>
      <c r="BX321" s="1363">
        <v>0</v>
      </c>
      <c r="BY321" s="1451">
        <v>0</v>
      </c>
      <c r="BZ321" s="1451">
        <v>0</v>
      </c>
      <c r="CA321" s="1378">
        <v>0</v>
      </c>
      <c r="CB321" s="336">
        <v>0.15</v>
      </c>
      <c r="CC321" s="336"/>
      <c r="CD321" s="337"/>
      <c r="CE321" s="336">
        <v>0.3</v>
      </c>
      <c r="CF321" s="336"/>
      <c r="CG321" s="337"/>
      <c r="CH321" s="336">
        <v>0.44999999999999996</v>
      </c>
      <c r="CI321" s="336"/>
      <c r="CJ321" s="337"/>
      <c r="CK321" s="336">
        <v>0.64999999999999991</v>
      </c>
      <c r="CL321" s="336"/>
      <c r="CM321" s="337"/>
      <c r="CN321" s="336">
        <v>0.79999999999999993</v>
      </c>
      <c r="CO321" s="336"/>
      <c r="CP321" s="337"/>
      <c r="CQ321" s="336">
        <v>1</v>
      </c>
      <c r="CR321" s="336"/>
      <c r="CS321" s="337"/>
      <c r="CU321" s="336" t="s">
        <v>5115</v>
      </c>
    </row>
    <row r="322" spans="1:99" ht="204.75" x14ac:dyDescent="0.25">
      <c r="A322" s="234" t="s">
        <v>3556</v>
      </c>
      <c r="B322" s="234" t="s">
        <v>181</v>
      </c>
      <c r="C322" s="234">
        <v>1</v>
      </c>
      <c r="D322" s="234" t="s">
        <v>187</v>
      </c>
      <c r="E322" s="120">
        <v>0</v>
      </c>
      <c r="F322" s="234" t="s">
        <v>192</v>
      </c>
      <c r="G322" s="166" t="s">
        <v>3708</v>
      </c>
      <c r="H322" s="166" t="s">
        <v>183</v>
      </c>
      <c r="I322" s="299" t="str">
        <f t="shared" si="18"/>
        <v>I-104-0-1311501</v>
      </c>
      <c r="J322" s="234" t="s">
        <v>221</v>
      </c>
      <c r="K322" s="109" t="s">
        <v>16</v>
      </c>
      <c r="L322" s="109" t="s">
        <v>18</v>
      </c>
      <c r="M322" s="301" t="s">
        <v>4754</v>
      </c>
      <c r="N322" s="202"/>
      <c r="O322" s="110" t="s">
        <v>225</v>
      </c>
      <c r="P322" s="331" t="s">
        <v>1108</v>
      </c>
      <c r="Q322" s="331" t="s">
        <v>1109</v>
      </c>
      <c r="R322" s="110" t="s">
        <v>228</v>
      </c>
      <c r="S322" s="111" t="s">
        <v>1185</v>
      </c>
      <c r="T322" s="581" t="s">
        <v>3223</v>
      </c>
      <c r="U322" s="583">
        <v>1.9</v>
      </c>
      <c r="V322" s="216" t="s">
        <v>1112</v>
      </c>
      <c r="W322" s="1633">
        <v>1</v>
      </c>
      <c r="X322" s="206" t="s">
        <v>222</v>
      </c>
      <c r="Y322" s="703">
        <v>43157</v>
      </c>
      <c r="Z322" s="296" t="s">
        <v>1186</v>
      </c>
      <c r="AA322" s="134">
        <v>43146</v>
      </c>
      <c r="AB322" s="134">
        <v>43281</v>
      </c>
      <c r="AC322" s="341" t="str">
        <f t="shared" si="19"/>
        <v>febrero</v>
      </c>
      <c r="AD322" s="343">
        <f t="shared" si="20"/>
        <v>135</v>
      </c>
      <c r="AE322" s="342">
        <f t="shared" si="17"/>
        <v>152</v>
      </c>
      <c r="AF322" s="350">
        <v>0</v>
      </c>
      <c r="AG322" s="135">
        <v>388439072</v>
      </c>
      <c r="AH322" s="370" t="s">
        <v>1114</v>
      </c>
      <c r="AI322" s="245"/>
      <c r="AJ322" s="217"/>
      <c r="AK322" s="581" t="s">
        <v>1187</v>
      </c>
      <c r="AL322" s="260"/>
      <c r="AM322" s="260"/>
      <c r="AN322" s="574">
        <v>0.8</v>
      </c>
      <c r="AO322" s="575" t="s">
        <v>3238</v>
      </c>
      <c r="AP322" s="574">
        <v>0.8</v>
      </c>
      <c r="AQ322" s="726" t="s">
        <v>4060</v>
      </c>
      <c r="AR322" s="574">
        <v>1</v>
      </c>
      <c r="AS322" s="726" t="s">
        <v>5283</v>
      </c>
      <c r="AT322" s="1627">
        <v>0.4</v>
      </c>
      <c r="AU322" s="1378" t="s">
        <v>6475</v>
      </c>
      <c r="AV322" s="1426">
        <v>0.75</v>
      </c>
      <c r="AW322" s="1404" t="s">
        <v>7242</v>
      </c>
      <c r="AX322" s="144"/>
      <c r="AY322" s="144"/>
      <c r="AZ322" s="144"/>
      <c r="BA322" s="144"/>
      <c r="BB322" s="144"/>
      <c r="BC322" s="144"/>
      <c r="BD322" s="144"/>
      <c r="BE322" s="144"/>
      <c r="BF322" s="144"/>
      <c r="BG322" s="144"/>
      <c r="BH322" s="144"/>
      <c r="BI322" s="144"/>
      <c r="BJ322" s="335">
        <f>IFERROR(VLOOKUP(CONCATENATE($AC322,$AE322),'Matriz de Decisión'!$M$4:$Y$81,2,0),0)</f>
        <v>0</v>
      </c>
      <c r="BK322" s="352">
        <v>0.05</v>
      </c>
      <c r="BL322" s="353" t="s">
        <v>1188</v>
      </c>
      <c r="BM322" s="577">
        <v>0.15</v>
      </c>
      <c r="BN322" s="335">
        <v>0.15</v>
      </c>
      <c r="BO322" s="579" t="s">
        <v>3279</v>
      </c>
      <c r="BP322" s="336">
        <v>0.35</v>
      </c>
      <c r="BQ322" s="336">
        <v>0.35</v>
      </c>
      <c r="BR322" s="339" t="s">
        <v>4083</v>
      </c>
      <c r="BS322" s="336">
        <v>0.55000000000000004</v>
      </c>
      <c r="BT322" s="336">
        <v>0.55000000000000004</v>
      </c>
      <c r="BU322" s="339" t="s">
        <v>5493</v>
      </c>
      <c r="BV322" s="1362">
        <v>0.75</v>
      </c>
      <c r="BW322" s="1362">
        <v>0.75</v>
      </c>
      <c r="BX322" s="1363" t="s">
        <v>6692</v>
      </c>
      <c r="BY322" s="1451">
        <v>1</v>
      </c>
      <c r="BZ322" s="1451">
        <v>1</v>
      </c>
      <c r="CA322" s="1378" t="s">
        <v>7271</v>
      </c>
      <c r="CB322" s="336">
        <v>1</v>
      </c>
      <c r="CC322" s="336"/>
      <c r="CD322" s="337"/>
      <c r="CE322" s="336">
        <v>1</v>
      </c>
      <c r="CF322" s="336"/>
      <c r="CG322" s="337"/>
      <c r="CH322" s="336">
        <v>1</v>
      </c>
      <c r="CI322" s="336"/>
      <c r="CJ322" s="337"/>
      <c r="CK322" s="336">
        <v>1</v>
      </c>
      <c r="CL322" s="336"/>
      <c r="CM322" s="337"/>
      <c r="CN322" s="336">
        <v>1</v>
      </c>
      <c r="CO322" s="336"/>
      <c r="CP322" s="337"/>
      <c r="CQ322" s="336">
        <v>1</v>
      </c>
      <c r="CR322" s="336"/>
      <c r="CS322" s="337"/>
      <c r="CU322" s="336" t="s">
        <v>5116</v>
      </c>
    </row>
    <row r="323" spans="1:99" ht="204.75" x14ac:dyDescent="0.25">
      <c r="A323" s="234" t="s">
        <v>3556</v>
      </c>
      <c r="B323" s="234" t="s">
        <v>181</v>
      </c>
      <c r="C323" s="234">
        <v>1</v>
      </c>
      <c r="D323" s="234" t="s">
        <v>187</v>
      </c>
      <c r="E323" s="120">
        <v>0</v>
      </c>
      <c r="F323" s="234" t="s">
        <v>192</v>
      </c>
      <c r="G323" s="166" t="s">
        <v>3708</v>
      </c>
      <c r="H323" s="166" t="s">
        <v>185</v>
      </c>
      <c r="I323" s="299" t="str">
        <f t="shared" si="18"/>
        <v>I-104-0-1311502</v>
      </c>
      <c r="J323" s="234" t="s">
        <v>221</v>
      </c>
      <c r="K323" s="109" t="s">
        <v>16</v>
      </c>
      <c r="L323" s="109" t="s">
        <v>18</v>
      </c>
      <c r="M323" s="301" t="s">
        <v>4754</v>
      </c>
      <c r="N323" s="202"/>
      <c r="O323" s="110" t="s">
        <v>225</v>
      </c>
      <c r="P323" s="331" t="s">
        <v>1108</v>
      </c>
      <c r="Q323" s="331" t="s">
        <v>1109</v>
      </c>
      <c r="R323" s="110" t="s">
        <v>228</v>
      </c>
      <c r="S323" s="111" t="s">
        <v>1185</v>
      </c>
      <c r="T323" s="581" t="s">
        <v>3223</v>
      </c>
      <c r="U323" s="583">
        <v>1.9</v>
      </c>
      <c r="V323" s="216" t="s">
        <v>1112</v>
      </c>
      <c r="W323" s="956">
        <v>1</v>
      </c>
      <c r="X323" s="206" t="s">
        <v>222</v>
      </c>
      <c r="Y323" s="703">
        <v>43157</v>
      </c>
      <c r="Z323" s="296" t="s">
        <v>1189</v>
      </c>
      <c r="AA323" s="134">
        <v>43221</v>
      </c>
      <c r="AB323" s="134">
        <v>43373</v>
      </c>
      <c r="AC323" s="341" t="str">
        <f t="shared" si="19"/>
        <v>mayo</v>
      </c>
      <c r="AD323" s="343">
        <f t="shared" si="20"/>
        <v>152</v>
      </c>
      <c r="AE323" s="342">
        <f t="shared" si="17"/>
        <v>152</v>
      </c>
      <c r="AF323" s="350">
        <v>0</v>
      </c>
      <c r="AG323" s="135">
        <v>388439072</v>
      </c>
      <c r="AH323" s="370" t="s">
        <v>1114</v>
      </c>
      <c r="AI323" s="245"/>
      <c r="AJ323" s="217"/>
      <c r="AK323" s="581" t="s">
        <v>1190</v>
      </c>
      <c r="AL323" s="260"/>
      <c r="AM323" s="260"/>
      <c r="AN323" s="574">
        <v>0.8</v>
      </c>
      <c r="AO323" s="575" t="s">
        <v>3238</v>
      </c>
      <c r="AP323" s="574">
        <v>0.8</v>
      </c>
      <c r="AQ323" s="726" t="s">
        <v>4060</v>
      </c>
      <c r="AR323" s="574">
        <v>1</v>
      </c>
      <c r="AS323" s="726" t="s">
        <v>5283</v>
      </c>
      <c r="AT323" s="1627">
        <v>0.4</v>
      </c>
      <c r="AU323" s="1378" t="s">
        <v>6475</v>
      </c>
      <c r="AV323" s="1426">
        <v>0.75</v>
      </c>
      <c r="AW323" s="1404" t="s">
        <v>7242</v>
      </c>
      <c r="AX323" s="144"/>
      <c r="AY323" s="144"/>
      <c r="AZ323" s="144"/>
      <c r="BA323" s="144"/>
      <c r="BB323" s="144"/>
      <c r="BC323" s="144"/>
      <c r="BD323" s="144"/>
      <c r="BE323" s="144"/>
      <c r="BF323" s="144"/>
      <c r="BG323" s="144"/>
      <c r="BH323" s="144"/>
      <c r="BI323" s="144"/>
      <c r="BJ323" s="335">
        <f>IFERROR(VLOOKUP(CONCATENATE($AC323,$AE323),'Matriz de Decisión'!$M$4:$Y$81,2,0),0)</f>
        <v>0</v>
      </c>
      <c r="BK323" s="352">
        <v>0</v>
      </c>
      <c r="BL323" s="355"/>
      <c r="BM323" s="577">
        <v>0</v>
      </c>
      <c r="BN323" s="335">
        <v>0</v>
      </c>
      <c r="BO323" s="576">
        <v>0</v>
      </c>
      <c r="BP323" s="336">
        <v>0</v>
      </c>
      <c r="BQ323" s="336"/>
      <c r="BR323" s="339"/>
      <c r="BS323" s="336">
        <v>0</v>
      </c>
      <c r="BT323" s="336"/>
      <c r="BU323" s="339"/>
      <c r="BV323" s="1362">
        <v>0.2</v>
      </c>
      <c r="BW323" s="1362">
        <v>0.2</v>
      </c>
      <c r="BX323" s="1363" t="s">
        <v>6693</v>
      </c>
      <c r="BY323" s="1451">
        <v>0.4</v>
      </c>
      <c r="BZ323" s="1451">
        <v>0.4</v>
      </c>
      <c r="CA323" s="1378" t="s">
        <v>7272</v>
      </c>
      <c r="CB323" s="336">
        <v>0.60000000000000009</v>
      </c>
      <c r="CC323" s="336"/>
      <c r="CD323" s="337"/>
      <c r="CE323" s="336">
        <v>0.8</v>
      </c>
      <c r="CF323" s="336"/>
      <c r="CG323" s="337"/>
      <c r="CH323" s="336">
        <v>1</v>
      </c>
      <c r="CI323" s="336"/>
      <c r="CJ323" s="337"/>
      <c r="CK323" s="336">
        <v>1</v>
      </c>
      <c r="CL323" s="336"/>
      <c r="CM323" s="337"/>
      <c r="CN323" s="336">
        <v>1</v>
      </c>
      <c r="CO323" s="336"/>
      <c r="CP323" s="337"/>
      <c r="CQ323" s="336">
        <v>1</v>
      </c>
      <c r="CR323" s="336"/>
      <c r="CS323" s="337"/>
      <c r="CU323" s="336" t="s">
        <v>5117</v>
      </c>
    </row>
    <row r="324" spans="1:99" ht="204.75" x14ac:dyDescent="0.25">
      <c r="A324" s="234" t="s">
        <v>3556</v>
      </c>
      <c r="B324" s="234" t="s">
        <v>181</v>
      </c>
      <c r="C324" s="234">
        <v>1</v>
      </c>
      <c r="D324" s="234" t="s">
        <v>187</v>
      </c>
      <c r="E324" s="120">
        <v>0</v>
      </c>
      <c r="F324" s="234" t="s">
        <v>192</v>
      </c>
      <c r="G324" s="166" t="s">
        <v>3708</v>
      </c>
      <c r="H324" s="166" t="s">
        <v>186</v>
      </c>
      <c r="I324" s="299" t="str">
        <f t="shared" si="18"/>
        <v>I-104-0-1311503</v>
      </c>
      <c r="J324" s="234" t="s">
        <v>221</v>
      </c>
      <c r="K324" s="109" t="s">
        <v>16</v>
      </c>
      <c r="L324" s="109" t="s">
        <v>18</v>
      </c>
      <c r="M324" s="301" t="s">
        <v>4754</v>
      </c>
      <c r="N324" s="202"/>
      <c r="O324" s="110" t="s">
        <v>225</v>
      </c>
      <c r="P324" s="331" t="s">
        <v>1108</v>
      </c>
      <c r="Q324" s="331" t="s">
        <v>1109</v>
      </c>
      <c r="R324" s="110" t="s">
        <v>228</v>
      </c>
      <c r="S324" s="111" t="s">
        <v>1185</v>
      </c>
      <c r="T324" s="581" t="s">
        <v>3223</v>
      </c>
      <c r="U324" s="583">
        <v>1.9</v>
      </c>
      <c r="V324" s="216" t="s">
        <v>1112</v>
      </c>
      <c r="W324" s="956">
        <v>1</v>
      </c>
      <c r="X324" s="206" t="s">
        <v>222</v>
      </c>
      <c r="Y324" s="703">
        <v>43157</v>
      </c>
      <c r="Z324" s="296" t="s">
        <v>1191</v>
      </c>
      <c r="AA324" s="134">
        <v>43146</v>
      </c>
      <c r="AB324" s="134">
        <v>43296</v>
      </c>
      <c r="AC324" s="341" t="str">
        <f t="shared" si="19"/>
        <v>febrero</v>
      </c>
      <c r="AD324" s="343">
        <f t="shared" si="20"/>
        <v>150</v>
      </c>
      <c r="AE324" s="342">
        <f t="shared" si="17"/>
        <v>152</v>
      </c>
      <c r="AF324" s="350">
        <v>0</v>
      </c>
      <c r="AG324" s="135">
        <v>388439072</v>
      </c>
      <c r="AH324" s="370" t="s">
        <v>1114</v>
      </c>
      <c r="AI324" s="245"/>
      <c r="AJ324" s="217"/>
      <c r="AK324" s="581" t="s">
        <v>1192</v>
      </c>
      <c r="AL324" s="260"/>
      <c r="AM324" s="260"/>
      <c r="AN324" s="574">
        <v>0.8</v>
      </c>
      <c r="AO324" s="575" t="s">
        <v>3238</v>
      </c>
      <c r="AP324" s="574">
        <v>0.8</v>
      </c>
      <c r="AQ324" s="726" t="s">
        <v>4060</v>
      </c>
      <c r="AR324" s="574">
        <v>1</v>
      </c>
      <c r="AS324" s="726" t="s">
        <v>5283</v>
      </c>
      <c r="AT324" s="1627">
        <v>0.4</v>
      </c>
      <c r="AU324" s="1378" t="s">
        <v>6475</v>
      </c>
      <c r="AV324" s="1426">
        <v>0.75</v>
      </c>
      <c r="AW324" s="1404" t="s">
        <v>7242</v>
      </c>
      <c r="AX324" s="144"/>
      <c r="AY324" s="144"/>
      <c r="AZ324" s="144"/>
      <c r="BA324" s="144"/>
      <c r="BB324" s="144"/>
      <c r="BC324" s="144"/>
      <c r="BD324" s="144"/>
      <c r="BE324" s="144"/>
      <c r="BF324" s="144"/>
      <c r="BG324" s="144"/>
      <c r="BH324" s="144"/>
      <c r="BI324" s="144"/>
      <c r="BJ324" s="335">
        <f>IFERROR(VLOOKUP(CONCATENATE($AC324,$AE324),'Matriz de Decisión'!$M$4:$Y$81,2,0),0)</f>
        <v>0</v>
      </c>
      <c r="BK324" s="352">
        <v>0</v>
      </c>
      <c r="BL324" s="355"/>
      <c r="BM324" s="577">
        <v>0.1</v>
      </c>
      <c r="BN324" s="335">
        <v>0.1</v>
      </c>
      <c r="BO324" s="579" t="s">
        <v>3237</v>
      </c>
      <c r="BP324" s="336">
        <v>0.2</v>
      </c>
      <c r="BQ324" s="336">
        <v>0.2</v>
      </c>
      <c r="BR324" s="339" t="s">
        <v>4084</v>
      </c>
      <c r="BS324" s="336">
        <v>0.4</v>
      </c>
      <c r="BT324" s="336">
        <v>0.4</v>
      </c>
      <c r="BU324" s="339" t="s">
        <v>5494</v>
      </c>
      <c r="BV324" s="1362">
        <v>0.60000000000000009</v>
      </c>
      <c r="BW324" s="1362">
        <v>0.6</v>
      </c>
      <c r="BX324" s="1363" t="s">
        <v>6694</v>
      </c>
      <c r="BY324" s="1451">
        <v>0.8</v>
      </c>
      <c r="BZ324" s="1451">
        <v>0.8</v>
      </c>
      <c r="CA324" s="1378" t="s">
        <v>7273</v>
      </c>
      <c r="CB324" s="336">
        <v>1</v>
      </c>
      <c r="CC324" s="336"/>
      <c r="CD324" s="337"/>
      <c r="CE324" s="336">
        <v>1</v>
      </c>
      <c r="CF324" s="336"/>
      <c r="CG324" s="337"/>
      <c r="CH324" s="336">
        <v>1</v>
      </c>
      <c r="CI324" s="336"/>
      <c r="CJ324" s="337"/>
      <c r="CK324" s="336">
        <v>1</v>
      </c>
      <c r="CL324" s="336"/>
      <c r="CM324" s="337"/>
      <c r="CN324" s="336">
        <v>1</v>
      </c>
      <c r="CO324" s="336"/>
      <c r="CP324" s="337"/>
      <c r="CQ324" s="336">
        <v>1</v>
      </c>
      <c r="CR324" s="336"/>
      <c r="CS324" s="337"/>
      <c r="CU324" s="336" t="s">
        <v>5118</v>
      </c>
    </row>
    <row r="325" spans="1:99" ht="204.75" x14ac:dyDescent="0.25">
      <c r="A325" s="234" t="s">
        <v>3556</v>
      </c>
      <c r="B325" s="234" t="s">
        <v>181</v>
      </c>
      <c r="C325" s="234">
        <v>1</v>
      </c>
      <c r="D325" s="234" t="s">
        <v>187</v>
      </c>
      <c r="E325" s="120">
        <v>0</v>
      </c>
      <c r="F325" s="234" t="s">
        <v>192</v>
      </c>
      <c r="G325" s="166" t="s">
        <v>3708</v>
      </c>
      <c r="H325" s="166" t="s">
        <v>187</v>
      </c>
      <c r="I325" s="299" t="str">
        <f t="shared" si="18"/>
        <v>I-104-0-1311504</v>
      </c>
      <c r="J325" s="234" t="s">
        <v>221</v>
      </c>
      <c r="K325" s="109" t="s">
        <v>16</v>
      </c>
      <c r="L325" s="109" t="s">
        <v>18</v>
      </c>
      <c r="M325" s="301" t="s">
        <v>4754</v>
      </c>
      <c r="N325" s="202"/>
      <c r="O325" s="110" t="s">
        <v>225</v>
      </c>
      <c r="P325" s="331" t="s">
        <v>1108</v>
      </c>
      <c r="Q325" s="331" t="s">
        <v>1109</v>
      </c>
      <c r="R325" s="110" t="s">
        <v>228</v>
      </c>
      <c r="S325" s="111" t="s">
        <v>1185</v>
      </c>
      <c r="T325" s="581" t="s">
        <v>3223</v>
      </c>
      <c r="U325" s="583">
        <v>1.9</v>
      </c>
      <c r="V325" s="216" t="s">
        <v>1112</v>
      </c>
      <c r="W325" s="956">
        <v>1</v>
      </c>
      <c r="X325" s="144"/>
      <c r="Y325" s="703"/>
      <c r="Z325" s="296" t="s">
        <v>1193</v>
      </c>
      <c r="AA325" s="134">
        <v>43373</v>
      </c>
      <c r="AB325" s="134">
        <v>43465</v>
      </c>
      <c r="AC325" s="341" t="str">
        <f t="shared" si="19"/>
        <v>septiembre</v>
      </c>
      <c r="AD325" s="343">
        <f t="shared" si="20"/>
        <v>92</v>
      </c>
      <c r="AE325" s="342">
        <f t="shared" si="17"/>
        <v>122</v>
      </c>
      <c r="AF325" s="350">
        <v>0</v>
      </c>
      <c r="AG325" s="135">
        <v>388439072</v>
      </c>
      <c r="AH325" s="370" t="s">
        <v>1114</v>
      </c>
      <c r="AI325" s="245"/>
      <c r="AJ325" s="217"/>
      <c r="AK325" s="581" t="s">
        <v>1194</v>
      </c>
      <c r="AL325" s="260"/>
      <c r="AM325" s="260"/>
      <c r="AN325" s="574">
        <v>0.8</v>
      </c>
      <c r="AO325" s="575" t="s">
        <v>3238</v>
      </c>
      <c r="AP325" s="574">
        <v>0.8</v>
      </c>
      <c r="AQ325" s="726" t="s">
        <v>4060</v>
      </c>
      <c r="AR325" s="574">
        <v>1</v>
      </c>
      <c r="AS325" s="726" t="s">
        <v>5283</v>
      </c>
      <c r="AT325" s="1627">
        <v>0.4</v>
      </c>
      <c r="AU325" s="1378" t="s">
        <v>6475</v>
      </c>
      <c r="AV325" s="1426">
        <v>0.75</v>
      </c>
      <c r="AW325" s="1404" t="s">
        <v>7242</v>
      </c>
      <c r="AX325" s="144"/>
      <c r="AY325" s="144"/>
      <c r="AZ325" s="144"/>
      <c r="BA325" s="144"/>
      <c r="BB325" s="144"/>
      <c r="BC325" s="144"/>
      <c r="BD325" s="144"/>
      <c r="BE325" s="144"/>
      <c r="BF325" s="144"/>
      <c r="BG325" s="144"/>
      <c r="BH325" s="144"/>
      <c r="BI325" s="144"/>
      <c r="BJ325" s="335">
        <f>IFERROR(VLOOKUP(CONCATENATE($AC325,$AE325),'Matriz de Decisión'!$M$4:$Y$81,2,0),0)</f>
        <v>0</v>
      </c>
      <c r="BK325" s="352">
        <v>0</v>
      </c>
      <c r="BL325" s="355"/>
      <c r="BM325" s="577">
        <v>0</v>
      </c>
      <c r="BN325" s="335">
        <v>0</v>
      </c>
      <c r="BO325" s="576">
        <v>0</v>
      </c>
      <c r="BP325" s="336">
        <v>0</v>
      </c>
      <c r="BQ325" s="336"/>
      <c r="BR325" s="339"/>
      <c r="BS325" s="336">
        <v>0</v>
      </c>
      <c r="BT325" s="336"/>
      <c r="BU325" s="339"/>
      <c r="BV325" s="1362">
        <v>0</v>
      </c>
      <c r="BW325" s="1362">
        <v>0</v>
      </c>
      <c r="BX325" s="1363">
        <v>0</v>
      </c>
      <c r="BY325" s="1451">
        <v>0</v>
      </c>
      <c r="BZ325" s="1451">
        <v>0</v>
      </c>
      <c r="CA325" s="1378">
        <v>0</v>
      </c>
      <c r="CB325" s="336">
        <v>0</v>
      </c>
      <c r="CC325" s="336"/>
      <c r="CD325" s="337"/>
      <c r="CE325" s="336">
        <v>0</v>
      </c>
      <c r="CF325" s="336"/>
      <c r="CG325" s="337"/>
      <c r="CH325" s="336">
        <v>0</v>
      </c>
      <c r="CI325" s="336"/>
      <c r="CJ325" s="337"/>
      <c r="CK325" s="336">
        <v>0.4</v>
      </c>
      <c r="CL325" s="336"/>
      <c r="CM325" s="337"/>
      <c r="CN325" s="336">
        <v>0.7</v>
      </c>
      <c r="CO325" s="336"/>
      <c r="CP325" s="337"/>
      <c r="CQ325" s="336">
        <v>1</v>
      </c>
      <c r="CR325" s="336"/>
      <c r="CS325" s="337"/>
      <c r="CU325" s="336" t="s">
        <v>5119</v>
      </c>
    </row>
    <row r="326" spans="1:99" ht="157.5" x14ac:dyDescent="0.25">
      <c r="A326" s="234" t="s">
        <v>3556</v>
      </c>
      <c r="B326" s="234" t="s">
        <v>181</v>
      </c>
      <c r="C326" s="234">
        <v>1</v>
      </c>
      <c r="D326" s="234" t="s">
        <v>187</v>
      </c>
      <c r="E326" s="120">
        <v>1</v>
      </c>
      <c r="F326" s="234" t="s">
        <v>188</v>
      </c>
      <c r="G326" s="166" t="s">
        <v>201</v>
      </c>
      <c r="H326" s="166" t="s">
        <v>183</v>
      </c>
      <c r="I326" s="299" t="str">
        <f t="shared" si="18"/>
        <v>I-104-1-0500301</v>
      </c>
      <c r="J326" s="234" t="s">
        <v>221</v>
      </c>
      <c r="K326" s="109" t="s">
        <v>16</v>
      </c>
      <c r="L326" s="109" t="s">
        <v>18</v>
      </c>
      <c r="M326" s="111" t="s">
        <v>4754</v>
      </c>
      <c r="N326" s="202"/>
      <c r="O326" s="110" t="s">
        <v>1123</v>
      </c>
      <c r="P326" s="331" t="s">
        <v>1108</v>
      </c>
      <c r="Q326" s="331" t="s">
        <v>1109</v>
      </c>
      <c r="R326" s="216" t="s">
        <v>222</v>
      </c>
      <c r="S326" s="111" t="s">
        <v>1195</v>
      </c>
      <c r="T326" s="581" t="s">
        <v>3224</v>
      </c>
      <c r="U326" s="583">
        <v>1.9</v>
      </c>
      <c r="V326" s="216" t="s">
        <v>1112</v>
      </c>
      <c r="W326" s="1632">
        <v>60</v>
      </c>
      <c r="X326" s="144"/>
      <c r="Y326" s="703"/>
      <c r="Z326" s="296" t="s">
        <v>1196</v>
      </c>
      <c r="AA326" s="134">
        <v>43101</v>
      </c>
      <c r="AB326" s="134">
        <v>43220</v>
      </c>
      <c r="AC326" s="341" t="str">
        <f t="shared" si="19"/>
        <v>enero</v>
      </c>
      <c r="AD326" s="343">
        <f t="shared" si="20"/>
        <v>119</v>
      </c>
      <c r="AE326" s="342">
        <f t="shared" si="17"/>
        <v>122</v>
      </c>
      <c r="AF326" s="350">
        <v>0</v>
      </c>
      <c r="AG326" s="135">
        <v>1250773812</v>
      </c>
      <c r="AH326" s="370" t="s">
        <v>1114</v>
      </c>
      <c r="AI326" s="245"/>
      <c r="AJ326" s="217"/>
      <c r="AK326" s="581" t="s">
        <v>3255</v>
      </c>
      <c r="AL326" s="245" t="s">
        <v>613</v>
      </c>
      <c r="AM326" s="246" t="s">
        <v>1197</v>
      </c>
      <c r="AN326" s="574">
        <v>15</v>
      </c>
      <c r="AO326" s="575" t="s">
        <v>3239</v>
      </c>
      <c r="AP326" s="574">
        <v>15</v>
      </c>
      <c r="AQ326" s="726" t="s">
        <v>4061</v>
      </c>
      <c r="AR326" s="574">
        <v>50</v>
      </c>
      <c r="AS326" s="726" t="s">
        <v>5284</v>
      </c>
      <c r="AT326" s="1627">
        <v>50</v>
      </c>
      <c r="AU326" s="1378" t="s">
        <v>6476</v>
      </c>
      <c r="AV326" s="1426">
        <v>50</v>
      </c>
      <c r="AW326" s="1404" t="s">
        <v>7243</v>
      </c>
      <c r="AX326" s="144"/>
      <c r="AY326" s="144"/>
      <c r="AZ326" s="144"/>
      <c r="BA326" s="144"/>
      <c r="BB326" s="144"/>
      <c r="BC326" s="144"/>
      <c r="BD326" s="144"/>
      <c r="BE326" s="144"/>
      <c r="BF326" s="144"/>
      <c r="BG326" s="144"/>
      <c r="BH326" s="144"/>
      <c r="BI326" s="144"/>
      <c r="BJ326" s="335">
        <f>IFERROR(VLOOKUP(CONCATENATE($AC326,$AE326),'Matriz de Decisión'!$M$4:$Y$81,2,0),0)</f>
        <v>0.2</v>
      </c>
      <c r="BK326" s="354">
        <v>0.1</v>
      </c>
      <c r="BL326" s="370" t="s">
        <v>1198</v>
      </c>
      <c r="BM326" s="577">
        <v>0.4</v>
      </c>
      <c r="BN326" s="335">
        <v>0.4</v>
      </c>
      <c r="BO326" s="576" t="s">
        <v>3280</v>
      </c>
      <c r="BP326" s="336">
        <v>0.7</v>
      </c>
      <c r="BQ326" s="336">
        <v>0.7</v>
      </c>
      <c r="BR326" s="339" t="s">
        <v>4085</v>
      </c>
      <c r="BS326" s="336">
        <v>1</v>
      </c>
      <c r="BT326" s="336">
        <v>1</v>
      </c>
      <c r="BU326" s="339" t="s">
        <v>5495</v>
      </c>
      <c r="BV326" s="1362">
        <v>1</v>
      </c>
      <c r="BW326" s="1362">
        <v>1</v>
      </c>
      <c r="BX326" s="1363" t="s">
        <v>6695</v>
      </c>
      <c r="BY326" s="1451">
        <v>1</v>
      </c>
      <c r="BZ326" s="1451">
        <v>1</v>
      </c>
      <c r="CA326" s="1378" t="s">
        <v>7274</v>
      </c>
      <c r="CB326" s="336">
        <v>1</v>
      </c>
      <c r="CC326" s="336"/>
      <c r="CD326" s="337"/>
      <c r="CE326" s="336">
        <v>1</v>
      </c>
      <c r="CF326" s="336"/>
      <c r="CG326" s="337"/>
      <c r="CH326" s="336">
        <v>1</v>
      </c>
      <c r="CI326" s="336"/>
      <c r="CJ326" s="337"/>
      <c r="CK326" s="336">
        <v>1</v>
      </c>
      <c r="CL326" s="336"/>
      <c r="CM326" s="337"/>
      <c r="CN326" s="336">
        <v>1</v>
      </c>
      <c r="CO326" s="336"/>
      <c r="CP326" s="337"/>
      <c r="CQ326" s="336">
        <v>1</v>
      </c>
      <c r="CR326" s="336"/>
      <c r="CS326" s="337"/>
      <c r="CU326" s="336" t="s">
        <v>5120</v>
      </c>
    </row>
    <row r="327" spans="1:99" ht="157.5" x14ac:dyDescent="0.25">
      <c r="A327" s="234" t="s">
        <v>3556</v>
      </c>
      <c r="B327" s="234" t="s">
        <v>181</v>
      </c>
      <c r="C327" s="234">
        <v>1</v>
      </c>
      <c r="D327" s="234" t="s">
        <v>187</v>
      </c>
      <c r="E327" s="120">
        <v>1</v>
      </c>
      <c r="F327" s="234" t="s">
        <v>188</v>
      </c>
      <c r="G327" s="166" t="s">
        <v>201</v>
      </c>
      <c r="H327" s="166" t="s">
        <v>185</v>
      </c>
      <c r="I327" s="299" t="str">
        <f t="shared" si="18"/>
        <v>I-104-1-0500302</v>
      </c>
      <c r="J327" s="234" t="s">
        <v>221</v>
      </c>
      <c r="K327" s="109" t="s">
        <v>16</v>
      </c>
      <c r="L327" s="109" t="s">
        <v>18</v>
      </c>
      <c r="M327" s="111" t="s">
        <v>4754</v>
      </c>
      <c r="N327" s="202"/>
      <c r="O327" s="110" t="s">
        <v>1123</v>
      </c>
      <c r="P327" s="331" t="s">
        <v>1108</v>
      </c>
      <c r="Q327" s="331" t="s">
        <v>1109</v>
      </c>
      <c r="R327" s="216" t="s">
        <v>222</v>
      </c>
      <c r="S327" s="111" t="s">
        <v>1195</v>
      </c>
      <c r="T327" s="581" t="s">
        <v>3224</v>
      </c>
      <c r="U327" s="583">
        <v>1.9</v>
      </c>
      <c r="V327" s="216" t="s">
        <v>1112</v>
      </c>
      <c r="W327" s="1632">
        <v>60</v>
      </c>
      <c r="X327" s="144"/>
      <c r="Y327" s="703"/>
      <c r="Z327" s="296" t="s">
        <v>1199</v>
      </c>
      <c r="AA327" s="134">
        <v>43132</v>
      </c>
      <c r="AB327" s="134">
        <v>43220</v>
      </c>
      <c r="AC327" s="341" t="str">
        <f t="shared" si="19"/>
        <v>febrero</v>
      </c>
      <c r="AD327" s="343">
        <f t="shared" si="20"/>
        <v>88</v>
      </c>
      <c r="AE327" s="342">
        <f t="shared" si="17"/>
        <v>91</v>
      </c>
      <c r="AF327" s="350">
        <v>0</v>
      </c>
      <c r="AG327" s="135">
        <v>1250773812</v>
      </c>
      <c r="AH327" s="370" t="s">
        <v>1114</v>
      </c>
      <c r="AI327" s="245"/>
      <c r="AJ327" s="217"/>
      <c r="AK327" s="581" t="s">
        <v>1200</v>
      </c>
      <c r="AL327" s="245" t="s">
        <v>613</v>
      </c>
      <c r="AM327" s="246" t="s">
        <v>1201</v>
      </c>
      <c r="AN327" s="574">
        <v>15</v>
      </c>
      <c r="AO327" s="575" t="s">
        <v>3239</v>
      </c>
      <c r="AP327" s="574">
        <v>15</v>
      </c>
      <c r="AQ327" s="726" t="s">
        <v>4061</v>
      </c>
      <c r="AR327" s="574">
        <v>50</v>
      </c>
      <c r="AS327" s="726" t="s">
        <v>5284</v>
      </c>
      <c r="AT327" s="1627">
        <v>50</v>
      </c>
      <c r="AU327" s="1378" t="s">
        <v>6476</v>
      </c>
      <c r="AV327" s="1426">
        <v>50</v>
      </c>
      <c r="AW327" s="1404" t="s">
        <v>7243</v>
      </c>
      <c r="AX327" s="144"/>
      <c r="AY327" s="144"/>
      <c r="AZ327" s="144"/>
      <c r="BA327" s="144"/>
      <c r="BB327" s="144"/>
      <c r="BC327" s="144"/>
      <c r="BD327" s="144"/>
      <c r="BE327" s="144"/>
      <c r="BF327" s="144"/>
      <c r="BG327" s="144"/>
      <c r="BH327" s="144"/>
      <c r="BI327" s="144"/>
      <c r="BJ327" s="335">
        <f>IFERROR(VLOOKUP(CONCATENATE($AC327,$AE327),'Matriz de Decisión'!$M$4:$Y$81,2,0),0)</f>
        <v>0</v>
      </c>
      <c r="BK327" s="354">
        <v>1</v>
      </c>
      <c r="BL327" s="370" t="s">
        <v>1202</v>
      </c>
      <c r="BM327" s="577">
        <v>0.95</v>
      </c>
      <c r="BN327" s="335">
        <v>0.95</v>
      </c>
      <c r="BO327" s="579" t="s">
        <v>3281</v>
      </c>
      <c r="BP327" s="336">
        <v>0.98</v>
      </c>
      <c r="BQ327" s="336">
        <v>0.98</v>
      </c>
      <c r="BR327" s="339" t="s">
        <v>4086</v>
      </c>
      <c r="BS327" s="336">
        <v>1</v>
      </c>
      <c r="BT327" s="336">
        <v>1</v>
      </c>
      <c r="BU327" s="339" t="s">
        <v>5496</v>
      </c>
      <c r="BV327" s="1362">
        <v>1</v>
      </c>
      <c r="BW327" s="1362">
        <v>1</v>
      </c>
      <c r="BX327" s="1363" t="s">
        <v>6696</v>
      </c>
      <c r="BY327" s="1451">
        <v>1</v>
      </c>
      <c r="BZ327" s="1451">
        <v>1</v>
      </c>
      <c r="CA327" s="1378" t="s">
        <v>7275</v>
      </c>
      <c r="CB327" s="336">
        <v>1</v>
      </c>
      <c r="CC327" s="336"/>
      <c r="CD327" s="337"/>
      <c r="CE327" s="336">
        <v>1</v>
      </c>
      <c r="CF327" s="336"/>
      <c r="CG327" s="337"/>
      <c r="CH327" s="336">
        <v>1</v>
      </c>
      <c r="CI327" s="336"/>
      <c r="CJ327" s="337"/>
      <c r="CK327" s="336">
        <v>1</v>
      </c>
      <c r="CL327" s="336"/>
      <c r="CM327" s="337"/>
      <c r="CN327" s="336">
        <v>1</v>
      </c>
      <c r="CO327" s="336"/>
      <c r="CP327" s="337"/>
      <c r="CQ327" s="336">
        <v>1</v>
      </c>
      <c r="CR327" s="336"/>
      <c r="CS327" s="337"/>
      <c r="CU327" s="336" t="s">
        <v>5121</v>
      </c>
    </row>
    <row r="328" spans="1:99" ht="157.5" x14ac:dyDescent="0.25">
      <c r="A328" s="234" t="s">
        <v>3556</v>
      </c>
      <c r="B328" s="234" t="s">
        <v>181</v>
      </c>
      <c r="C328" s="234">
        <v>1</v>
      </c>
      <c r="D328" s="234" t="s">
        <v>187</v>
      </c>
      <c r="E328" s="120">
        <v>1</v>
      </c>
      <c r="F328" s="234" t="s">
        <v>188</v>
      </c>
      <c r="G328" s="166" t="s">
        <v>201</v>
      </c>
      <c r="H328" s="166" t="s">
        <v>186</v>
      </c>
      <c r="I328" s="299" t="str">
        <f t="shared" si="18"/>
        <v>I-104-1-0500303</v>
      </c>
      <c r="J328" s="234" t="s">
        <v>221</v>
      </c>
      <c r="K328" s="109" t="s">
        <v>16</v>
      </c>
      <c r="L328" s="109" t="s">
        <v>18</v>
      </c>
      <c r="M328" s="111" t="s">
        <v>4754</v>
      </c>
      <c r="N328" s="202"/>
      <c r="O328" s="110" t="s">
        <v>1123</v>
      </c>
      <c r="P328" s="331" t="s">
        <v>1108</v>
      </c>
      <c r="Q328" s="331" t="s">
        <v>1109</v>
      </c>
      <c r="R328" s="216" t="s">
        <v>222</v>
      </c>
      <c r="S328" s="111" t="s">
        <v>1195</v>
      </c>
      <c r="T328" s="581" t="s">
        <v>3224</v>
      </c>
      <c r="U328" s="583">
        <v>1.9</v>
      </c>
      <c r="V328" s="216" t="s">
        <v>1112</v>
      </c>
      <c r="W328" s="310">
        <v>60</v>
      </c>
      <c r="X328" s="206" t="s">
        <v>222</v>
      </c>
      <c r="Y328" s="703">
        <v>43157</v>
      </c>
      <c r="Z328" s="296" t="s">
        <v>1203</v>
      </c>
      <c r="AA328" s="134">
        <v>43132</v>
      </c>
      <c r="AB328" s="134">
        <v>43296</v>
      </c>
      <c r="AC328" s="341" t="str">
        <f t="shared" si="19"/>
        <v>febrero</v>
      </c>
      <c r="AD328" s="343">
        <f t="shared" si="20"/>
        <v>164</v>
      </c>
      <c r="AE328" s="342">
        <f t="shared" ref="AE328:AE391" si="23">IF($AD328&lt;=30,30,IF(AND($AD328&gt;30,$AD328&lt;=61),61,IF(AND($AD328&gt;61,$AD328&lt;=91),91,IF(AND($AD328&gt;91,$AD328&lt;=122),122,IF(AND($AD328&gt;122,$AD328&lt;=152),152,IF(AND($AD328&gt;152,$AD328&lt;=183),183,IF(AND($AD328&gt;183,$AD328&lt;=213),213,IF(AND($AD328&gt;213,$AD328&lt;=244),244,IF(AND($AD328&gt;244,$AD328&lt;=274),274,IF(AND($AD328&gt;274,$AD328&lt;=305),305,IF(AND($AD328&gt;305,$AD328&lt;=333),333,IF(AND($AD328&gt;333,$AD328&lt;=365),365,"Verificar Fechas"))))))))))))</f>
        <v>183</v>
      </c>
      <c r="AF328" s="350">
        <v>0</v>
      </c>
      <c r="AG328" s="135">
        <v>1250773812</v>
      </c>
      <c r="AH328" s="370" t="s">
        <v>1114</v>
      </c>
      <c r="AI328" s="245"/>
      <c r="AJ328" s="217"/>
      <c r="AK328" s="581" t="s">
        <v>3256</v>
      </c>
      <c r="AL328" s="245" t="s">
        <v>613</v>
      </c>
      <c r="AM328" s="246" t="s">
        <v>1204</v>
      </c>
      <c r="AN328" s="574">
        <v>15</v>
      </c>
      <c r="AO328" s="575" t="s">
        <v>3239</v>
      </c>
      <c r="AP328" s="574">
        <v>15</v>
      </c>
      <c r="AQ328" s="726" t="s">
        <v>4061</v>
      </c>
      <c r="AR328" s="574">
        <v>50</v>
      </c>
      <c r="AS328" s="726" t="s">
        <v>5284</v>
      </c>
      <c r="AT328" s="1627">
        <v>50</v>
      </c>
      <c r="AU328" s="1378" t="s">
        <v>6476</v>
      </c>
      <c r="AV328" s="1426">
        <v>50</v>
      </c>
      <c r="AW328" s="1404" t="s">
        <v>7243</v>
      </c>
      <c r="AX328" s="144"/>
      <c r="AY328" s="144"/>
      <c r="AZ328" s="144"/>
      <c r="BA328" s="144"/>
      <c r="BB328" s="144"/>
      <c r="BC328" s="144"/>
      <c r="BD328" s="144"/>
      <c r="BE328" s="144"/>
      <c r="BF328" s="144"/>
      <c r="BG328" s="144"/>
      <c r="BH328" s="144"/>
      <c r="BI328" s="144"/>
      <c r="BJ328" s="335">
        <f>IFERROR(VLOOKUP(CONCATENATE($AC328,$AE328),'Matriz de Decisión'!$M$4:$Y$81,2,0),0)</f>
        <v>0</v>
      </c>
      <c r="BK328" s="354">
        <v>0</v>
      </c>
      <c r="BL328" s="370">
        <v>0</v>
      </c>
      <c r="BM328" s="577">
        <v>0.15</v>
      </c>
      <c r="BN328" s="335">
        <v>0.15</v>
      </c>
      <c r="BO328" s="579" t="s">
        <v>3282</v>
      </c>
      <c r="BP328" s="336">
        <v>0.3</v>
      </c>
      <c r="BQ328" s="336">
        <v>0.3</v>
      </c>
      <c r="BR328" s="339" t="s">
        <v>4087</v>
      </c>
      <c r="BS328" s="336">
        <v>0.44999999999999996</v>
      </c>
      <c r="BT328" s="336">
        <v>0.45</v>
      </c>
      <c r="BU328" s="339" t="s">
        <v>5497</v>
      </c>
      <c r="BV328" s="1362">
        <v>0.6</v>
      </c>
      <c r="BW328" s="1362">
        <v>0.6</v>
      </c>
      <c r="BX328" s="1363" t="s">
        <v>6697</v>
      </c>
      <c r="BY328" s="1451">
        <v>0.8</v>
      </c>
      <c r="BZ328" s="1451">
        <v>0.8</v>
      </c>
      <c r="CA328" s="1378" t="s">
        <v>7276</v>
      </c>
      <c r="CB328" s="336">
        <v>1</v>
      </c>
      <c r="CC328" s="336"/>
      <c r="CD328" s="337"/>
      <c r="CE328" s="336">
        <v>1</v>
      </c>
      <c r="CF328" s="336"/>
      <c r="CG328" s="337"/>
      <c r="CH328" s="336">
        <v>1</v>
      </c>
      <c r="CI328" s="336"/>
      <c r="CJ328" s="337"/>
      <c r="CK328" s="336">
        <v>1</v>
      </c>
      <c r="CL328" s="336"/>
      <c r="CM328" s="337"/>
      <c r="CN328" s="336">
        <v>1</v>
      </c>
      <c r="CO328" s="336"/>
      <c r="CP328" s="337"/>
      <c r="CQ328" s="336">
        <v>1</v>
      </c>
      <c r="CR328" s="336"/>
      <c r="CS328" s="337"/>
      <c r="CU328" s="336" t="s">
        <v>5122</v>
      </c>
    </row>
    <row r="329" spans="1:99" ht="157.5" x14ac:dyDescent="0.25">
      <c r="A329" s="234" t="s">
        <v>3556</v>
      </c>
      <c r="B329" s="234" t="s">
        <v>181</v>
      </c>
      <c r="C329" s="234">
        <v>1</v>
      </c>
      <c r="D329" s="234" t="s">
        <v>187</v>
      </c>
      <c r="E329" s="120">
        <v>1</v>
      </c>
      <c r="F329" s="234" t="s">
        <v>188</v>
      </c>
      <c r="G329" s="166" t="s">
        <v>201</v>
      </c>
      <c r="H329" s="166" t="s">
        <v>187</v>
      </c>
      <c r="I329" s="299" t="str">
        <f t="shared" ref="I329:I392" si="24">+B329&amp;"-"&amp;C329&amp;D329&amp;"-"&amp;E329&amp;"-"&amp;F329&amp;G329&amp;H329</f>
        <v>I-104-1-0500304</v>
      </c>
      <c r="J329" s="234" t="s">
        <v>221</v>
      </c>
      <c r="K329" s="109" t="s">
        <v>16</v>
      </c>
      <c r="L329" s="109" t="s">
        <v>18</v>
      </c>
      <c r="M329" s="111" t="s">
        <v>4754</v>
      </c>
      <c r="N329" s="202"/>
      <c r="O329" s="110" t="s">
        <v>1123</v>
      </c>
      <c r="P329" s="331" t="s">
        <v>1108</v>
      </c>
      <c r="Q329" s="331" t="s">
        <v>1109</v>
      </c>
      <c r="R329" s="216" t="s">
        <v>222</v>
      </c>
      <c r="S329" s="111" t="s">
        <v>1195</v>
      </c>
      <c r="T329" s="581" t="s">
        <v>3224</v>
      </c>
      <c r="U329" s="583">
        <v>1.9</v>
      </c>
      <c r="V329" s="216" t="s">
        <v>1112</v>
      </c>
      <c r="W329" s="310">
        <v>60</v>
      </c>
      <c r="X329" s="144"/>
      <c r="Y329" s="703"/>
      <c r="Z329" s="296" t="s">
        <v>1205</v>
      </c>
      <c r="AA329" s="134">
        <v>43252</v>
      </c>
      <c r="AB329" s="134">
        <v>43465</v>
      </c>
      <c r="AC329" s="341" t="str">
        <f t="shared" ref="AC329:AC392" si="25">TEXT(AA329,"mmmm")</f>
        <v>junio</v>
      </c>
      <c r="AD329" s="343">
        <f t="shared" ref="AD329:AD392" si="26">+AB329-AA329</f>
        <v>213</v>
      </c>
      <c r="AE329" s="342">
        <f t="shared" si="23"/>
        <v>213</v>
      </c>
      <c r="AF329" s="350">
        <v>0</v>
      </c>
      <c r="AG329" s="135">
        <v>1250773812</v>
      </c>
      <c r="AH329" s="370" t="s">
        <v>1114</v>
      </c>
      <c r="AI329" s="245"/>
      <c r="AJ329" s="217"/>
      <c r="AK329" s="581" t="s">
        <v>3255</v>
      </c>
      <c r="AL329" s="245" t="s">
        <v>613</v>
      </c>
      <c r="AM329" s="246" t="s">
        <v>1204</v>
      </c>
      <c r="AN329" s="574">
        <v>15</v>
      </c>
      <c r="AO329" s="575" t="s">
        <v>3239</v>
      </c>
      <c r="AP329" s="574">
        <v>15</v>
      </c>
      <c r="AQ329" s="726" t="s">
        <v>4061</v>
      </c>
      <c r="AR329" s="574">
        <v>50</v>
      </c>
      <c r="AS329" s="726" t="s">
        <v>5284</v>
      </c>
      <c r="AT329" s="1627">
        <v>50</v>
      </c>
      <c r="AU329" s="1359" t="s">
        <v>6476</v>
      </c>
      <c r="AV329" s="1426">
        <v>50</v>
      </c>
      <c r="AW329" s="1404" t="s">
        <v>7243</v>
      </c>
      <c r="AX329" s="144"/>
      <c r="AY329" s="144"/>
      <c r="AZ329" s="144"/>
      <c r="BA329" s="144"/>
      <c r="BB329" s="144"/>
      <c r="BC329" s="144"/>
      <c r="BD329" s="144"/>
      <c r="BE329" s="144"/>
      <c r="BF329" s="144"/>
      <c r="BG329" s="144"/>
      <c r="BH329" s="144"/>
      <c r="BI329" s="144"/>
      <c r="BJ329" s="335">
        <f>IFERROR(VLOOKUP(CONCATENATE($AC329,$AE329),'Matriz de Decisión'!$M$4:$Y$81,2,0),0)</f>
        <v>0</v>
      </c>
      <c r="BK329" s="354">
        <v>0</v>
      </c>
      <c r="BL329" s="370">
        <v>0</v>
      </c>
      <c r="BM329" s="577">
        <v>0</v>
      </c>
      <c r="BN329" s="335">
        <v>0</v>
      </c>
      <c r="BO329" s="576">
        <v>0</v>
      </c>
      <c r="BP329" s="336">
        <v>0</v>
      </c>
      <c r="BQ329" s="336"/>
      <c r="BR329" s="339"/>
      <c r="BS329" s="336">
        <v>0</v>
      </c>
      <c r="BT329" s="336"/>
      <c r="BU329" s="339"/>
      <c r="BV329" s="1362">
        <v>0</v>
      </c>
      <c r="BW329" s="1362">
        <v>0</v>
      </c>
      <c r="BX329" s="1363">
        <v>0</v>
      </c>
      <c r="BY329" s="1451">
        <v>0.25</v>
      </c>
      <c r="BZ329" s="1451">
        <v>0.25</v>
      </c>
      <c r="CA329" s="1378" t="s">
        <v>7277</v>
      </c>
      <c r="CB329" s="336">
        <v>0.5</v>
      </c>
      <c r="CC329" s="336"/>
      <c r="CD329" s="337"/>
      <c r="CE329" s="336">
        <v>0.6</v>
      </c>
      <c r="CF329" s="336"/>
      <c r="CG329" s="337"/>
      <c r="CH329" s="336">
        <v>0.7</v>
      </c>
      <c r="CI329" s="336"/>
      <c r="CJ329" s="337"/>
      <c r="CK329" s="336">
        <v>0.79999999999999993</v>
      </c>
      <c r="CL329" s="336"/>
      <c r="CM329" s="337"/>
      <c r="CN329" s="336">
        <v>0.89999999999999991</v>
      </c>
      <c r="CO329" s="336"/>
      <c r="CP329" s="337"/>
      <c r="CQ329" s="336">
        <v>0.99999999999999989</v>
      </c>
      <c r="CR329" s="336"/>
      <c r="CS329" s="337"/>
      <c r="CU329" s="336" t="s">
        <v>5123</v>
      </c>
    </row>
    <row r="330" spans="1:99" ht="189" x14ac:dyDescent="0.25">
      <c r="A330" s="234" t="s">
        <v>3556</v>
      </c>
      <c r="B330" s="234" t="s">
        <v>181</v>
      </c>
      <c r="C330" s="234">
        <v>1</v>
      </c>
      <c r="D330" s="234" t="s">
        <v>187</v>
      </c>
      <c r="E330" s="120">
        <v>0</v>
      </c>
      <c r="F330" s="234" t="s">
        <v>192</v>
      </c>
      <c r="G330" s="166" t="s">
        <v>3709</v>
      </c>
      <c r="H330" s="166" t="s">
        <v>183</v>
      </c>
      <c r="I330" s="299" t="str">
        <f t="shared" si="24"/>
        <v>I-104-0-1311701</v>
      </c>
      <c r="J330" s="234" t="s">
        <v>221</v>
      </c>
      <c r="K330" s="109" t="s">
        <v>16</v>
      </c>
      <c r="L330" s="109" t="s">
        <v>18</v>
      </c>
      <c r="M330" s="301" t="s">
        <v>4754</v>
      </c>
      <c r="N330" s="202"/>
      <c r="O330" s="110" t="s">
        <v>225</v>
      </c>
      <c r="P330" s="331" t="s">
        <v>1108</v>
      </c>
      <c r="Q330" s="331" t="s">
        <v>1109</v>
      </c>
      <c r="R330" s="110" t="s">
        <v>228</v>
      </c>
      <c r="S330" s="111" t="s">
        <v>1206</v>
      </c>
      <c r="T330" s="581" t="s">
        <v>3225</v>
      </c>
      <c r="U330" s="583">
        <v>1.3</v>
      </c>
      <c r="V330" s="216" t="s">
        <v>1112</v>
      </c>
      <c r="W330" s="1632">
        <v>2</v>
      </c>
      <c r="X330" s="144"/>
      <c r="Y330" s="703"/>
      <c r="Z330" s="296" t="s">
        <v>1207</v>
      </c>
      <c r="AA330" s="134">
        <v>43101</v>
      </c>
      <c r="AB330" s="134">
        <v>43252</v>
      </c>
      <c r="AC330" s="341" t="str">
        <f t="shared" si="25"/>
        <v>enero</v>
      </c>
      <c r="AD330" s="343">
        <f t="shared" si="26"/>
        <v>151</v>
      </c>
      <c r="AE330" s="342">
        <f t="shared" si="23"/>
        <v>152</v>
      </c>
      <c r="AF330" s="350">
        <v>0</v>
      </c>
      <c r="AG330" s="135">
        <f>275000000+200000000</f>
        <v>475000000</v>
      </c>
      <c r="AH330" s="370" t="s">
        <v>1114</v>
      </c>
      <c r="AI330" s="245"/>
      <c r="AJ330" s="217"/>
      <c r="AK330" s="581" t="s">
        <v>3257</v>
      </c>
      <c r="AL330" s="260"/>
      <c r="AM330" s="260"/>
      <c r="AN330" s="574">
        <v>0</v>
      </c>
      <c r="AO330" s="575" t="s">
        <v>3240</v>
      </c>
      <c r="AP330" s="574">
        <v>0</v>
      </c>
      <c r="AQ330" s="726" t="s">
        <v>4062</v>
      </c>
      <c r="AR330" s="574">
        <v>0</v>
      </c>
      <c r="AS330" s="726" t="s">
        <v>5285</v>
      </c>
      <c r="AT330" s="1627">
        <v>0</v>
      </c>
      <c r="AU330" s="1359" t="s">
        <v>6477</v>
      </c>
      <c r="AV330" s="1426">
        <v>0</v>
      </c>
      <c r="AW330" s="1404" t="s">
        <v>7244</v>
      </c>
      <c r="AX330" s="144"/>
      <c r="AY330" s="144"/>
      <c r="AZ330" s="144"/>
      <c r="BA330" s="144"/>
      <c r="BB330" s="144"/>
      <c r="BC330" s="144"/>
      <c r="BD330" s="144"/>
      <c r="BE330" s="144"/>
      <c r="BF330" s="144"/>
      <c r="BG330" s="144"/>
      <c r="BH330" s="144"/>
      <c r="BI330" s="144"/>
      <c r="BJ330" s="335">
        <f>IFERROR(VLOOKUP(CONCATENATE($AC330,$AE330),'Matriz de Decisión'!$M$4:$Y$81,2,0),0)</f>
        <v>0.18000000000000002</v>
      </c>
      <c r="BK330" s="352">
        <v>0.05</v>
      </c>
      <c r="BL330" s="353" t="s">
        <v>1208</v>
      </c>
      <c r="BM330" s="577">
        <v>0.15000000000000002</v>
      </c>
      <c r="BN330" s="335">
        <v>0.15</v>
      </c>
      <c r="BO330" s="576" t="s">
        <v>3283</v>
      </c>
      <c r="BP330" s="336">
        <v>0.25</v>
      </c>
      <c r="BQ330" s="336">
        <v>0.25</v>
      </c>
      <c r="BR330" s="339" t="s">
        <v>4088</v>
      </c>
      <c r="BS330" s="336">
        <v>0.35</v>
      </c>
      <c r="BT330" s="336">
        <v>0.35</v>
      </c>
      <c r="BU330" s="339" t="s">
        <v>5498</v>
      </c>
      <c r="BV330" s="1362">
        <v>0.55000000000000004</v>
      </c>
      <c r="BW330" s="1362">
        <v>0.55000000000000004</v>
      </c>
      <c r="BX330" s="1363" t="s">
        <v>6698</v>
      </c>
      <c r="BY330" s="1451">
        <v>1</v>
      </c>
      <c r="BZ330" s="1451">
        <v>0.9</v>
      </c>
      <c r="CA330" s="1378" t="s">
        <v>7278</v>
      </c>
      <c r="CB330" s="336">
        <v>1</v>
      </c>
      <c r="CC330" s="336"/>
      <c r="CD330" s="337"/>
      <c r="CE330" s="336">
        <v>1</v>
      </c>
      <c r="CF330" s="336"/>
      <c r="CG330" s="337"/>
      <c r="CH330" s="336">
        <v>1</v>
      </c>
      <c r="CI330" s="336"/>
      <c r="CJ330" s="337"/>
      <c r="CK330" s="336">
        <v>1</v>
      </c>
      <c r="CL330" s="336"/>
      <c r="CM330" s="337"/>
      <c r="CN330" s="336">
        <v>1</v>
      </c>
      <c r="CO330" s="336"/>
      <c r="CP330" s="337"/>
      <c r="CQ330" s="336">
        <v>1</v>
      </c>
      <c r="CR330" s="336"/>
      <c r="CS330" s="337"/>
      <c r="CU330" s="336" t="s">
        <v>5124</v>
      </c>
    </row>
    <row r="331" spans="1:99" ht="102" x14ac:dyDescent="0.25">
      <c r="A331" s="234" t="s">
        <v>3556</v>
      </c>
      <c r="B331" s="234" t="s">
        <v>181</v>
      </c>
      <c r="C331" s="234">
        <v>1</v>
      </c>
      <c r="D331" s="234" t="s">
        <v>187</v>
      </c>
      <c r="E331" s="120">
        <v>0</v>
      </c>
      <c r="F331" s="234" t="s">
        <v>192</v>
      </c>
      <c r="G331" s="166" t="s">
        <v>3709</v>
      </c>
      <c r="H331" s="166" t="s">
        <v>185</v>
      </c>
      <c r="I331" s="299" t="str">
        <f t="shared" si="24"/>
        <v>I-104-0-1311702</v>
      </c>
      <c r="J331" s="234" t="s">
        <v>221</v>
      </c>
      <c r="K331" s="109" t="s">
        <v>16</v>
      </c>
      <c r="L331" s="109" t="s">
        <v>18</v>
      </c>
      <c r="M331" s="301" t="s">
        <v>4754</v>
      </c>
      <c r="N331" s="202"/>
      <c r="O331" s="110" t="s">
        <v>225</v>
      </c>
      <c r="P331" s="331" t="s">
        <v>1108</v>
      </c>
      <c r="Q331" s="331" t="s">
        <v>1109</v>
      </c>
      <c r="R331" s="110" t="s">
        <v>228</v>
      </c>
      <c r="S331" s="111" t="s">
        <v>1206</v>
      </c>
      <c r="T331" s="581" t="s">
        <v>3225</v>
      </c>
      <c r="U331" s="583">
        <v>1.3</v>
      </c>
      <c r="V331" s="216" t="s">
        <v>1112</v>
      </c>
      <c r="W331" s="1632">
        <v>2</v>
      </c>
      <c r="X331" s="144"/>
      <c r="Y331" s="703"/>
      <c r="Z331" s="296" t="s">
        <v>1209</v>
      </c>
      <c r="AA331" s="134">
        <v>43132</v>
      </c>
      <c r="AB331" s="134">
        <v>43220</v>
      </c>
      <c r="AC331" s="341" t="str">
        <f t="shared" si="25"/>
        <v>febrero</v>
      </c>
      <c r="AD331" s="343">
        <f t="shared" si="26"/>
        <v>88</v>
      </c>
      <c r="AE331" s="342">
        <f t="shared" si="23"/>
        <v>91</v>
      </c>
      <c r="AF331" s="350">
        <v>0</v>
      </c>
      <c r="AG331" s="135">
        <v>310641085</v>
      </c>
      <c r="AH331" s="370" t="s">
        <v>1114</v>
      </c>
      <c r="AI331" s="245"/>
      <c r="AJ331" s="217"/>
      <c r="AK331" s="581" t="s">
        <v>3258</v>
      </c>
      <c r="AL331" s="260"/>
      <c r="AM331" s="260"/>
      <c r="AN331" s="574">
        <v>0</v>
      </c>
      <c r="AO331" s="575" t="s">
        <v>3240</v>
      </c>
      <c r="AP331" s="574">
        <v>0</v>
      </c>
      <c r="AQ331" s="726" t="s">
        <v>4062</v>
      </c>
      <c r="AR331" s="574">
        <v>0</v>
      </c>
      <c r="AS331" s="726" t="s">
        <v>5285</v>
      </c>
      <c r="AT331" s="1627">
        <v>0</v>
      </c>
      <c r="AU331" s="1359" t="s">
        <v>6477</v>
      </c>
      <c r="AV331" s="1426">
        <v>0</v>
      </c>
      <c r="AW331" s="1404" t="s">
        <v>7244</v>
      </c>
      <c r="AX331" s="144"/>
      <c r="AY331" s="144"/>
      <c r="AZ331" s="144"/>
      <c r="BA331" s="144"/>
      <c r="BB331" s="144"/>
      <c r="BC331" s="144"/>
      <c r="BD331" s="144"/>
      <c r="BE331" s="144"/>
      <c r="BF331" s="144"/>
      <c r="BG331" s="144"/>
      <c r="BH331" s="144"/>
      <c r="BI331" s="144"/>
      <c r="BJ331" s="335">
        <f>IFERROR(VLOOKUP(CONCATENATE($AC331,$AE331),'Matriz de Decisión'!$M$4:$Y$81,2,0),0)</f>
        <v>0</v>
      </c>
      <c r="BK331" s="352">
        <v>0</v>
      </c>
      <c r="BL331" s="355"/>
      <c r="BM331" s="577">
        <v>0.2</v>
      </c>
      <c r="BN331" s="335">
        <v>0.15</v>
      </c>
      <c r="BO331" s="579" t="s">
        <v>3284</v>
      </c>
      <c r="BP331" s="336">
        <v>0.60000000000000009</v>
      </c>
      <c r="BQ331" s="336">
        <v>0.3</v>
      </c>
      <c r="BR331" s="339" t="s">
        <v>4089</v>
      </c>
      <c r="BS331" s="336">
        <v>1</v>
      </c>
      <c r="BT331" s="336">
        <v>0.7</v>
      </c>
      <c r="BU331" s="339" t="s">
        <v>5499</v>
      </c>
      <c r="BV331" s="1362">
        <v>1</v>
      </c>
      <c r="BW331" s="1362">
        <v>0.95</v>
      </c>
      <c r="BX331" s="1363" t="s">
        <v>6699</v>
      </c>
      <c r="BY331" s="1451">
        <v>1</v>
      </c>
      <c r="BZ331" s="1451">
        <v>1</v>
      </c>
      <c r="CA331" s="1378" t="s">
        <v>7279</v>
      </c>
      <c r="CB331" s="336">
        <v>1</v>
      </c>
      <c r="CC331" s="336"/>
      <c r="CD331" s="337"/>
      <c r="CE331" s="336">
        <v>1</v>
      </c>
      <c r="CF331" s="336"/>
      <c r="CG331" s="337"/>
      <c r="CH331" s="336">
        <v>1</v>
      </c>
      <c r="CI331" s="336"/>
      <c r="CJ331" s="337"/>
      <c r="CK331" s="336">
        <v>1</v>
      </c>
      <c r="CL331" s="336"/>
      <c r="CM331" s="337"/>
      <c r="CN331" s="336">
        <v>1</v>
      </c>
      <c r="CO331" s="336"/>
      <c r="CP331" s="337"/>
      <c r="CQ331" s="336">
        <v>1</v>
      </c>
      <c r="CR331" s="336"/>
      <c r="CS331" s="337"/>
      <c r="CU331" s="336" t="s">
        <v>5125</v>
      </c>
    </row>
    <row r="332" spans="1:99" ht="127.5" x14ac:dyDescent="0.25">
      <c r="A332" s="234" t="s">
        <v>3556</v>
      </c>
      <c r="B332" s="234" t="s">
        <v>181</v>
      </c>
      <c r="C332" s="234">
        <v>1</v>
      </c>
      <c r="D332" s="234" t="s">
        <v>187</v>
      </c>
      <c r="E332" s="120">
        <v>0</v>
      </c>
      <c r="F332" s="234" t="s">
        <v>192</v>
      </c>
      <c r="G332" s="166" t="s">
        <v>3709</v>
      </c>
      <c r="H332" s="166" t="s">
        <v>186</v>
      </c>
      <c r="I332" s="299" t="str">
        <f t="shared" si="24"/>
        <v>I-104-0-1311703</v>
      </c>
      <c r="J332" s="234" t="s">
        <v>221</v>
      </c>
      <c r="K332" s="109" t="s">
        <v>16</v>
      </c>
      <c r="L332" s="109" t="s">
        <v>18</v>
      </c>
      <c r="M332" s="301" t="s">
        <v>4754</v>
      </c>
      <c r="N332" s="202"/>
      <c r="O332" s="110" t="s">
        <v>225</v>
      </c>
      <c r="P332" s="331" t="s">
        <v>1108</v>
      </c>
      <c r="Q332" s="331" t="s">
        <v>1109</v>
      </c>
      <c r="R332" s="110" t="s">
        <v>228</v>
      </c>
      <c r="S332" s="111" t="s">
        <v>1206</v>
      </c>
      <c r="T332" s="581" t="s">
        <v>3225</v>
      </c>
      <c r="U332" s="583">
        <v>1.3</v>
      </c>
      <c r="V332" s="216" t="s">
        <v>1112</v>
      </c>
      <c r="W332" s="1632">
        <v>2</v>
      </c>
      <c r="X332" s="144"/>
      <c r="Y332" s="703"/>
      <c r="Z332" s="296" t="s">
        <v>1210</v>
      </c>
      <c r="AA332" s="134">
        <v>43132</v>
      </c>
      <c r="AB332" s="134">
        <v>43220</v>
      </c>
      <c r="AC332" s="341" t="str">
        <f t="shared" si="25"/>
        <v>febrero</v>
      </c>
      <c r="AD332" s="343">
        <f t="shared" si="26"/>
        <v>88</v>
      </c>
      <c r="AE332" s="342">
        <f t="shared" si="23"/>
        <v>91</v>
      </c>
      <c r="AF332" s="350">
        <v>0</v>
      </c>
      <c r="AG332" s="135">
        <f>610641085-AG331+555731086</f>
        <v>855731086</v>
      </c>
      <c r="AH332" s="370" t="s">
        <v>1114</v>
      </c>
      <c r="AI332" s="245"/>
      <c r="AJ332" s="217"/>
      <c r="AK332" s="581" t="s">
        <v>3259</v>
      </c>
      <c r="AL332" s="260"/>
      <c r="AM332" s="260"/>
      <c r="AN332" s="574">
        <v>0</v>
      </c>
      <c r="AO332" s="575" t="s">
        <v>3240</v>
      </c>
      <c r="AP332" s="574">
        <v>0</v>
      </c>
      <c r="AQ332" s="726" t="s">
        <v>4062</v>
      </c>
      <c r="AR332" s="574">
        <v>0</v>
      </c>
      <c r="AS332" s="726" t="s">
        <v>5285</v>
      </c>
      <c r="AT332" s="1627">
        <v>0</v>
      </c>
      <c r="AU332" s="1359" t="s">
        <v>6477</v>
      </c>
      <c r="AV332" s="1426">
        <v>0</v>
      </c>
      <c r="AW332" s="1404" t="s">
        <v>7244</v>
      </c>
      <c r="AX332" s="144"/>
      <c r="AY332" s="144"/>
      <c r="AZ332" s="144"/>
      <c r="BA332" s="144"/>
      <c r="BB332" s="144"/>
      <c r="BC332" s="144"/>
      <c r="BD332" s="144"/>
      <c r="BE332" s="144"/>
      <c r="BF332" s="144"/>
      <c r="BG332" s="144"/>
      <c r="BH332" s="144"/>
      <c r="BI332" s="144"/>
      <c r="BJ332" s="335">
        <f>IFERROR(VLOOKUP(CONCATENATE($AC332,$AE332),'Matriz de Decisión'!$M$4:$Y$81,2,0),0)</f>
        <v>0</v>
      </c>
      <c r="BK332" s="352">
        <v>0</v>
      </c>
      <c r="BL332" s="355"/>
      <c r="BM332" s="577">
        <v>0.2</v>
      </c>
      <c r="BN332" s="335">
        <v>0.15</v>
      </c>
      <c r="BO332" s="579" t="s">
        <v>3285</v>
      </c>
      <c r="BP332" s="336">
        <v>0.60000000000000009</v>
      </c>
      <c r="BQ332" s="336">
        <v>0.3</v>
      </c>
      <c r="BR332" s="339" t="s">
        <v>4090</v>
      </c>
      <c r="BS332" s="336">
        <v>1</v>
      </c>
      <c r="BT332" s="336">
        <v>1</v>
      </c>
      <c r="BU332" s="339" t="s">
        <v>5500</v>
      </c>
      <c r="BV332" s="1362">
        <v>1</v>
      </c>
      <c r="BW332" s="1362">
        <v>1</v>
      </c>
      <c r="BX332" s="1363" t="s">
        <v>6700</v>
      </c>
      <c r="BY332" s="1451">
        <v>1</v>
      </c>
      <c r="BZ332" s="1451">
        <v>1</v>
      </c>
      <c r="CA332" s="1378" t="s">
        <v>7280</v>
      </c>
      <c r="CB332" s="336">
        <v>1</v>
      </c>
      <c r="CC332" s="336"/>
      <c r="CD332" s="337"/>
      <c r="CE332" s="336">
        <v>1</v>
      </c>
      <c r="CF332" s="336"/>
      <c r="CG332" s="337"/>
      <c r="CH332" s="336">
        <v>1</v>
      </c>
      <c r="CI332" s="336"/>
      <c r="CJ332" s="337"/>
      <c r="CK332" s="336">
        <v>1</v>
      </c>
      <c r="CL332" s="336"/>
      <c r="CM332" s="337"/>
      <c r="CN332" s="336">
        <v>1</v>
      </c>
      <c r="CO332" s="336"/>
      <c r="CP332" s="337"/>
      <c r="CQ332" s="336">
        <v>1</v>
      </c>
      <c r="CR332" s="336"/>
      <c r="CS332" s="337"/>
      <c r="CU332" s="336" t="s">
        <v>5126</v>
      </c>
    </row>
    <row r="333" spans="1:99" ht="94.5" x14ac:dyDescent="0.25">
      <c r="A333" s="234" t="s">
        <v>3556</v>
      </c>
      <c r="B333" s="234" t="s">
        <v>181</v>
      </c>
      <c r="C333" s="234">
        <v>1</v>
      </c>
      <c r="D333" s="234" t="s">
        <v>187</v>
      </c>
      <c r="E333" s="120">
        <v>0</v>
      </c>
      <c r="F333" s="234" t="s">
        <v>192</v>
      </c>
      <c r="G333" s="166" t="s">
        <v>3709</v>
      </c>
      <c r="H333" s="166" t="s">
        <v>187</v>
      </c>
      <c r="I333" s="299" t="str">
        <f t="shared" si="24"/>
        <v>I-104-0-1311704</v>
      </c>
      <c r="J333" s="234" t="s">
        <v>221</v>
      </c>
      <c r="K333" s="109" t="s">
        <v>16</v>
      </c>
      <c r="L333" s="109" t="s">
        <v>18</v>
      </c>
      <c r="M333" s="301" t="s">
        <v>4754</v>
      </c>
      <c r="N333" s="202"/>
      <c r="O333" s="110" t="s">
        <v>225</v>
      </c>
      <c r="P333" s="331" t="s">
        <v>1108</v>
      </c>
      <c r="Q333" s="331" t="s">
        <v>1109</v>
      </c>
      <c r="R333" s="110" t="s">
        <v>228</v>
      </c>
      <c r="S333" s="111" t="s">
        <v>1206</v>
      </c>
      <c r="T333" s="581" t="s">
        <v>3225</v>
      </c>
      <c r="U333" s="583">
        <v>1.3</v>
      </c>
      <c r="V333" s="216" t="s">
        <v>1112</v>
      </c>
      <c r="W333" s="310">
        <v>2</v>
      </c>
      <c r="X333" s="144"/>
      <c r="Y333" s="703"/>
      <c r="Z333" s="296" t="s">
        <v>1211</v>
      </c>
      <c r="AA333" s="134">
        <v>43221</v>
      </c>
      <c r="AB333" s="134">
        <v>43465</v>
      </c>
      <c r="AC333" s="341" t="str">
        <f t="shared" si="25"/>
        <v>mayo</v>
      </c>
      <c r="AD333" s="343">
        <f t="shared" si="26"/>
        <v>244</v>
      </c>
      <c r="AE333" s="342">
        <f t="shared" si="23"/>
        <v>244</v>
      </c>
      <c r="AF333" s="350">
        <v>0</v>
      </c>
      <c r="AG333" s="135">
        <f t="shared" ref="AG333:AG335" si="27">610641085-AG332+555731086</f>
        <v>310641085</v>
      </c>
      <c r="AH333" s="370" t="s">
        <v>1114</v>
      </c>
      <c r="AI333" s="245"/>
      <c r="AJ333" s="217"/>
      <c r="AK333" s="581" t="s">
        <v>3260</v>
      </c>
      <c r="AL333" s="260"/>
      <c r="AM333" s="260"/>
      <c r="AN333" s="574">
        <v>0</v>
      </c>
      <c r="AO333" s="575" t="s">
        <v>3240</v>
      </c>
      <c r="AP333" s="574">
        <v>0</v>
      </c>
      <c r="AQ333" s="726" t="s">
        <v>4062</v>
      </c>
      <c r="AR333" s="574">
        <v>0</v>
      </c>
      <c r="AS333" s="726" t="s">
        <v>5285</v>
      </c>
      <c r="AT333" s="1627">
        <v>0</v>
      </c>
      <c r="AU333" s="1359" t="s">
        <v>6477</v>
      </c>
      <c r="AV333" s="1426">
        <v>0</v>
      </c>
      <c r="AW333" s="1404" t="s">
        <v>7244</v>
      </c>
      <c r="AX333" s="144"/>
      <c r="AY333" s="144"/>
      <c r="AZ333" s="144"/>
      <c r="BA333" s="144"/>
      <c r="BB333" s="144"/>
      <c r="BC333" s="144"/>
      <c r="BD333" s="144"/>
      <c r="BE333" s="144"/>
      <c r="BF333" s="144"/>
      <c r="BG333" s="144"/>
      <c r="BH333" s="144"/>
      <c r="BI333" s="144"/>
      <c r="BJ333" s="335">
        <f>IFERROR(VLOOKUP(CONCATENATE($AC333,$AE333),'Matriz de Decisión'!$M$4:$Y$81,2,0),0)</f>
        <v>0</v>
      </c>
      <c r="BK333" s="352">
        <v>0</v>
      </c>
      <c r="BL333" s="355"/>
      <c r="BM333" s="577">
        <v>0</v>
      </c>
      <c r="BN333" s="335">
        <v>0</v>
      </c>
      <c r="BO333" s="576">
        <v>0</v>
      </c>
      <c r="BP333" s="336">
        <v>0</v>
      </c>
      <c r="BQ333" s="336"/>
      <c r="BR333" s="339"/>
      <c r="BS333" s="336">
        <v>0</v>
      </c>
      <c r="BT333" s="336"/>
      <c r="BU333" s="339"/>
      <c r="BV333" s="1362">
        <v>0.2</v>
      </c>
      <c r="BW333" s="1362">
        <v>0.05</v>
      </c>
      <c r="BX333" s="1363" t="s">
        <v>6701</v>
      </c>
      <c r="BY333" s="1451">
        <v>0.4</v>
      </c>
      <c r="BZ333" s="1451">
        <v>0.25</v>
      </c>
      <c r="CA333" s="1378" t="s">
        <v>7281</v>
      </c>
      <c r="CB333" s="336">
        <v>0.5</v>
      </c>
      <c r="CC333" s="336"/>
      <c r="CD333" s="337"/>
      <c r="CE333" s="336">
        <v>0.6</v>
      </c>
      <c r="CF333" s="336"/>
      <c r="CG333" s="337"/>
      <c r="CH333" s="336">
        <v>0.7</v>
      </c>
      <c r="CI333" s="336"/>
      <c r="CJ333" s="337"/>
      <c r="CK333" s="336">
        <v>0.79999999999999993</v>
      </c>
      <c r="CL333" s="336"/>
      <c r="CM333" s="337"/>
      <c r="CN333" s="336">
        <v>0.89999999999999991</v>
      </c>
      <c r="CO333" s="336"/>
      <c r="CP333" s="337"/>
      <c r="CQ333" s="336">
        <v>0.99999999999999989</v>
      </c>
      <c r="CR333" s="336"/>
      <c r="CS333" s="337"/>
      <c r="CU333" s="336" t="s">
        <v>5127</v>
      </c>
    </row>
    <row r="334" spans="1:99" ht="173.25" x14ac:dyDescent="0.25">
      <c r="A334" s="234" t="s">
        <v>3556</v>
      </c>
      <c r="B334" s="234" t="s">
        <v>181</v>
      </c>
      <c r="C334" s="234">
        <v>1</v>
      </c>
      <c r="D334" s="234" t="s">
        <v>187</v>
      </c>
      <c r="E334" s="120">
        <v>0</v>
      </c>
      <c r="F334" s="234" t="s">
        <v>192</v>
      </c>
      <c r="G334" s="166" t="s">
        <v>3709</v>
      </c>
      <c r="H334" s="166" t="s">
        <v>188</v>
      </c>
      <c r="I334" s="299" t="str">
        <f t="shared" si="24"/>
        <v>I-104-0-1311705</v>
      </c>
      <c r="J334" s="234" t="s">
        <v>221</v>
      </c>
      <c r="K334" s="109" t="s">
        <v>16</v>
      </c>
      <c r="L334" s="109" t="s">
        <v>18</v>
      </c>
      <c r="M334" s="301" t="s">
        <v>4754</v>
      </c>
      <c r="N334" s="202"/>
      <c r="O334" s="110" t="s">
        <v>225</v>
      </c>
      <c r="P334" s="331" t="s">
        <v>1108</v>
      </c>
      <c r="Q334" s="331" t="s">
        <v>1109</v>
      </c>
      <c r="R334" s="110" t="s">
        <v>228</v>
      </c>
      <c r="S334" s="111" t="s">
        <v>1206</v>
      </c>
      <c r="T334" s="581" t="s">
        <v>3225</v>
      </c>
      <c r="U334" s="583">
        <v>1.3</v>
      </c>
      <c r="V334" s="216" t="s">
        <v>1112</v>
      </c>
      <c r="W334" s="310">
        <v>2</v>
      </c>
      <c r="X334" s="144"/>
      <c r="Y334" s="703"/>
      <c r="Z334" s="296" t="s">
        <v>1212</v>
      </c>
      <c r="AA334" s="134">
        <v>43221</v>
      </c>
      <c r="AB334" s="134">
        <v>43465</v>
      </c>
      <c r="AC334" s="341" t="str">
        <f t="shared" si="25"/>
        <v>mayo</v>
      </c>
      <c r="AD334" s="343">
        <f t="shared" si="26"/>
        <v>244</v>
      </c>
      <c r="AE334" s="342">
        <f t="shared" si="23"/>
        <v>244</v>
      </c>
      <c r="AF334" s="350">
        <v>0</v>
      </c>
      <c r="AG334" s="135">
        <f t="shared" si="27"/>
        <v>855731086</v>
      </c>
      <c r="AH334" s="370" t="s">
        <v>1114</v>
      </c>
      <c r="AI334" s="245"/>
      <c r="AJ334" s="217"/>
      <c r="AK334" s="581" t="s">
        <v>3261</v>
      </c>
      <c r="AL334" s="260"/>
      <c r="AM334" s="260"/>
      <c r="AN334" s="574">
        <v>0</v>
      </c>
      <c r="AO334" s="575" t="s">
        <v>3240</v>
      </c>
      <c r="AP334" s="574">
        <v>0</v>
      </c>
      <c r="AQ334" s="726" t="s">
        <v>4062</v>
      </c>
      <c r="AR334" s="574">
        <v>0</v>
      </c>
      <c r="AS334" s="726" t="s">
        <v>5285</v>
      </c>
      <c r="AT334" s="1627">
        <v>0</v>
      </c>
      <c r="AU334" s="1359" t="s">
        <v>6477</v>
      </c>
      <c r="AV334" s="1426">
        <v>0</v>
      </c>
      <c r="AW334" s="1404" t="s">
        <v>7244</v>
      </c>
      <c r="AX334" s="144"/>
      <c r="AY334" s="144"/>
      <c r="AZ334" s="144"/>
      <c r="BA334" s="144"/>
      <c r="BB334" s="144"/>
      <c r="BC334" s="144"/>
      <c r="BD334" s="144"/>
      <c r="BE334" s="144"/>
      <c r="BF334" s="144"/>
      <c r="BG334" s="144"/>
      <c r="BH334" s="144"/>
      <c r="BI334" s="144"/>
      <c r="BJ334" s="335">
        <f>IFERROR(VLOOKUP(CONCATENATE($AC334,$AE334),'Matriz de Decisión'!$M$4:$Y$81,2,0),0)</f>
        <v>0</v>
      </c>
      <c r="BK334" s="352">
        <v>0</v>
      </c>
      <c r="BL334" s="355"/>
      <c r="BM334" s="577">
        <v>0</v>
      </c>
      <c r="BN334" s="335">
        <v>0</v>
      </c>
      <c r="BO334" s="576">
        <v>0</v>
      </c>
      <c r="BP334" s="336">
        <v>0</v>
      </c>
      <c r="BQ334" s="336"/>
      <c r="BR334" s="339"/>
      <c r="BS334" s="336">
        <v>0</v>
      </c>
      <c r="BT334" s="336"/>
      <c r="BU334" s="339"/>
      <c r="BV334" s="1362">
        <v>0.05</v>
      </c>
      <c r="BW334" s="1362">
        <v>0.05</v>
      </c>
      <c r="BX334" s="1363" t="s">
        <v>6702</v>
      </c>
      <c r="BY334" s="1451">
        <v>0.15000000000000002</v>
      </c>
      <c r="BZ334" s="1451">
        <v>0.1</v>
      </c>
      <c r="CA334" s="1378" t="s">
        <v>7282</v>
      </c>
      <c r="CB334" s="336">
        <v>0.25</v>
      </c>
      <c r="CC334" s="336"/>
      <c r="CD334" s="337"/>
      <c r="CE334" s="336">
        <v>0.4</v>
      </c>
      <c r="CF334" s="336"/>
      <c r="CG334" s="337"/>
      <c r="CH334" s="336">
        <v>0.55000000000000004</v>
      </c>
      <c r="CI334" s="336"/>
      <c r="CJ334" s="337"/>
      <c r="CK334" s="336">
        <v>0.70000000000000007</v>
      </c>
      <c r="CL334" s="336"/>
      <c r="CM334" s="337"/>
      <c r="CN334" s="336">
        <v>0.85000000000000009</v>
      </c>
      <c r="CO334" s="336"/>
      <c r="CP334" s="337"/>
      <c r="CQ334" s="336">
        <v>1</v>
      </c>
      <c r="CR334" s="336"/>
      <c r="CS334" s="337"/>
      <c r="CU334" s="336" t="s">
        <v>5128</v>
      </c>
    </row>
    <row r="335" spans="1:99" ht="141.75" x14ac:dyDescent="0.25">
      <c r="A335" s="234" t="s">
        <v>3556</v>
      </c>
      <c r="B335" s="234" t="s">
        <v>181</v>
      </c>
      <c r="C335" s="234">
        <v>1</v>
      </c>
      <c r="D335" s="234" t="s">
        <v>187</v>
      </c>
      <c r="E335" s="120">
        <v>0</v>
      </c>
      <c r="F335" s="234" t="s">
        <v>192</v>
      </c>
      <c r="G335" s="166" t="s">
        <v>3709</v>
      </c>
      <c r="H335" s="166" t="s">
        <v>189</v>
      </c>
      <c r="I335" s="299" t="str">
        <f t="shared" si="24"/>
        <v>I-104-0-1311706</v>
      </c>
      <c r="J335" s="234" t="s">
        <v>221</v>
      </c>
      <c r="K335" s="109" t="s">
        <v>16</v>
      </c>
      <c r="L335" s="109" t="s">
        <v>18</v>
      </c>
      <c r="M335" s="301" t="s">
        <v>4754</v>
      </c>
      <c r="N335" s="202"/>
      <c r="O335" s="110" t="s">
        <v>225</v>
      </c>
      <c r="P335" s="331" t="s">
        <v>1108</v>
      </c>
      <c r="Q335" s="331" t="s">
        <v>1109</v>
      </c>
      <c r="R335" s="110" t="s">
        <v>228</v>
      </c>
      <c r="S335" s="111" t="s">
        <v>1206</v>
      </c>
      <c r="T335" s="581" t="s">
        <v>3225</v>
      </c>
      <c r="U335" s="583">
        <v>1.3</v>
      </c>
      <c r="V335" s="216" t="s">
        <v>1112</v>
      </c>
      <c r="W335" s="310">
        <v>2</v>
      </c>
      <c r="X335" s="144"/>
      <c r="Y335" s="703"/>
      <c r="Z335" s="296" t="s">
        <v>1213</v>
      </c>
      <c r="AA335" s="134">
        <v>43435</v>
      </c>
      <c r="AB335" s="134">
        <v>43465</v>
      </c>
      <c r="AC335" s="341" t="str">
        <f t="shared" si="25"/>
        <v>diciembre</v>
      </c>
      <c r="AD335" s="343">
        <f t="shared" si="26"/>
        <v>30</v>
      </c>
      <c r="AE335" s="342">
        <f t="shared" si="23"/>
        <v>30</v>
      </c>
      <c r="AF335" s="350">
        <v>0</v>
      </c>
      <c r="AG335" s="135">
        <f t="shared" si="27"/>
        <v>310641085</v>
      </c>
      <c r="AH335" s="370" t="s">
        <v>1114</v>
      </c>
      <c r="AI335" s="245"/>
      <c r="AJ335" s="217"/>
      <c r="AK335" s="581" t="s">
        <v>3262</v>
      </c>
      <c r="AL335" s="260"/>
      <c r="AM335" s="260"/>
      <c r="AN335" s="574">
        <v>0</v>
      </c>
      <c r="AO335" s="575" t="s">
        <v>3240</v>
      </c>
      <c r="AP335" s="574">
        <v>0</v>
      </c>
      <c r="AQ335" s="726" t="s">
        <v>4062</v>
      </c>
      <c r="AR335" s="574">
        <v>0</v>
      </c>
      <c r="AS335" s="726" t="s">
        <v>5285</v>
      </c>
      <c r="AT335" s="1627">
        <v>0</v>
      </c>
      <c r="AU335" s="1359" t="s">
        <v>6477</v>
      </c>
      <c r="AV335" s="1426">
        <v>0</v>
      </c>
      <c r="AW335" s="1404" t="s">
        <v>7244</v>
      </c>
      <c r="AX335" s="144"/>
      <c r="AY335" s="144"/>
      <c r="AZ335" s="144"/>
      <c r="BA335" s="144"/>
      <c r="BB335" s="144"/>
      <c r="BC335" s="144"/>
      <c r="BD335" s="144"/>
      <c r="BE335" s="144"/>
      <c r="BF335" s="144"/>
      <c r="BG335" s="144"/>
      <c r="BH335" s="144"/>
      <c r="BI335" s="144"/>
      <c r="BJ335" s="335">
        <f>IFERROR(VLOOKUP(CONCATENATE($AC335,$AE335),'Matriz de Decisión'!$M$4:$Y$81,2,0),0)</f>
        <v>0</v>
      </c>
      <c r="BK335" s="352">
        <v>0</v>
      </c>
      <c r="BL335" s="355"/>
      <c r="BM335" s="577">
        <v>0</v>
      </c>
      <c r="BN335" s="335">
        <v>0</v>
      </c>
      <c r="BO335" s="576">
        <v>0</v>
      </c>
      <c r="BP335" s="336">
        <v>0</v>
      </c>
      <c r="BQ335" s="336"/>
      <c r="BR335" s="339"/>
      <c r="BS335" s="336">
        <v>0</v>
      </c>
      <c r="BT335" s="336"/>
      <c r="BU335" s="339"/>
      <c r="BV335" s="1362">
        <v>0</v>
      </c>
      <c r="BW335" s="1362">
        <v>0</v>
      </c>
      <c r="BX335" s="1363">
        <v>0</v>
      </c>
      <c r="BY335" s="1451">
        <v>0</v>
      </c>
      <c r="BZ335" s="1451">
        <v>0</v>
      </c>
      <c r="CA335" s="1378">
        <v>0</v>
      </c>
      <c r="CB335" s="336">
        <v>0</v>
      </c>
      <c r="CC335" s="336"/>
      <c r="CD335" s="337"/>
      <c r="CE335" s="336">
        <v>0</v>
      </c>
      <c r="CF335" s="336"/>
      <c r="CG335" s="337"/>
      <c r="CH335" s="336">
        <v>0</v>
      </c>
      <c r="CI335" s="336"/>
      <c r="CJ335" s="337"/>
      <c r="CK335" s="336">
        <v>0</v>
      </c>
      <c r="CL335" s="336"/>
      <c r="CM335" s="337"/>
      <c r="CN335" s="336">
        <v>0</v>
      </c>
      <c r="CO335" s="336"/>
      <c r="CP335" s="337"/>
      <c r="CQ335" s="336">
        <v>1</v>
      </c>
      <c r="CR335" s="336"/>
      <c r="CS335" s="337"/>
      <c r="CU335" s="336" t="s">
        <v>5129</v>
      </c>
    </row>
    <row r="336" spans="1:99" ht="84" x14ac:dyDescent="0.25">
      <c r="A336" s="234" t="s">
        <v>3556</v>
      </c>
      <c r="B336" s="234" t="s">
        <v>181</v>
      </c>
      <c r="C336" s="234">
        <v>1</v>
      </c>
      <c r="D336" s="234" t="s">
        <v>187</v>
      </c>
      <c r="E336" s="120">
        <v>0</v>
      </c>
      <c r="F336" s="234" t="s">
        <v>192</v>
      </c>
      <c r="G336" s="166" t="s">
        <v>3710</v>
      </c>
      <c r="H336" s="166" t="s">
        <v>183</v>
      </c>
      <c r="I336" s="299" t="str">
        <f t="shared" si="24"/>
        <v>I-104-0-1311801</v>
      </c>
      <c r="J336" s="234" t="s">
        <v>221</v>
      </c>
      <c r="K336" s="109" t="s">
        <v>16</v>
      </c>
      <c r="L336" s="109" t="s">
        <v>18</v>
      </c>
      <c r="M336" s="301" t="s">
        <v>4754</v>
      </c>
      <c r="N336" s="202"/>
      <c r="O336" s="110" t="s">
        <v>225</v>
      </c>
      <c r="P336" s="331" t="s">
        <v>1108</v>
      </c>
      <c r="Q336" s="331" t="s">
        <v>1109</v>
      </c>
      <c r="R336" s="110" t="s">
        <v>228</v>
      </c>
      <c r="S336" s="111" t="s">
        <v>1214</v>
      </c>
      <c r="T336" s="581" t="s">
        <v>3226</v>
      </c>
      <c r="U336" s="583">
        <v>2.6</v>
      </c>
      <c r="V336" s="216" t="s">
        <v>1112</v>
      </c>
      <c r="W336" s="1632">
        <v>30</v>
      </c>
      <c r="X336" s="144"/>
      <c r="Y336" s="703"/>
      <c r="Z336" s="296" t="s">
        <v>1215</v>
      </c>
      <c r="AA336" s="134">
        <v>43160</v>
      </c>
      <c r="AB336" s="134">
        <v>43251</v>
      </c>
      <c r="AC336" s="341" t="str">
        <f t="shared" si="25"/>
        <v>marzo</v>
      </c>
      <c r="AD336" s="343">
        <f t="shared" si="26"/>
        <v>91</v>
      </c>
      <c r="AE336" s="342">
        <f t="shared" si="23"/>
        <v>91</v>
      </c>
      <c r="AF336" s="350">
        <v>0</v>
      </c>
      <c r="AG336" s="135">
        <v>50000000</v>
      </c>
      <c r="AH336" s="370" t="s">
        <v>1114</v>
      </c>
      <c r="AI336" s="245"/>
      <c r="AJ336" s="217"/>
      <c r="AK336" s="581" t="s">
        <v>3263</v>
      </c>
      <c r="AL336" s="260"/>
      <c r="AM336" s="260"/>
      <c r="AN336" s="574">
        <v>0</v>
      </c>
      <c r="AO336" s="575" t="s">
        <v>3241</v>
      </c>
      <c r="AP336" s="574">
        <v>0</v>
      </c>
      <c r="AQ336" s="726" t="s">
        <v>4063</v>
      </c>
      <c r="AR336" s="574">
        <v>0</v>
      </c>
      <c r="AS336" s="726" t="s">
        <v>5286</v>
      </c>
      <c r="AT336" s="1627">
        <v>0</v>
      </c>
      <c r="AU336" s="1359" t="s">
        <v>6478</v>
      </c>
      <c r="AV336" s="1426">
        <v>0</v>
      </c>
      <c r="AW336" s="1404" t="s">
        <v>7245</v>
      </c>
      <c r="AX336" s="144"/>
      <c r="AY336" s="144"/>
      <c r="AZ336" s="144"/>
      <c r="BA336" s="144"/>
      <c r="BB336" s="144"/>
      <c r="BC336" s="144"/>
      <c r="BD336" s="144"/>
      <c r="BE336" s="144"/>
      <c r="BF336" s="144"/>
      <c r="BG336" s="144"/>
      <c r="BH336" s="144"/>
      <c r="BI336" s="144"/>
      <c r="BJ336" s="335">
        <f>IFERROR(VLOOKUP(CONCATENATE($AC336,$AE336),'Matriz de Decisión'!$M$4:$Y$81,2,0),0)</f>
        <v>0</v>
      </c>
      <c r="BK336" s="352">
        <v>0</v>
      </c>
      <c r="BL336" s="355"/>
      <c r="BM336" s="577">
        <v>0</v>
      </c>
      <c r="BN336" s="335">
        <v>0</v>
      </c>
      <c r="BO336" s="576">
        <v>0</v>
      </c>
      <c r="BP336" s="336">
        <v>0.3</v>
      </c>
      <c r="BQ336" s="336">
        <v>0.3</v>
      </c>
      <c r="BR336" s="339" t="s">
        <v>4091</v>
      </c>
      <c r="BS336" s="336">
        <v>0.6</v>
      </c>
      <c r="BT336" s="336">
        <v>0.6</v>
      </c>
      <c r="BU336" s="339" t="s">
        <v>5501</v>
      </c>
      <c r="BV336" s="1362">
        <v>1</v>
      </c>
      <c r="BW336" s="1362">
        <v>1</v>
      </c>
      <c r="BX336" s="1363" t="s">
        <v>6703</v>
      </c>
      <c r="BY336" s="1451">
        <v>1</v>
      </c>
      <c r="BZ336" s="1451">
        <v>1</v>
      </c>
      <c r="CA336" s="1378" t="s">
        <v>7283</v>
      </c>
      <c r="CB336" s="336">
        <v>1</v>
      </c>
      <c r="CC336" s="336"/>
      <c r="CD336" s="337"/>
      <c r="CE336" s="336">
        <v>1</v>
      </c>
      <c r="CF336" s="336"/>
      <c r="CG336" s="337"/>
      <c r="CH336" s="336">
        <v>1</v>
      </c>
      <c r="CI336" s="336"/>
      <c r="CJ336" s="337"/>
      <c r="CK336" s="336">
        <v>1</v>
      </c>
      <c r="CL336" s="336"/>
      <c r="CM336" s="337"/>
      <c r="CN336" s="336">
        <v>1</v>
      </c>
      <c r="CO336" s="336"/>
      <c r="CP336" s="337"/>
      <c r="CQ336" s="336">
        <v>1</v>
      </c>
      <c r="CR336" s="336"/>
      <c r="CS336" s="337"/>
      <c r="CU336" s="336" t="s">
        <v>5130</v>
      </c>
    </row>
    <row r="337" spans="1:99" ht="84" x14ac:dyDescent="0.25">
      <c r="A337" s="234" t="s">
        <v>3556</v>
      </c>
      <c r="B337" s="234" t="s">
        <v>181</v>
      </c>
      <c r="C337" s="234">
        <v>1</v>
      </c>
      <c r="D337" s="234" t="s">
        <v>187</v>
      </c>
      <c r="E337" s="120">
        <v>0</v>
      </c>
      <c r="F337" s="234" t="s">
        <v>192</v>
      </c>
      <c r="G337" s="166" t="s">
        <v>3710</v>
      </c>
      <c r="H337" s="166" t="s">
        <v>185</v>
      </c>
      <c r="I337" s="299" t="str">
        <f t="shared" si="24"/>
        <v>I-104-0-1311802</v>
      </c>
      <c r="J337" s="234" t="s">
        <v>221</v>
      </c>
      <c r="K337" s="109" t="s">
        <v>16</v>
      </c>
      <c r="L337" s="109" t="s">
        <v>18</v>
      </c>
      <c r="M337" s="301" t="s">
        <v>4754</v>
      </c>
      <c r="N337" s="202"/>
      <c r="O337" s="110" t="s">
        <v>225</v>
      </c>
      <c r="P337" s="331" t="s">
        <v>1108</v>
      </c>
      <c r="Q337" s="331" t="s">
        <v>1109</v>
      </c>
      <c r="R337" s="110" t="s">
        <v>228</v>
      </c>
      <c r="S337" s="111" t="s">
        <v>1214</v>
      </c>
      <c r="T337" s="581" t="s">
        <v>3226</v>
      </c>
      <c r="U337" s="583">
        <v>2.6</v>
      </c>
      <c r="V337" s="216" t="s">
        <v>1112</v>
      </c>
      <c r="W337" s="310">
        <v>30</v>
      </c>
      <c r="X337" s="144"/>
      <c r="Y337" s="703"/>
      <c r="Z337" s="296" t="s">
        <v>1216</v>
      </c>
      <c r="AA337" s="134">
        <v>43282</v>
      </c>
      <c r="AB337" s="134">
        <v>43373</v>
      </c>
      <c r="AC337" s="341" t="str">
        <f t="shared" si="25"/>
        <v>julio</v>
      </c>
      <c r="AD337" s="343">
        <f t="shared" si="26"/>
        <v>91</v>
      </c>
      <c r="AE337" s="342">
        <f t="shared" si="23"/>
        <v>91</v>
      </c>
      <c r="AF337" s="350">
        <v>0</v>
      </c>
      <c r="AG337" s="135">
        <v>50000000</v>
      </c>
      <c r="AH337" s="370" t="s">
        <v>1114</v>
      </c>
      <c r="AI337" s="245"/>
      <c r="AJ337" s="217"/>
      <c r="AK337" s="581" t="s">
        <v>3263</v>
      </c>
      <c r="AL337" s="260"/>
      <c r="AM337" s="260"/>
      <c r="AN337" s="574">
        <v>0</v>
      </c>
      <c r="AO337" s="575" t="s">
        <v>3241</v>
      </c>
      <c r="AP337" s="574">
        <v>0</v>
      </c>
      <c r="AQ337" s="726" t="s">
        <v>4063</v>
      </c>
      <c r="AR337" s="574">
        <v>0</v>
      </c>
      <c r="AS337" s="726" t="s">
        <v>5286</v>
      </c>
      <c r="AT337" s="1627">
        <v>0</v>
      </c>
      <c r="AU337" s="1359" t="s">
        <v>6478</v>
      </c>
      <c r="AV337" s="1426">
        <v>0</v>
      </c>
      <c r="AW337" s="1404" t="s">
        <v>7245</v>
      </c>
      <c r="AX337" s="144"/>
      <c r="AY337" s="144"/>
      <c r="AZ337" s="144"/>
      <c r="BA337" s="144"/>
      <c r="BB337" s="144"/>
      <c r="BC337" s="144"/>
      <c r="BD337" s="144"/>
      <c r="BE337" s="144"/>
      <c r="BF337" s="144"/>
      <c r="BG337" s="144"/>
      <c r="BH337" s="144"/>
      <c r="BI337" s="144"/>
      <c r="BJ337" s="335">
        <f>IFERROR(VLOOKUP(CONCATENATE($AC337,$AE337),'Matriz de Decisión'!$M$4:$Y$81,2,0),0)</f>
        <v>0</v>
      </c>
      <c r="BK337" s="352">
        <v>0</v>
      </c>
      <c r="BL337" s="355"/>
      <c r="BM337" s="577">
        <v>0</v>
      </c>
      <c r="BN337" s="335">
        <v>0</v>
      </c>
      <c r="BO337" s="576">
        <v>0</v>
      </c>
      <c r="BP337" s="336">
        <v>0</v>
      </c>
      <c r="BQ337" s="336"/>
      <c r="BR337" s="339"/>
      <c r="BS337" s="336">
        <v>0</v>
      </c>
      <c r="BT337" s="336"/>
      <c r="BU337" s="339"/>
      <c r="BV337" s="1362">
        <v>0</v>
      </c>
      <c r="BW337" s="1362">
        <v>0</v>
      </c>
      <c r="BX337" s="1363">
        <v>0</v>
      </c>
      <c r="BY337" s="1451">
        <v>0</v>
      </c>
      <c r="BZ337" s="1451">
        <v>0</v>
      </c>
      <c r="CA337" s="1378">
        <v>0</v>
      </c>
      <c r="CB337" s="336">
        <v>0.1</v>
      </c>
      <c r="CC337" s="336"/>
      <c r="CD337" s="337"/>
      <c r="CE337" s="336">
        <v>0.30000000000000004</v>
      </c>
      <c r="CF337" s="336"/>
      <c r="CG337" s="337"/>
      <c r="CH337" s="336">
        <v>1</v>
      </c>
      <c r="CI337" s="336"/>
      <c r="CJ337" s="337"/>
      <c r="CK337" s="336">
        <v>1</v>
      </c>
      <c r="CL337" s="336"/>
      <c r="CM337" s="337"/>
      <c r="CN337" s="336">
        <v>1</v>
      </c>
      <c r="CO337" s="336"/>
      <c r="CP337" s="337"/>
      <c r="CQ337" s="336">
        <v>1</v>
      </c>
      <c r="CR337" s="336"/>
      <c r="CS337" s="337"/>
      <c r="CU337" s="336" t="s">
        <v>5131</v>
      </c>
    </row>
    <row r="338" spans="1:99" ht="114.75" x14ac:dyDescent="0.25">
      <c r="A338" s="234" t="s">
        <v>3556</v>
      </c>
      <c r="B338" s="234" t="s">
        <v>181</v>
      </c>
      <c r="C338" s="234">
        <v>1</v>
      </c>
      <c r="D338" s="234" t="s">
        <v>187</v>
      </c>
      <c r="E338" s="120">
        <v>0</v>
      </c>
      <c r="F338" s="234" t="s">
        <v>192</v>
      </c>
      <c r="G338" s="166" t="s">
        <v>3710</v>
      </c>
      <c r="H338" s="166" t="s">
        <v>186</v>
      </c>
      <c r="I338" s="299" t="str">
        <f t="shared" si="24"/>
        <v>I-104-0-1311803</v>
      </c>
      <c r="J338" s="234" t="s">
        <v>221</v>
      </c>
      <c r="K338" s="109" t="s">
        <v>16</v>
      </c>
      <c r="L338" s="109" t="s">
        <v>18</v>
      </c>
      <c r="M338" s="301" t="s">
        <v>4754</v>
      </c>
      <c r="N338" s="202"/>
      <c r="O338" s="110" t="s">
        <v>225</v>
      </c>
      <c r="P338" s="331" t="s">
        <v>1108</v>
      </c>
      <c r="Q338" s="331" t="s">
        <v>1109</v>
      </c>
      <c r="R338" s="110" t="s">
        <v>228</v>
      </c>
      <c r="S338" s="111" t="s">
        <v>1214</v>
      </c>
      <c r="T338" s="581" t="s">
        <v>3226</v>
      </c>
      <c r="U338" s="583">
        <v>2.6</v>
      </c>
      <c r="V338" s="216" t="s">
        <v>1112</v>
      </c>
      <c r="W338" s="1632">
        <v>30</v>
      </c>
      <c r="X338" s="144"/>
      <c r="Y338" s="703"/>
      <c r="Z338" s="296" t="s">
        <v>1217</v>
      </c>
      <c r="AA338" s="134">
        <v>43221</v>
      </c>
      <c r="AB338" s="134">
        <v>43281</v>
      </c>
      <c r="AC338" s="341" t="str">
        <f t="shared" si="25"/>
        <v>mayo</v>
      </c>
      <c r="AD338" s="343">
        <f t="shared" si="26"/>
        <v>60</v>
      </c>
      <c r="AE338" s="342">
        <f t="shared" si="23"/>
        <v>61</v>
      </c>
      <c r="AF338" s="350">
        <v>0</v>
      </c>
      <c r="AG338" s="135">
        <v>30000000</v>
      </c>
      <c r="AH338" s="370" t="s">
        <v>1114</v>
      </c>
      <c r="AI338" s="245"/>
      <c r="AJ338" s="217"/>
      <c r="AK338" s="581" t="s">
        <v>3263</v>
      </c>
      <c r="AL338" s="260"/>
      <c r="AM338" s="260"/>
      <c r="AN338" s="574">
        <v>0</v>
      </c>
      <c r="AO338" s="575" t="s">
        <v>3241</v>
      </c>
      <c r="AP338" s="574">
        <v>0</v>
      </c>
      <c r="AQ338" s="726" t="s">
        <v>4063</v>
      </c>
      <c r="AR338" s="574">
        <v>0</v>
      </c>
      <c r="AS338" s="726" t="s">
        <v>5286</v>
      </c>
      <c r="AT338" s="1627">
        <v>0</v>
      </c>
      <c r="AU338" s="1359" t="s">
        <v>6478</v>
      </c>
      <c r="AV338" s="1426">
        <v>0</v>
      </c>
      <c r="AW338" s="1404" t="s">
        <v>7245</v>
      </c>
      <c r="AX338" s="144"/>
      <c r="AY338" s="144"/>
      <c r="AZ338" s="144"/>
      <c r="BA338" s="144"/>
      <c r="BB338" s="144"/>
      <c r="BC338" s="144"/>
      <c r="BD338" s="144"/>
      <c r="BE338" s="144"/>
      <c r="BF338" s="144"/>
      <c r="BG338" s="144"/>
      <c r="BH338" s="144"/>
      <c r="BI338" s="144"/>
      <c r="BJ338" s="335">
        <f>IFERROR(VLOOKUP(CONCATENATE($AC338,$AE338),'Matriz de Decisión'!$M$4:$Y$81,2,0),0)</f>
        <v>0</v>
      </c>
      <c r="BK338" s="352">
        <v>0</v>
      </c>
      <c r="BL338" s="355"/>
      <c r="BM338" s="577">
        <v>0</v>
      </c>
      <c r="BN338" s="335">
        <v>0</v>
      </c>
      <c r="BO338" s="576">
        <v>0</v>
      </c>
      <c r="BP338" s="336">
        <v>0</v>
      </c>
      <c r="BQ338" s="336"/>
      <c r="BR338" s="339"/>
      <c r="BS338" s="336">
        <v>0</v>
      </c>
      <c r="BT338" s="336"/>
      <c r="BU338" s="339"/>
      <c r="BV338" s="1362">
        <v>0.3</v>
      </c>
      <c r="BW338" s="1362">
        <v>0.3</v>
      </c>
      <c r="BX338" s="1363" t="s">
        <v>6704</v>
      </c>
      <c r="BY338" s="1451">
        <v>1</v>
      </c>
      <c r="BZ338" s="1451">
        <v>1</v>
      </c>
      <c r="CA338" s="1378" t="s">
        <v>7284</v>
      </c>
      <c r="CB338" s="336">
        <v>1</v>
      </c>
      <c r="CC338" s="336"/>
      <c r="CD338" s="337"/>
      <c r="CE338" s="336">
        <v>1</v>
      </c>
      <c r="CF338" s="336"/>
      <c r="CG338" s="337"/>
      <c r="CH338" s="336">
        <v>1</v>
      </c>
      <c r="CI338" s="336"/>
      <c r="CJ338" s="337"/>
      <c r="CK338" s="336">
        <v>1</v>
      </c>
      <c r="CL338" s="336"/>
      <c r="CM338" s="337"/>
      <c r="CN338" s="336">
        <v>1</v>
      </c>
      <c r="CO338" s="336"/>
      <c r="CP338" s="337"/>
      <c r="CQ338" s="336">
        <v>1</v>
      </c>
      <c r="CR338" s="336"/>
      <c r="CS338" s="337"/>
      <c r="CU338" s="336" t="s">
        <v>5132</v>
      </c>
    </row>
    <row r="339" spans="1:99" ht="204.75" x14ac:dyDescent="0.25">
      <c r="A339" s="234" t="s">
        <v>3556</v>
      </c>
      <c r="B339" s="234" t="s">
        <v>181</v>
      </c>
      <c r="C339" s="234">
        <v>1</v>
      </c>
      <c r="D339" s="234" t="s">
        <v>187</v>
      </c>
      <c r="E339" s="120">
        <v>1</v>
      </c>
      <c r="F339" s="234" t="s">
        <v>188</v>
      </c>
      <c r="G339" s="166" t="s">
        <v>202</v>
      </c>
      <c r="H339" s="166" t="s">
        <v>183</v>
      </c>
      <c r="I339" s="299" t="str">
        <f t="shared" si="24"/>
        <v>I-104-1-0500401</v>
      </c>
      <c r="J339" s="234" t="s">
        <v>221</v>
      </c>
      <c r="K339" s="109" t="s">
        <v>16</v>
      </c>
      <c r="L339" s="109" t="s">
        <v>18</v>
      </c>
      <c r="M339" s="111" t="s">
        <v>4754</v>
      </c>
      <c r="N339" s="202"/>
      <c r="O339" s="110" t="s">
        <v>1123</v>
      </c>
      <c r="P339" s="331" t="s">
        <v>1108</v>
      </c>
      <c r="Q339" s="331" t="s">
        <v>1109</v>
      </c>
      <c r="R339" s="216" t="s">
        <v>222</v>
      </c>
      <c r="S339" s="111" t="s">
        <v>1218</v>
      </c>
      <c r="T339" s="581" t="s">
        <v>3227</v>
      </c>
      <c r="U339" s="583">
        <v>2.6</v>
      </c>
      <c r="V339" s="216" t="s">
        <v>1112</v>
      </c>
      <c r="W339" s="1632">
        <v>50000</v>
      </c>
      <c r="X339" s="144"/>
      <c r="Y339" s="703"/>
      <c r="Z339" s="296" t="s">
        <v>1219</v>
      </c>
      <c r="AA339" s="134">
        <v>43101</v>
      </c>
      <c r="AB339" s="134">
        <v>43190</v>
      </c>
      <c r="AC339" s="341" t="str">
        <f t="shared" si="25"/>
        <v>enero</v>
      </c>
      <c r="AD339" s="343">
        <f t="shared" si="26"/>
        <v>89</v>
      </c>
      <c r="AE339" s="342">
        <f t="shared" si="23"/>
        <v>91</v>
      </c>
      <c r="AF339" s="350">
        <v>0</v>
      </c>
      <c r="AG339" s="135">
        <v>683235980</v>
      </c>
      <c r="AH339" s="370" t="s">
        <v>1114</v>
      </c>
      <c r="AI339" s="245"/>
      <c r="AJ339" s="217"/>
      <c r="AK339" s="581" t="s">
        <v>3264</v>
      </c>
      <c r="AL339" s="245" t="s">
        <v>613</v>
      </c>
      <c r="AM339" s="246" t="s">
        <v>1220</v>
      </c>
      <c r="AN339" s="574">
        <v>0</v>
      </c>
      <c r="AO339" s="575" t="s">
        <v>3242</v>
      </c>
      <c r="AP339" s="574">
        <v>0</v>
      </c>
      <c r="AQ339" s="726" t="s">
        <v>4064</v>
      </c>
      <c r="AR339" s="574">
        <v>0</v>
      </c>
      <c r="AS339" s="726" t="s">
        <v>5287</v>
      </c>
      <c r="AT339" s="1627">
        <v>0</v>
      </c>
      <c r="AU339" s="1359" t="s">
        <v>6479</v>
      </c>
      <c r="AV339" s="1426">
        <v>0</v>
      </c>
      <c r="AW339" s="1404" t="s">
        <v>7246</v>
      </c>
      <c r="AX339" s="144"/>
      <c r="AY339" s="144"/>
      <c r="AZ339" s="144"/>
      <c r="BA339" s="144"/>
      <c r="BB339" s="144"/>
      <c r="BC339" s="144"/>
      <c r="BD339" s="144"/>
      <c r="BE339" s="144"/>
      <c r="BF339" s="144"/>
      <c r="BG339" s="144"/>
      <c r="BH339" s="144"/>
      <c r="BI339" s="144"/>
      <c r="BJ339" s="335">
        <f>IFERROR(VLOOKUP(CONCATENATE($AC339,$AE339),'Matriz de Decisión'!$M$4:$Y$81,2,0),0)</f>
        <v>0.25</v>
      </c>
      <c r="BK339" s="354">
        <v>0.05</v>
      </c>
      <c r="BL339" s="370" t="s">
        <v>1221</v>
      </c>
      <c r="BM339" s="577">
        <v>0.3</v>
      </c>
      <c r="BN339" s="335">
        <v>0.3</v>
      </c>
      <c r="BO339" s="576" t="s">
        <v>3286</v>
      </c>
      <c r="BP339" s="336">
        <v>1</v>
      </c>
      <c r="BQ339" s="336">
        <v>1</v>
      </c>
      <c r="BR339" s="339" t="s">
        <v>4092</v>
      </c>
      <c r="BS339" s="336">
        <v>1</v>
      </c>
      <c r="BT339" s="336">
        <v>1</v>
      </c>
      <c r="BU339" s="339" t="s">
        <v>5502</v>
      </c>
      <c r="BV339" s="1362">
        <v>1</v>
      </c>
      <c r="BW339" s="1362">
        <v>1</v>
      </c>
      <c r="BX339" s="1363" t="s">
        <v>6705</v>
      </c>
      <c r="BY339" s="1451">
        <v>1</v>
      </c>
      <c r="BZ339" s="1451">
        <v>1</v>
      </c>
      <c r="CA339" s="1378" t="s">
        <v>7285</v>
      </c>
      <c r="CB339" s="336">
        <v>1</v>
      </c>
      <c r="CC339" s="336"/>
      <c r="CD339" s="337"/>
      <c r="CE339" s="336">
        <v>1</v>
      </c>
      <c r="CF339" s="336"/>
      <c r="CG339" s="337"/>
      <c r="CH339" s="336">
        <v>1</v>
      </c>
      <c r="CI339" s="336"/>
      <c r="CJ339" s="337"/>
      <c r="CK339" s="336">
        <v>1</v>
      </c>
      <c r="CL339" s="336"/>
      <c r="CM339" s="337"/>
      <c r="CN339" s="336">
        <v>1</v>
      </c>
      <c r="CO339" s="336"/>
      <c r="CP339" s="337"/>
      <c r="CQ339" s="336">
        <v>1</v>
      </c>
      <c r="CR339" s="336"/>
      <c r="CS339" s="337"/>
      <c r="CU339" s="336" t="s">
        <v>5133</v>
      </c>
    </row>
    <row r="340" spans="1:99" ht="204.75" x14ac:dyDescent="0.25">
      <c r="A340" s="234" t="s">
        <v>3556</v>
      </c>
      <c r="B340" s="234" t="s">
        <v>181</v>
      </c>
      <c r="C340" s="234">
        <v>1</v>
      </c>
      <c r="D340" s="234" t="s">
        <v>187</v>
      </c>
      <c r="E340" s="120">
        <v>1</v>
      </c>
      <c r="F340" s="234" t="s">
        <v>188</v>
      </c>
      <c r="G340" s="166" t="s">
        <v>202</v>
      </c>
      <c r="H340" s="166" t="s">
        <v>185</v>
      </c>
      <c r="I340" s="299" t="str">
        <f t="shared" si="24"/>
        <v>I-104-1-0500402</v>
      </c>
      <c r="J340" s="234" t="s">
        <v>221</v>
      </c>
      <c r="K340" s="109" t="s">
        <v>16</v>
      </c>
      <c r="L340" s="109" t="s">
        <v>18</v>
      </c>
      <c r="M340" s="111" t="s">
        <v>4754</v>
      </c>
      <c r="N340" s="202"/>
      <c r="O340" s="110" t="s">
        <v>1123</v>
      </c>
      <c r="P340" s="331" t="s">
        <v>1108</v>
      </c>
      <c r="Q340" s="331" t="s">
        <v>1109</v>
      </c>
      <c r="R340" s="216" t="s">
        <v>222</v>
      </c>
      <c r="S340" s="111" t="s">
        <v>1218</v>
      </c>
      <c r="T340" s="581" t="s">
        <v>3227</v>
      </c>
      <c r="U340" s="583">
        <v>2.6</v>
      </c>
      <c r="V340" s="216" t="s">
        <v>1112</v>
      </c>
      <c r="W340" s="310">
        <v>50000</v>
      </c>
      <c r="X340" s="144"/>
      <c r="Y340" s="703"/>
      <c r="Z340" s="296" t="s">
        <v>1222</v>
      </c>
      <c r="AA340" s="134">
        <v>43191</v>
      </c>
      <c r="AB340" s="134">
        <v>43311</v>
      </c>
      <c r="AC340" s="341" t="str">
        <f t="shared" si="25"/>
        <v>abril</v>
      </c>
      <c r="AD340" s="343">
        <f t="shared" si="26"/>
        <v>120</v>
      </c>
      <c r="AE340" s="342">
        <f t="shared" si="23"/>
        <v>122</v>
      </c>
      <c r="AF340" s="350">
        <v>0</v>
      </c>
      <c r="AG340" s="135">
        <v>683235980</v>
      </c>
      <c r="AH340" s="370" t="s">
        <v>1114</v>
      </c>
      <c r="AI340" s="245"/>
      <c r="AJ340" s="217"/>
      <c r="AK340" s="581" t="s">
        <v>3265</v>
      </c>
      <c r="AL340" s="245" t="s">
        <v>613</v>
      </c>
      <c r="AM340" s="246" t="s">
        <v>1220</v>
      </c>
      <c r="AN340" s="574">
        <v>0</v>
      </c>
      <c r="AO340" s="575" t="s">
        <v>3242</v>
      </c>
      <c r="AP340" s="574">
        <v>0</v>
      </c>
      <c r="AQ340" s="726" t="s">
        <v>4064</v>
      </c>
      <c r="AR340" s="574">
        <v>0</v>
      </c>
      <c r="AS340" s="726" t="s">
        <v>5287</v>
      </c>
      <c r="AT340" s="1627">
        <v>0</v>
      </c>
      <c r="AU340" s="1359" t="s">
        <v>6479</v>
      </c>
      <c r="AV340" s="1426">
        <v>0</v>
      </c>
      <c r="AW340" s="1404" t="s">
        <v>7246</v>
      </c>
      <c r="AX340" s="144"/>
      <c r="AY340" s="144"/>
      <c r="AZ340" s="144"/>
      <c r="BA340" s="144"/>
      <c r="BB340" s="144"/>
      <c r="BC340" s="144"/>
      <c r="BD340" s="144"/>
      <c r="BE340" s="144"/>
      <c r="BF340" s="144"/>
      <c r="BG340" s="144"/>
      <c r="BH340" s="144"/>
      <c r="BI340" s="144"/>
      <c r="BJ340" s="335">
        <f>IFERROR(VLOOKUP(CONCATENATE($AC340,$AE340),'Matriz de Decisión'!$M$4:$Y$81,2,0),0)</f>
        <v>0</v>
      </c>
      <c r="BK340" s="354">
        <v>0</v>
      </c>
      <c r="BL340" s="370">
        <v>0</v>
      </c>
      <c r="BM340" s="577">
        <v>0</v>
      </c>
      <c r="BN340" s="335">
        <v>0</v>
      </c>
      <c r="BO340" s="576">
        <v>0</v>
      </c>
      <c r="BP340" s="336">
        <v>0</v>
      </c>
      <c r="BQ340" s="336"/>
      <c r="BR340" s="339"/>
      <c r="BS340" s="336">
        <v>0.25</v>
      </c>
      <c r="BT340" s="336">
        <v>0.25</v>
      </c>
      <c r="BU340" s="339" t="s">
        <v>5503</v>
      </c>
      <c r="BV340" s="1362">
        <v>0.5</v>
      </c>
      <c r="BW340" s="1362">
        <v>0.5</v>
      </c>
      <c r="BX340" s="1363" t="s">
        <v>6706</v>
      </c>
      <c r="BY340" s="1451">
        <v>0.75</v>
      </c>
      <c r="BZ340" s="1451">
        <v>0.75</v>
      </c>
      <c r="CA340" s="1378" t="s">
        <v>7286</v>
      </c>
      <c r="CB340" s="336">
        <v>1</v>
      </c>
      <c r="CC340" s="336"/>
      <c r="CD340" s="337"/>
      <c r="CE340" s="336">
        <v>1</v>
      </c>
      <c r="CF340" s="336"/>
      <c r="CG340" s="337"/>
      <c r="CH340" s="336">
        <v>1</v>
      </c>
      <c r="CI340" s="336"/>
      <c r="CJ340" s="337"/>
      <c r="CK340" s="336">
        <v>1</v>
      </c>
      <c r="CL340" s="336"/>
      <c r="CM340" s="337"/>
      <c r="CN340" s="336">
        <v>1</v>
      </c>
      <c r="CO340" s="336"/>
      <c r="CP340" s="337"/>
      <c r="CQ340" s="336">
        <v>1</v>
      </c>
      <c r="CR340" s="336"/>
      <c r="CS340" s="337"/>
      <c r="CU340" s="336" t="s">
        <v>5134</v>
      </c>
    </row>
    <row r="341" spans="1:99" ht="204.75" x14ac:dyDescent="0.25">
      <c r="A341" s="234" t="s">
        <v>3556</v>
      </c>
      <c r="B341" s="234" t="s">
        <v>181</v>
      </c>
      <c r="C341" s="234">
        <v>1</v>
      </c>
      <c r="D341" s="234" t="s">
        <v>187</v>
      </c>
      <c r="E341" s="120">
        <v>1</v>
      </c>
      <c r="F341" s="234" t="s">
        <v>188</v>
      </c>
      <c r="G341" s="166" t="s">
        <v>202</v>
      </c>
      <c r="H341" s="166" t="s">
        <v>186</v>
      </c>
      <c r="I341" s="299" t="str">
        <f t="shared" si="24"/>
        <v>I-104-1-0500403</v>
      </c>
      <c r="J341" s="234" t="s">
        <v>221</v>
      </c>
      <c r="K341" s="109" t="s">
        <v>16</v>
      </c>
      <c r="L341" s="109" t="s">
        <v>18</v>
      </c>
      <c r="M341" s="111" t="s">
        <v>4754</v>
      </c>
      <c r="N341" s="202"/>
      <c r="O341" s="110" t="s">
        <v>1123</v>
      </c>
      <c r="P341" s="331" t="s">
        <v>1108</v>
      </c>
      <c r="Q341" s="331" t="s">
        <v>1109</v>
      </c>
      <c r="R341" s="216" t="s">
        <v>222</v>
      </c>
      <c r="S341" s="111" t="s">
        <v>1218</v>
      </c>
      <c r="T341" s="581" t="s">
        <v>3227</v>
      </c>
      <c r="U341" s="583">
        <v>2.6</v>
      </c>
      <c r="V341" s="216" t="s">
        <v>1112</v>
      </c>
      <c r="W341" s="310">
        <v>50000</v>
      </c>
      <c r="X341" s="144"/>
      <c r="Y341" s="703"/>
      <c r="Z341" s="296" t="s">
        <v>1223</v>
      </c>
      <c r="AA341" s="134">
        <v>43313</v>
      </c>
      <c r="AB341" s="134">
        <v>43465</v>
      </c>
      <c r="AC341" s="341" t="str">
        <f t="shared" si="25"/>
        <v>agosto</v>
      </c>
      <c r="AD341" s="343">
        <f t="shared" si="26"/>
        <v>152</v>
      </c>
      <c r="AE341" s="342">
        <f t="shared" si="23"/>
        <v>152</v>
      </c>
      <c r="AF341" s="350">
        <v>0</v>
      </c>
      <c r="AG341" s="135">
        <v>683235980</v>
      </c>
      <c r="AH341" s="370" t="s">
        <v>1114</v>
      </c>
      <c r="AI341" s="245"/>
      <c r="AJ341" s="217"/>
      <c r="AK341" s="581" t="s">
        <v>3266</v>
      </c>
      <c r="AL341" s="245" t="s">
        <v>613</v>
      </c>
      <c r="AM341" s="246" t="s">
        <v>1220</v>
      </c>
      <c r="AN341" s="574">
        <v>0</v>
      </c>
      <c r="AO341" s="575" t="s">
        <v>3242</v>
      </c>
      <c r="AP341" s="574">
        <v>0</v>
      </c>
      <c r="AQ341" s="726" t="s">
        <v>4064</v>
      </c>
      <c r="AR341" s="574">
        <v>0</v>
      </c>
      <c r="AS341" s="726" t="s">
        <v>5287</v>
      </c>
      <c r="AT341" s="1627">
        <v>0</v>
      </c>
      <c r="AU341" s="1359" t="s">
        <v>6479</v>
      </c>
      <c r="AV341" s="1426">
        <v>0</v>
      </c>
      <c r="AW341" s="1404" t="s">
        <v>7246</v>
      </c>
      <c r="AX341" s="144"/>
      <c r="AY341" s="144"/>
      <c r="AZ341" s="144"/>
      <c r="BA341" s="144"/>
      <c r="BB341" s="144"/>
      <c r="BC341" s="144"/>
      <c r="BD341" s="144"/>
      <c r="BE341" s="144"/>
      <c r="BF341" s="144"/>
      <c r="BG341" s="144"/>
      <c r="BH341" s="144"/>
      <c r="BI341" s="144"/>
      <c r="BJ341" s="335">
        <f>IFERROR(VLOOKUP(CONCATENATE($AC341,$AE341),'Matriz de Decisión'!$M$4:$Y$81,2,0),0)</f>
        <v>0</v>
      </c>
      <c r="BK341" s="354">
        <v>0</v>
      </c>
      <c r="BL341" s="370">
        <v>0</v>
      </c>
      <c r="BM341" s="577">
        <v>0</v>
      </c>
      <c r="BN341" s="335">
        <v>0</v>
      </c>
      <c r="BO341" s="576">
        <v>0</v>
      </c>
      <c r="BP341" s="336">
        <v>0</v>
      </c>
      <c r="BQ341" s="336"/>
      <c r="BR341" s="339"/>
      <c r="BS341" s="336">
        <v>0</v>
      </c>
      <c r="BT341" s="336"/>
      <c r="BU341" s="339"/>
      <c r="BV341" s="1362">
        <v>0</v>
      </c>
      <c r="BW341" s="1362">
        <v>0</v>
      </c>
      <c r="BX341" s="1363">
        <v>0</v>
      </c>
      <c r="BY341" s="1451">
        <v>0</v>
      </c>
      <c r="BZ341" s="1451">
        <v>0</v>
      </c>
      <c r="CA341" s="1378">
        <v>0</v>
      </c>
      <c r="CB341" s="336">
        <v>0</v>
      </c>
      <c r="CC341" s="336"/>
      <c r="CD341" s="337"/>
      <c r="CE341" s="336">
        <v>0.1</v>
      </c>
      <c r="CF341" s="336"/>
      <c r="CG341" s="337"/>
      <c r="CH341" s="336">
        <v>0.30000000000000004</v>
      </c>
      <c r="CI341" s="336"/>
      <c r="CJ341" s="337"/>
      <c r="CK341" s="336">
        <v>0.5</v>
      </c>
      <c r="CL341" s="336"/>
      <c r="CM341" s="337"/>
      <c r="CN341" s="336">
        <v>0.8</v>
      </c>
      <c r="CO341" s="336"/>
      <c r="CP341" s="337"/>
      <c r="CQ341" s="336">
        <v>1</v>
      </c>
      <c r="CR341" s="336"/>
      <c r="CS341" s="337"/>
      <c r="CU341" s="336" t="s">
        <v>5135</v>
      </c>
    </row>
    <row r="342" spans="1:99" ht="126" x14ac:dyDescent="0.25">
      <c r="A342" s="234" t="s">
        <v>3556</v>
      </c>
      <c r="B342" s="234" t="s">
        <v>181</v>
      </c>
      <c r="C342" s="234">
        <v>1</v>
      </c>
      <c r="D342" s="234" t="s">
        <v>188</v>
      </c>
      <c r="E342" s="120">
        <v>1</v>
      </c>
      <c r="F342" s="234" t="s">
        <v>196</v>
      </c>
      <c r="G342" s="166" t="s">
        <v>199</v>
      </c>
      <c r="H342" s="166" t="s">
        <v>183</v>
      </c>
      <c r="I342" s="299" t="str">
        <f t="shared" si="24"/>
        <v>I-105-1-0900101</v>
      </c>
      <c r="J342" s="234" t="s">
        <v>224</v>
      </c>
      <c r="K342" s="109" t="s">
        <v>16</v>
      </c>
      <c r="L342" s="109" t="s">
        <v>18</v>
      </c>
      <c r="M342" s="301" t="s">
        <v>4754</v>
      </c>
      <c r="N342" s="202"/>
      <c r="O342" s="110" t="s">
        <v>932</v>
      </c>
      <c r="P342" s="331" t="s">
        <v>1224</v>
      </c>
      <c r="Q342" s="331" t="s">
        <v>1225</v>
      </c>
      <c r="R342" s="216" t="s">
        <v>222</v>
      </c>
      <c r="S342" s="111" t="s">
        <v>1226</v>
      </c>
      <c r="T342" s="581" t="s">
        <v>3303</v>
      </c>
      <c r="U342" s="583">
        <v>8.3330000000000002</v>
      </c>
      <c r="V342" s="216" t="s">
        <v>1112</v>
      </c>
      <c r="W342" s="1632">
        <v>65</v>
      </c>
      <c r="X342" s="144"/>
      <c r="Y342" s="703"/>
      <c r="Z342" s="296" t="s">
        <v>2415</v>
      </c>
      <c r="AA342" s="134">
        <v>43101</v>
      </c>
      <c r="AB342" s="134">
        <v>43252</v>
      </c>
      <c r="AC342" s="341" t="str">
        <f t="shared" si="25"/>
        <v>enero</v>
      </c>
      <c r="AD342" s="343">
        <f t="shared" si="26"/>
        <v>151</v>
      </c>
      <c r="AE342" s="342">
        <f t="shared" si="23"/>
        <v>152</v>
      </c>
      <c r="AF342" s="350">
        <v>24106956697</v>
      </c>
      <c r="AG342" s="135">
        <v>989890689527</v>
      </c>
      <c r="AH342" s="151" t="s">
        <v>936</v>
      </c>
      <c r="AI342" s="369">
        <v>836323663105</v>
      </c>
      <c r="AJ342" s="151"/>
      <c r="AK342" s="370" t="s">
        <v>1227</v>
      </c>
      <c r="AL342" s="1502" t="s">
        <v>1228</v>
      </c>
      <c r="AM342" s="246" t="s">
        <v>1229</v>
      </c>
      <c r="AN342" s="574" t="s">
        <v>3307</v>
      </c>
      <c r="AO342" s="575" t="s">
        <v>3308</v>
      </c>
      <c r="AP342" s="574" t="s">
        <v>4033</v>
      </c>
      <c r="AQ342" s="726" t="s">
        <v>4034</v>
      </c>
      <c r="AR342" s="574" t="s">
        <v>5288</v>
      </c>
      <c r="AS342" s="726" t="s">
        <v>5289</v>
      </c>
      <c r="AT342" s="1627" t="s">
        <v>6480</v>
      </c>
      <c r="AU342" s="1359" t="s">
        <v>6481</v>
      </c>
      <c r="AV342" s="1426" t="s">
        <v>7712</v>
      </c>
      <c r="AW342" s="726" t="s">
        <v>7713</v>
      </c>
      <c r="AX342" s="144"/>
      <c r="AY342" s="144"/>
      <c r="AZ342" s="144"/>
      <c r="BA342" s="144"/>
      <c r="BB342" s="144"/>
      <c r="BC342" s="144"/>
      <c r="BD342" s="144"/>
      <c r="BE342" s="144"/>
      <c r="BF342" s="144"/>
      <c r="BG342" s="144"/>
      <c r="BH342" s="144"/>
      <c r="BI342" s="144"/>
      <c r="BJ342" s="335">
        <f>IFERROR(VLOOKUP(CONCATENATE($AC342,$AE342),'Matriz de Decisión'!$M$4:$Y$81,2,0),0)</f>
        <v>0.18000000000000002</v>
      </c>
      <c r="BK342" s="352">
        <v>0.13333333333333333</v>
      </c>
      <c r="BL342" s="370" t="s">
        <v>1230</v>
      </c>
      <c r="BM342" s="577">
        <v>0.35555555555555551</v>
      </c>
      <c r="BN342" s="335">
        <v>0.42222222222222222</v>
      </c>
      <c r="BO342" s="579" t="s">
        <v>3315</v>
      </c>
      <c r="BP342" s="336">
        <v>0.6</v>
      </c>
      <c r="BQ342" s="336">
        <v>0.73333333333333339</v>
      </c>
      <c r="BR342" s="339" t="s">
        <v>4041</v>
      </c>
      <c r="BS342" s="336">
        <v>0.71111111111111103</v>
      </c>
      <c r="BT342" s="336">
        <v>0.88888888888888895</v>
      </c>
      <c r="BU342" s="339" t="s">
        <v>5504</v>
      </c>
      <c r="BV342" s="1362">
        <v>0.97777777777777763</v>
      </c>
      <c r="BW342" s="1362">
        <v>1.0444444444444445</v>
      </c>
      <c r="BX342" s="1363" t="s">
        <v>6707</v>
      </c>
      <c r="BY342" s="1362">
        <v>0.99999999999999989</v>
      </c>
      <c r="BZ342" s="1501">
        <v>1.1777777777777778</v>
      </c>
      <c r="CA342" s="1378" t="s">
        <v>7720</v>
      </c>
      <c r="CB342" s="336">
        <v>0.99999999999999989</v>
      </c>
      <c r="CC342" s="336"/>
      <c r="CD342" s="337"/>
      <c r="CE342" s="336">
        <v>0.99999999999999989</v>
      </c>
      <c r="CF342" s="336"/>
      <c r="CG342" s="337"/>
      <c r="CH342" s="336">
        <v>0.99999999999999989</v>
      </c>
      <c r="CI342" s="336"/>
      <c r="CJ342" s="337"/>
      <c r="CK342" s="336">
        <v>0.99999999999999989</v>
      </c>
      <c r="CL342" s="336"/>
      <c r="CM342" s="337"/>
      <c r="CN342" s="336">
        <v>0.99999999999999989</v>
      </c>
      <c r="CO342" s="336"/>
      <c r="CP342" s="337"/>
      <c r="CQ342" s="336">
        <v>0.99999999999999989</v>
      </c>
      <c r="CR342" s="355"/>
      <c r="CS342" s="355"/>
      <c r="CU342" s="336" t="s">
        <v>5136</v>
      </c>
    </row>
    <row r="343" spans="1:99" ht="126" x14ac:dyDescent="0.25">
      <c r="A343" s="234" t="s">
        <v>3556</v>
      </c>
      <c r="B343" s="234" t="s">
        <v>181</v>
      </c>
      <c r="C343" s="234">
        <v>1</v>
      </c>
      <c r="D343" s="234" t="s">
        <v>188</v>
      </c>
      <c r="E343" s="120">
        <v>1</v>
      </c>
      <c r="F343" s="234" t="s">
        <v>196</v>
      </c>
      <c r="G343" s="166" t="s">
        <v>199</v>
      </c>
      <c r="H343" s="166" t="s">
        <v>185</v>
      </c>
      <c r="I343" s="299" t="str">
        <f t="shared" si="24"/>
        <v>I-105-1-0900102</v>
      </c>
      <c r="J343" s="234" t="s">
        <v>224</v>
      </c>
      <c r="K343" s="109" t="s">
        <v>16</v>
      </c>
      <c r="L343" s="109" t="s">
        <v>18</v>
      </c>
      <c r="M343" s="301" t="s">
        <v>4754</v>
      </c>
      <c r="N343" s="202"/>
      <c r="O343" s="110" t="s">
        <v>932</v>
      </c>
      <c r="P343" s="331" t="s">
        <v>1224</v>
      </c>
      <c r="Q343" s="331" t="s">
        <v>1225</v>
      </c>
      <c r="R343" s="216" t="s">
        <v>222</v>
      </c>
      <c r="S343" s="111" t="s">
        <v>1226</v>
      </c>
      <c r="T343" s="581" t="s">
        <v>3303</v>
      </c>
      <c r="U343" s="583">
        <v>8.3330000000000002</v>
      </c>
      <c r="V343" s="216" t="s">
        <v>1112</v>
      </c>
      <c r="W343" s="1632">
        <v>65</v>
      </c>
      <c r="X343" s="144"/>
      <c r="Y343" s="703"/>
      <c r="Z343" s="296" t="s">
        <v>2416</v>
      </c>
      <c r="AA343" s="134">
        <v>43101</v>
      </c>
      <c r="AB343" s="134">
        <v>43252</v>
      </c>
      <c r="AC343" s="341" t="str">
        <f t="shared" si="25"/>
        <v>enero</v>
      </c>
      <c r="AD343" s="343">
        <f t="shared" si="26"/>
        <v>151</v>
      </c>
      <c r="AE343" s="342">
        <f t="shared" si="23"/>
        <v>152</v>
      </c>
      <c r="AF343" s="350">
        <v>24106956697</v>
      </c>
      <c r="AG343" s="135">
        <v>989890689527</v>
      </c>
      <c r="AH343" s="151" t="s">
        <v>936</v>
      </c>
      <c r="AI343" s="369">
        <v>836323663105</v>
      </c>
      <c r="AJ343" s="151"/>
      <c r="AK343" s="370" t="s">
        <v>1231</v>
      </c>
      <c r="AL343" s="245" t="s">
        <v>1228</v>
      </c>
      <c r="AM343" s="246" t="s">
        <v>1229</v>
      </c>
      <c r="AN343" s="574" t="s">
        <v>3307</v>
      </c>
      <c r="AO343" s="575" t="s">
        <v>3308</v>
      </c>
      <c r="AP343" s="574" t="s">
        <v>4033</v>
      </c>
      <c r="AQ343" s="726" t="s">
        <v>4034</v>
      </c>
      <c r="AR343" s="574" t="s">
        <v>5288</v>
      </c>
      <c r="AS343" s="726" t="s">
        <v>5289</v>
      </c>
      <c r="AT343" s="1627" t="s">
        <v>6480</v>
      </c>
      <c r="AU343" s="1359" t="s">
        <v>6481</v>
      </c>
      <c r="AV343" s="1426" t="s">
        <v>7712</v>
      </c>
      <c r="AW343" s="726" t="s">
        <v>7713</v>
      </c>
      <c r="AX343" s="144"/>
      <c r="AY343" s="144"/>
      <c r="AZ343" s="144"/>
      <c r="BA343" s="144"/>
      <c r="BB343" s="144"/>
      <c r="BC343" s="144"/>
      <c r="BD343" s="144"/>
      <c r="BE343" s="144"/>
      <c r="BF343" s="144"/>
      <c r="BG343" s="144"/>
      <c r="BH343" s="144"/>
      <c r="BI343" s="144"/>
      <c r="BJ343" s="335">
        <f>IFERROR(VLOOKUP(CONCATENATE($AC343,$AE343),'Matriz de Decisión'!$M$4:$Y$81,2,0),0)</f>
        <v>0.18000000000000002</v>
      </c>
      <c r="BK343" s="352">
        <v>0.13333333333333333</v>
      </c>
      <c r="BL343" s="370" t="s">
        <v>1232</v>
      </c>
      <c r="BM343" s="577">
        <v>0.35555555555555551</v>
      </c>
      <c r="BN343" s="335">
        <v>0.42222222222222222</v>
      </c>
      <c r="BO343" s="579" t="s">
        <v>3316</v>
      </c>
      <c r="BP343" s="336">
        <v>0.6</v>
      </c>
      <c r="BQ343" s="336">
        <v>0.42222222222222217</v>
      </c>
      <c r="BR343" s="339" t="s">
        <v>4042</v>
      </c>
      <c r="BS343" s="336">
        <v>0.71111111111111103</v>
      </c>
      <c r="BT343" s="336">
        <v>0.62222222222222223</v>
      </c>
      <c r="BU343" s="339" t="s">
        <v>5505</v>
      </c>
      <c r="BV343" s="1362">
        <v>0.97777777777777763</v>
      </c>
      <c r="BW343" s="1362">
        <v>0.77777777777777779</v>
      </c>
      <c r="BX343" s="1363" t="s">
        <v>6708</v>
      </c>
      <c r="BY343" s="1362">
        <v>0.99999999999999989</v>
      </c>
      <c r="BZ343" s="1362">
        <v>0.91111111111111109</v>
      </c>
      <c r="CA343" s="1378" t="s">
        <v>7721</v>
      </c>
      <c r="CB343" s="336">
        <v>0.99999999999999989</v>
      </c>
      <c r="CC343" s="336"/>
      <c r="CD343" s="337"/>
      <c r="CE343" s="336">
        <v>0.99999999999999989</v>
      </c>
      <c r="CF343" s="336"/>
      <c r="CG343" s="337"/>
      <c r="CH343" s="336">
        <v>0.99999999999999989</v>
      </c>
      <c r="CI343" s="336"/>
      <c r="CJ343" s="337"/>
      <c r="CK343" s="336">
        <v>0.99999999999999989</v>
      </c>
      <c r="CL343" s="336"/>
      <c r="CM343" s="337"/>
      <c r="CN343" s="336">
        <v>0.99999999999999989</v>
      </c>
      <c r="CO343" s="336"/>
      <c r="CP343" s="337"/>
      <c r="CQ343" s="336">
        <v>0.99999999999999989</v>
      </c>
      <c r="CR343" s="355"/>
      <c r="CS343" s="355"/>
      <c r="CU343" s="336" t="s">
        <v>5137</v>
      </c>
    </row>
    <row r="344" spans="1:99" ht="126" x14ac:dyDescent="0.25">
      <c r="A344" s="234" t="s">
        <v>3556</v>
      </c>
      <c r="B344" s="234" t="s">
        <v>181</v>
      </c>
      <c r="C344" s="234">
        <v>1</v>
      </c>
      <c r="D344" s="234" t="s">
        <v>188</v>
      </c>
      <c r="E344" s="120">
        <v>1</v>
      </c>
      <c r="F344" s="234" t="s">
        <v>196</v>
      </c>
      <c r="G344" s="166" t="s">
        <v>199</v>
      </c>
      <c r="H344" s="166" t="s">
        <v>186</v>
      </c>
      <c r="I344" s="299" t="str">
        <f t="shared" si="24"/>
        <v>I-105-1-0900103</v>
      </c>
      <c r="J344" s="234" t="s">
        <v>224</v>
      </c>
      <c r="K344" s="109" t="s">
        <v>16</v>
      </c>
      <c r="L344" s="109" t="s">
        <v>18</v>
      </c>
      <c r="M344" s="301" t="s">
        <v>4754</v>
      </c>
      <c r="N344" s="202"/>
      <c r="O344" s="110" t="s">
        <v>932</v>
      </c>
      <c r="P344" s="331" t="s">
        <v>1224</v>
      </c>
      <c r="Q344" s="331" t="s">
        <v>1225</v>
      </c>
      <c r="R344" s="216" t="s">
        <v>222</v>
      </c>
      <c r="S344" s="111" t="s">
        <v>1226</v>
      </c>
      <c r="T344" s="581" t="s">
        <v>3303</v>
      </c>
      <c r="U344" s="583">
        <v>8.3330000000000002</v>
      </c>
      <c r="V344" s="216" t="s">
        <v>1112</v>
      </c>
      <c r="W344" s="310">
        <v>65</v>
      </c>
      <c r="X344" s="144"/>
      <c r="Y344" s="703"/>
      <c r="Z344" s="296" t="s">
        <v>2417</v>
      </c>
      <c r="AA344" s="134">
        <v>43101</v>
      </c>
      <c r="AB344" s="134">
        <v>43313</v>
      </c>
      <c r="AC344" s="341" t="str">
        <f t="shared" si="25"/>
        <v>enero</v>
      </c>
      <c r="AD344" s="343">
        <f t="shared" si="26"/>
        <v>212</v>
      </c>
      <c r="AE344" s="342">
        <f t="shared" si="23"/>
        <v>213</v>
      </c>
      <c r="AF344" s="350">
        <v>24106956697</v>
      </c>
      <c r="AG344" s="135">
        <v>989890689527</v>
      </c>
      <c r="AH344" s="151" t="s">
        <v>936</v>
      </c>
      <c r="AI344" s="369">
        <v>836323663105</v>
      </c>
      <c r="AJ344" s="151"/>
      <c r="AK344" s="370" t="s">
        <v>1233</v>
      </c>
      <c r="AL344" s="1502" t="s">
        <v>1228</v>
      </c>
      <c r="AM344" s="246" t="s">
        <v>1229</v>
      </c>
      <c r="AN344" s="574" t="s">
        <v>3307</v>
      </c>
      <c r="AO344" s="575" t="s">
        <v>3308</v>
      </c>
      <c r="AP344" s="574" t="s">
        <v>4033</v>
      </c>
      <c r="AQ344" s="726" t="s">
        <v>4034</v>
      </c>
      <c r="AR344" s="574" t="s">
        <v>5288</v>
      </c>
      <c r="AS344" s="726" t="s">
        <v>5289</v>
      </c>
      <c r="AT344" s="1627" t="s">
        <v>6480</v>
      </c>
      <c r="AU344" s="1359" t="s">
        <v>6481</v>
      </c>
      <c r="AV344" s="1426" t="s">
        <v>7712</v>
      </c>
      <c r="AW344" s="726" t="s">
        <v>7713</v>
      </c>
      <c r="AX344" s="144"/>
      <c r="AY344" s="144"/>
      <c r="AZ344" s="144"/>
      <c r="BA344" s="144"/>
      <c r="BB344" s="144"/>
      <c r="BC344" s="144"/>
      <c r="BD344" s="144"/>
      <c r="BE344" s="144"/>
      <c r="BF344" s="144"/>
      <c r="BG344" s="144"/>
      <c r="BH344" s="144"/>
      <c r="BI344" s="144"/>
      <c r="BJ344" s="335">
        <f>IFERROR(VLOOKUP(CONCATENATE($AC344,$AE344),'Matriz de Decisión'!$M$4:$Y$81,2,0),0)</f>
        <v>0.10285714285714284</v>
      </c>
      <c r="BK344" s="352">
        <v>0.37662337662337664</v>
      </c>
      <c r="BL344" s="370" t="s">
        <v>1234</v>
      </c>
      <c r="BM344" s="577">
        <v>0.51948051948051943</v>
      </c>
      <c r="BN344" s="335">
        <v>0.49230769230769234</v>
      </c>
      <c r="BO344" s="579" t="s">
        <v>3308</v>
      </c>
      <c r="BP344" s="336">
        <v>0.64935064935064934</v>
      </c>
      <c r="BQ344" s="336">
        <v>0.7142857142857143</v>
      </c>
      <c r="BR344" s="339" t="s">
        <v>4043</v>
      </c>
      <c r="BS344" s="336">
        <v>0.81818181818181812</v>
      </c>
      <c r="BT344" s="336">
        <v>1.0615384615384618</v>
      </c>
      <c r="BU344" s="339" t="s">
        <v>5506</v>
      </c>
      <c r="BV344" s="1362">
        <v>0.83116883116883111</v>
      </c>
      <c r="BW344" s="1362">
        <v>1.0769230769230771</v>
      </c>
      <c r="BX344" s="1363" t="s">
        <v>6709</v>
      </c>
      <c r="BY344" s="1362">
        <v>0.9870129870129869</v>
      </c>
      <c r="BZ344" s="1501">
        <v>1.1076923076923078</v>
      </c>
      <c r="CA344" s="1378" t="s">
        <v>7722</v>
      </c>
      <c r="CB344" s="336">
        <v>0.99999999999999989</v>
      </c>
      <c r="CC344" s="336"/>
      <c r="CD344" s="337"/>
      <c r="CE344" s="336">
        <v>0.99999999999999989</v>
      </c>
      <c r="CF344" s="336"/>
      <c r="CG344" s="337"/>
      <c r="CH344" s="336">
        <v>0.99999999999999989</v>
      </c>
      <c r="CI344" s="336"/>
      <c r="CJ344" s="337"/>
      <c r="CK344" s="336">
        <v>0.99999999999999989</v>
      </c>
      <c r="CL344" s="336"/>
      <c r="CM344" s="337"/>
      <c r="CN344" s="336">
        <v>0.99999999999999989</v>
      </c>
      <c r="CO344" s="336"/>
      <c r="CP344" s="337"/>
      <c r="CQ344" s="336">
        <v>0.99999999999999989</v>
      </c>
      <c r="CR344" s="355"/>
      <c r="CS344" s="355"/>
      <c r="CU344" s="336" t="s">
        <v>5138</v>
      </c>
    </row>
    <row r="345" spans="1:99" ht="126" x14ac:dyDescent="0.25">
      <c r="A345" s="234" t="s">
        <v>3556</v>
      </c>
      <c r="B345" s="234" t="s">
        <v>181</v>
      </c>
      <c r="C345" s="234">
        <v>1</v>
      </c>
      <c r="D345" s="234" t="s">
        <v>188</v>
      </c>
      <c r="E345" s="120">
        <v>1</v>
      </c>
      <c r="F345" s="234" t="s">
        <v>196</v>
      </c>
      <c r="G345" s="166" t="s">
        <v>200</v>
      </c>
      <c r="H345" s="166" t="s">
        <v>183</v>
      </c>
      <c r="I345" s="299" t="str">
        <f t="shared" si="24"/>
        <v>I-105-1-0900201</v>
      </c>
      <c r="J345" s="234" t="s">
        <v>224</v>
      </c>
      <c r="K345" s="109" t="s">
        <v>16</v>
      </c>
      <c r="L345" s="109" t="s">
        <v>18</v>
      </c>
      <c r="M345" s="301" t="s">
        <v>4754</v>
      </c>
      <c r="N345" s="202"/>
      <c r="O345" s="110" t="s">
        <v>932</v>
      </c>
      <c r="P345" s="331" t="s">
        <v>1224</v>
      </c>
      <c r="Q345" s="331" t="s">
        <v>1225</v>
      </c>
      <c r="R345" s="216" t="s">
        <v>222</v>
      </c>
      <c r="S345" s="111" t="s">
        <v>1235</v>
      </c>
      <c r="T345" s="581" t="s">
        <v>3304</v>
      </c>
      <c r="U345" s="583">
        <v>8.3330000000000002</v>
      </c>
      <c r="V345" s="216" t="s">
        <v>1112</v>
      </c>
      <c r="W345" s="1632">
        <v>1660</v>
      </c>
      <c r="X345" s="1424" t="s">
        <v>222</v>
      </c>
      <c r="Y345" s="703">
        <v>43182</v>
      </c>
      <c r="Z345" s="296" t="s">
        <v>2418</v>
      </c>
      <c r="AA345" s="134">
        <v>43101</v>
      </c>
      <c r="AB345" s="134">
        <v>43252</v>
      </c>
      <c r="AC345" s="341" t="str">
        <f t="shared" si="25"/>
        <v>enero</v>
      </c>
      <c r="AD345" s="343">
        <f t="shared" si="26"/>
        <v>151</v>
      </c>
      <c r="AE345" s="342">
        <f t="shared" si="23"/>
        <v>152</v>
      </c>
      <c r="AF345" s="350">
        <v>24106956697</v>
      </c>
      <c r="AG345" s="135">
        <v>989890689527</v>
      </c>
      <c r="AH345" s="151" t="s">
        <v>936</v>
      </c>
      <c r="AI345" s="369">
        <v>836323663105</v>
      </c>
      <c r="AJ345" s="151"/>
      <c r="AK345" s="370" t="s">
        <v>1236</v>
      </c>
      <c r="AL345" s="1502" t="s">
        <v>1237</v>
      </c>
      <c r="AM345" s="246" t="s">
        <v>1238</v>
      </c>
      <c r="AN345" s="574" t="s">
        <v>3309</v>
      </c>
      <c r="AO345" s="575" t="s">
        <v>3310</v>
      </c>
      <c r="AP345" s="574" t="s">
        <v>4035</v>
      </c>
      <c r="AQ345" s="726" t="s">
        <v>4036</v>
      </c>
      <c r="AR345" s="574" t="s">
        <v>5290</v>
      </c>
      <c r="AS345" s="726" t="s">
        <v>5291</v>
      </c>
      <c r="AT345" s="1628" t="s">
        <v>6482</v>
      </c>
      <c r="AU345" s="1359" t="s">
        <v>6483</v>
      </c>
      <c r="AV345" s="1426" t="s">
        <v>7714</v>
      </c>
      <c r="AW345" s="726" t="s">
        <v>7715</v>
      </c>
      <c r="AX345" s="144"/>
      <c r="AY345" s="144"/>
      <c r="AZ345" s="144"/>
      <c r="BA345" s="144"/>
      <c r="BB345" s="144"/>
      <c r="BC345" s="144"/>
      <c r="BD345" s="144"/>
      <c r="BE345" s="144"/>
      <c r="BF345" s="144"/>
      <c r="BG345" s="144"/>
      <c r="BH345" s="144"/>
      <c r="BI345" s="144"/>
      <c r="BJ345" s="335">
        <f>IFERROR(VLOOKUP(CONCATENATE($AC345,$AE345),'Matriz de Decisión'!$M$4:$Y$81,2,0),0)</f>
        <v>0.18000000000000002</v>
      </c>
      <c r="BK345" s="352">
        <v>0.17830290010741137</v>
      </c>
      <c r="BL345" s="370" t="s">
        <v>1239</v>
      </c>
      <c r="BM345" s="577">
        <v>0.43609022556390975</v>
      </c>
      <c r="BN345" s="335">
        <v>0.66595059076262086</v>
      </c>
      <c r="BO345" s="579" t="s">
        <v>3317</v>
      </c>
      <c r="BP345" s="336">
        <v>0.67883995703544575</v>
      </c>
      <c r="BQ345" s="336">
        <v>0.88399570354457579</v>
      </c>
      <c r="BR345" s="339" t="s">
        <v>4044</v>
      </c>
      <c r="BS345" s="336">
        <v>0.76154672395273892</v>
      </c>
      <c r="BT345" s="336">
        <v>0.59216867469879519</v>
      </c>
      <c r="BU345" s="339" t="s">
        <v>5507</v>
      </c>
      <c r="BV345" s="1362">
        <v>0.9441460794844253</v>
      </c>
      <c r="BW345" s="1362">
        <v>1.1772287862513429</v>
      </c>
      <c r="BX345" s="1363" t="s">
        <v>6710</v>
      </c>
      <c r="BY345" s="1362">
        <v>1</v>
      </c>
      <c r="BZ345" s="1501">
        <v>1.2964554242749733</v>
      </c>
      <c r="CA345" s="1378" t="s">
        <v>7723</v>
      </c>
      <c r="CB345" s="336">
        <v>1</v>
      </c>
      <c r="CC345" s="336"/>
      <c r="CD345" s="337"/>
      <c r="CE345" s="336">
        <v>1</v>
      </c>
      <c r="CF345" s="336"/>
      <c r="CG345" s="337"/>
      <c r="CH345" s="336">
        <v>1</v>
      </c>
      <c r="CI345" s="336"/>
      <c r="CJ345" s="337"/>
      <c r="CK345" s="336">
        <v>1</v>
      </c>
      <c r="CL345" s="336"/>
      <c r="CM345" s="337"/>
      <c r="CN345" s="336">
        <v>1</v>
      </c>
      <c r="CO345" s="336"/>
      <c r="CP345" s="337"/>
      <c r="CQ345" s="336">
        <v>1</v>
      </c>
      <c r="CR345" s="355"/>
      <c r="CS345" s="355"/>
      <c r="CU345" s="336" t="s">
        <v>5139</v>
      </c>
    </row>
    <row r="346" spans="1:99" ht="126" x14ac:dyDescent="0.25">
      <c r="A346" s="234" t="s">
        <v>3556</v>
      </c>
      <c r="B346" s="234" t="s">
        <v>181</v>
      </c>
      <c r="C346" s="234">
        <v>1</v>
      </c>
      <c r="D346" s="234" t="s">
        <v>188</v>
      </c>
      <c r="E346" s="120">
        <v>1</v>
      </c>
      <c r="F346" s="234" t="s">
        <v>196</v>
      </c>
      <c r="G346" s="166" t="s">
        <v>200</v>
      </c>
      <c r="H346" s="166" t="s">
        <v>185</v>
      </c>
      <c r="I346" s="299" t="str">
        <f t="shared" si="24"/>
        <v>I-105-1-0900202</v>
      </c>
      <c r="J346" s="234" t="s">
        <v>224</v>
      </c>
      <c r="K346" s="109" t="s">
        <v>16</v>
      </c>
      <c r="L346" s="109" t="s">
        <v>18</v>
      </c>
      <c r="M346" s="301" t="s">
        <v>4754</v>
      </c>
      <c r="N346" s="202"/>
      <c r="O346" s="110" t="s">
        <v>932</v>
      </c>
      <c r="P346" s="331" t="s">
        <v>1224</v>
      </c>
      <c r="Q346" s="331" t="s">
        <v>1225</v>
      </c>
      <c r="R346" s="216" t="s">
        <v>222</v>
      </c>
      <c r="S346" s="111" t="s">
        <v>1235</v>
      </c>
      <c r="T346" s="581" t="s">
        <v>3304</v>
      </c>
      <c r="U346" s="583">
        <v>8.3330000000000002</v>
      </c>
      <c r="V346" s="216" t="s">
        <v>1112</v>
      </c>
      <c r="W346" s="1632">
        <v>1660</v>
      </c>
      <c r="X346" s="1424" t="s">
        <v>222</v>
      </c>
      <c r="Y346" s="703">
        <v>43182</v>
      </c>
      <c r="Z346" s="296" t="s">
        <v>2419</v>
      </c>
      <c r="AA346" s="134">
        <v>43101</v>
      </c>
      <c r="AB346" s="134">
        <v>43252</v>
      </c>
      <c r="AC346" s="341" t="str">
        <f t="shared" si="25"/>
        <v>enero</v>
      </c>
      <c r="AD346" s="343">
        <f t="shared" si="26"/>
        <v>151</v>
      </c>
      <c r="AE346" s="342">
        <f t="shared" si="23"/>
        <v>152</v>
      </c>
      <c r="AF346" s="350">
        <v>24106956697</v>
      </c>
      <c r="AG346" s="135">
        <v>989890689527</v>
      </c>
      <c r="AH346" s="151" t="s">
        <v>936</v>
      </c>
      <c r="AI346" s="369">
        <v>836323663105</v>
      </c>
      <c r="AJ346" s="151"/>
      <c r="AK346" s="370" t="s">
        <v>1240</v>
      </c>
      <c r="AL346" s="1502" t="s">
        <v>1237</v>
      </c>
      <c r="AM346" s="246" t="s">
        <v>1238</v>
      </c>
      <c r="AN346" s="574" t="s">
        <v>3309</v>
      </c>
      <c r="AO346" s="575" t="s">
        <v>3310</v>
      </c>
      <c r="AP346" s="574" t="s">
        <v>4035</v>
      </c>
      <c r="AQ346" s="726" t="s">
        <v>4036</v>
      </c>
      <c r="AR346" s="574" t="s">
        <v>5290</v>
      </c>
      <c r="AS346" s="726" t="s">
        <v>5291</v>
      </c>
      <c r="AT346" s="1627" t="s">
        <v>6482</v>
      </c>
      <c r="AU346" s="1359" t="s">
        <v>6483</v>
      </c>
      <c r="AV346" s="1426" t="s">
        <v>7714</v>
      </c>
      <c r="AW346" s="1404" t="s">
        <v>7715</v>
      </c>
      <c r="AX346" s="144"/>
      <c r="AY346" s="144"/>
      <c r="AZ346" s="144"/>
      <c r="BA346" s="144"/>
      <c r="BB346" s="144"/>
      <c r="BC346" s="144"/>
      <c r="BD346" s="144"/>
      <c r="BE346" s="144"/>
      <c r="BF346" s="144"/>
      <c r="BG346" s="144"/>
      <c r="BH346" s="144"/>
      <c r="BI346" s="144"/>
      <c r="BJ346" s="335">
        <f>IFERROR(VLOOKUP(CONCATENATE($AC346,$AE346),'Matriz de Decisión'!$M$4:$Y$81,2,0),0)</f>
        <v>0.18000000000000002</v>
      </c>
      <c r="BK346" s="352">
        <v>0.17830290010741137</v>
      </c>
      <c r="BL346" s="370" t="s">
        <v>1241</v>
      </c>
      <c r="BM346" s="577">
        <v>0.43609022556390975</v>
      </c>
      <c r="BN346" s="335">
        <v>0.49301825993555315</v>
      </c>
      <c r="BO346" s="579" t="s">
        <v>3318</v>
      </c>
      <c r="BP346" s="336">
        <v>0.67883995703544575</v>
      </c>
      <c r="BQ346" s="336">
        <v>0.49301825993555315</v>
      </c>
      <c r="BR346" s="339" t="s">
        <v>4045</v>
      </c>
      <c r="BS346" s="336">
        <v>0.76154672395273892</v>
      </c>
      <c r="BT346" s="336">
        <v>0.39819277108433737</v>
      </c>
      <c r="BU346" s="339" t="s">
        <v>5508</v>
      </c>
      <c r="BV346" s="1362">
        <v>0.9441460794844253</v>
      </c>
      <c r="BW346" s="1362">
        <v>0.84747583243823843</v>
      </c>
      <c r="BX346" s="1363" t="s">
        <v>6711</v>
      </c>
      <c r="BY346" s="1362">
        <v>1</v>
      </c>
      <c r="BZ346" s="1362">
        <v>0.96670247046186897</v>
      </c>
      <c r="CA346" s="1378" t="s">
        <v>7724</v>
      </c>
      <c r="CB346" s="336">
        <v>1</v>
      </c>
      <c r="CC346" s="336"/>
      <c r="CD346" s="337"/>
      <c r="CE346" s="336">
        <v>1</v>
      </c>
      <c r="CF346" s="336"/>
      <c r="CG346" s="337"/>
      <c r="CH346" s="336">
        <v>1</v>
      </c>
      <c r="CI346" s="336"/>
      <c r="CJ346" s="337"/>
      <c r="CK346" s="336">
        <v>1</v>
      </c>
      <c r="CL346" s="336"/>
      <c r="CM346" s="337"/>
      <c r="CN346" s="336">
        <v>1</v>
      </c>
      <c r="CO346" s="336"/>
      <c r="CP346" s="337"/>
      <c r="CQ346" s="336">
        <v>1</v>
      </c>
      <c r="CR346" s="355"/>
      <c r="CS346" s="355"/>
      <c r="CU346" s="336" t="s">
        <v>5140</v>
      </c>
    </row>
    <row r="347" spans="1:99" ht="126" x14ac:dyDescent="0.25">
      <c r="A347" s="234" t="s">
        <v>3556</v>
      </c>
      <c r="B347" s="234" t="s">
        <v>181</v>
      </c>
      <c r="C347" s="234">
        <v>1</v>
      </c>
      <c r="D347" s="234" t="s">
        <v>188</v>
      </c>
      <c r="E347" s="120">
        <v>1</v>
      </c>
      <c r="F347" s="234" t="s">
        <v>196</v>
      </c>
      <c r="G347" s="166" t="s">
        <v>200</v>
      </c>
      <c r="H347" s="166" t="s">
        <v>186</v>
      </c>
      <c r="I347" s="299" t="str">
        <f t="shared" si="24"/>
        <v>I-105-1-0900203</v>
      </c>
      <c r="J347" s="234" t="s">
        <v>224</v>
      </c>
      <c r="K347" s="109" t="s">
        <v>16</v>
      </c>
      <c r="L347" s="109" t="s">
        <v>18</v>
      </c>
      <c r="M347" s="301" t="s">
        <v>4754</v>
      </c>
      <c r="N347" s="202"/>
      <c r="O347" s="110" t="s">
        <v>932</v>
      </c>
      <c r="P347" s="331" t="s">
        <v>1224</v>
      </c>
      <c r="Q347" s="331" t="s">
        <v>1225</v>
      </c>
      <c r="R347" s="216" t="s">
        <v>222</v>
      </c>
      <c r="S347" s="111" t="s">
        <v>1235</v>
      </c>
      <c r="T347" s="581" t="s">
        <v>3304</v>
      </c>
      <c r="U347" s="583">
        <v>8.3330000000000002</v>
      </c>
      <c r="V347" s="216" t="s">
        <v>1112</v>
      </c>
      <c r="W347" s="310">
        <v>1660</v>
      </c>
      <c r="X347" s="489" t="s">
        <v>222</v>
      </c>
      <c r="Y347" s="703">
        <v>43182</v>
      </c>
      <c r="Z347" s="296" t="s">
        <v>2420</v>
      </c>
      <c r="AA347" s="134">
        <v>43101</v>
      </c>
      <c r="AB347" s="134">
        <v>43313</v>
      </c>
      <c r="AC347" s="341" t="str">
        <f t="shared" si="25"/>
        <v>enero</v>
      </c>
      <c r="AD347" s="343">
        <f t="shared" si="26"/>
        <v>212</v>
      </c>
      <c r="AE347" s="342">
        <f t="shared" si="23"/>
        <v>213</v>
      </c>
      <c r="AF347" s="350">
        <v>24106956697</v>
      </c>
      <c r="AG347" s="135">
        <v>989890689527</v>
      </c>
      <c r="AH347" s="151" t="s">
        <v>936</v>
      </c>
      <c r="AI347" s="369">
        <v>836323663105</v>
      </c>
      <c r="AJ347" s="151"/>
      <c r="AK347" s="370" t="s">
        <v>1242</v>
      </c>
      <c r="AL347" s="1502" t="s">
        <v>1237</v>
      </c>
      <c r="AM347" s="246" t="s">
        <v>1238</v>
      </c>
      <c r="AN347" s="574" t="s">
        <v>3309</v>
      </c>
      <c r="AO347" s="575" t="s">
        <v>3310</v>
      </c>
      <c r="AP347" s="574" t="s">
        <v>4035</v>
      </c>
      <c r="AQ347" s="726" t="s">
        <v>4036</v>
      </c>
      <c r="AR347" s="574" t="s">
        <v>5290</v>
      </c>
      <c r="AS347" s="726" t="s">
        <v>5291</v>
      </c>
      <c r="AT347" s="1627" t="s">
        <v>6482</v>
      </c>
      <c r="AU347" s="1359" t="s">
        <v>6483</v>
      </c>
      <c r="AV347" s="1426" t="s">
        <v>7714</v>
      </c>
      <c r="AW347" s="726" t="s">
        <v>7715</v>
      </c>
      <c r="AX347" s="144"/>
      <c r="AY347" s="144"/>
      <c r="AZ347" s="144"/>
      <c r="BA347" s="144"/>
      <c r="BB347" s="144"/>
      <c r="BC347" s="144"/>
      <c r="BD347" s="144"/>
      <c r="BE347" s="144"/>
      <c r="BF347" s="144"/>
      <c r="BG347" s="144"/>
      <c r="BH347" s="144"/>
      <c r="BI347" s="144"/>
      <c r="BJ347" s="335">
        <f>IFERROR(VLOOKUP(CONCATENATE($AC347,$AE347),'Matriz de Decisión'!$M$4:$Y$81,2,0),0)</f>
        <v>0.10285714285714284</v>
      </c>
      <c r="BK347" s="352">
        <v>0.33614457831325301</v>
      </c>
      <c r="BL347" s="370" t="s">
        <v>1243</v>
      </c>
      <c r="BM347" s="577">
        <v>0.53915662650602414</v>
      </c>
      <c r="BN347" s="335">
        <v>0.42498255408234475</v>
      </c>
      <c r="BO347" s="579" t="s">
        <v>3319</v>
      </c>
      <c r="BP347" s="336">
        <v>0.68373493975903621</v>
      </c>
      <c r="BQ347" s="336">
        <v>0.74337349397590358</v>
      </c>
      <c r="BR347" s="339" t="s">
        <v>4046</v>
      </c>
      <c r="BS347" s="336">
        <v>0.8198795180722892</v>
      </c>
      <c r="BT347" s="336">
        <v>0.9481927710843373</v>
      </c>
      <c r="BU347" s="339" t="s">
        <v>5509</v>
      </c>
      <c r="BV347" s="1362">
        <v>0.86626506024096395</v>
      </c>
      <c r="BW347" s="1362">
        <v>0.95180722891566261</v>
      </c>
      <c r="BX347" s="1363" t="s">
        <v>6712</v>
      </c>
      <c r="BY347" s="1362">
        <v>0.96867469879518087</v>
      </c>
      <c r="BZ347" s="1362">
        <v>0.9885542168674698</v>
      </c>
      <c r="CA347" s="1378" t="s">
        <v>7725</v>
      </c>
      <c r="CB347" s="336">
        <v>1.0000000000000002</v>
      </c>
      <c r="CC347" s="336"/>
      <c r="CD347" s="337"/>
      <c r="CE347" s="336">
        <v>1.0000000000000002</v>
      </c>
      <c r="CF347" s="336"/>
      <c r="CG347" s="337"/>
      <c r="CH347" s="336">
        <v>1.0000000000000002</v>
      </c>
      <c r="CI347" s="336"/>
      <c r="CJ347" s="337"/>
      <c r="CK347" s="336">
        <v>1.0000000000000002</v>
      </c>
      <c r="CL347" s="336"/>
      <c r="CM347" s="337"/>
      <c r="CN347" s="336">
        <v>1.0000000000000002</v>
      </c>
      <c r="CO347" s="336"/>
      <c r="CP347" s="337"/>
      <c r="CQ347" s="336">
        <v>1.0000000000000002</v>
      </c>
      <c r="CR347" s="355"/>
      <c r="CS347" s="355"/>
      <c r="CU347" s="336" t="s">
        <v>5141</v>
      </c>
    </row>
    <row r="348" spans="1:99" ht="126" x14ac:dyDescent="0.25">
      <c r="A348" s="234" t="s">
        <v>3556</v>
      </c>
      <c r="B348" s="234" t="s">
        <v>181</v>
      </c>
      <c r="C348" s="234">
        <v>1</v>
      </c>
      <c r="D348" s="234" t="s">
        <v>188</v>
      </c>
      <c r="E348" s="120">
        <v>1</v>
      </c>
      <c r="F348" s="234" t="s">
        <v>196</v>
      </c>
      <c r="G348" s="166" t="s">
        <v>201</v>
      </c>
      <c r="H348" s="166" t="s">
        <v>183</v>
      </c>
      <c r="I348" s="299" t="str">
        <f t="shared" si="24"/>
        <v>I-105-1-0900301</v>
      </c>
      <c r="J348" s="234" t="s">
        <v>224</v>
      </c>
      <c r="K348" s="109" t="s">
        <v>16</v>
      </c>
      <c r="L348" s="109" t="s">
        <v>18</v>
      </c>
      <c r="M348" s="301" t="s">
        <v>4754</v>
      </c>
      <c r="N348" s="202"/>
      <c r="O348" s="110" t="s">
        <v>932</v>
      </c>
      <c r="P348" s="331" t="s">
        <v>1224</v>
      </c>
      <c r="Q348" s="331" t="s">
        <v>1225</v>
      </c>
      <c r="R348" s="216" t="s">
        <v>222</v>
      </c>
      <c r="S348" s="111" t="s">
        <v>1244</v>
      </c>
      <c r="T348" s="581" t="s">
        <v>3305</v>
      </c>
      <c r="U348" s="583">
        <v>12.5</v>
      </c>
      <c r="V348" s="216" t="s">
        <v>1112</v>
      </c>
      <c r="W348" s="310">
        <v>8258</v>
      </c>
      <c r="X348" s="489" t="s">
        <v>222</v>
      </c>
      <c r="Y348" s="703">
        <v>43182</v>
      </c>
      <c r="Z348" s="296" t="s">
        <v>1245</v>
      </c>
      <c r="AA348" s="134">
        <v>43101</v>
      </c>
      <c r="AB348" s="134">
        <v>43313</v>
      </c>
      <c r="AC348" s="341" t="str">
        <f t="shared" si="25"/>
        <v>enero</v>
      </c>
      <c r="AD348" s="343">
        <f t="shared" si="26"/>
        <v>212</v>
      </c>
      <c r="AE348" s="342">
        <f t="shared" si="23"/>
        <v>213</v>
      </c>
      <c r="AF348" s="350">
        <v>24106956697</v>
      </c>
      <c r="AG348" s="135">
        <v>989890689527</v>
      </c>
      <c r="AH348" s="151" t="s">
        <v>936</v>
      </c>
      <c r="AI348" s="369">
        <v>836323663105</v>
      </c>
      <c r="AJ348" s="151"/>
      <c r="AK348" s="370" t="s">
        <v>1246</v>
      </c>
      <c r="AL348" s="1502" t="s">
        <v>1247</v>
      </c>
      <c r="AM348" s="246" t="s">
        <v>1248</v>
      </c>
      <c r="AN348" s="574" t="s">
        <v>3311</v>
      </c>
      <c r="AO348" s="575" t="s">
        <v>3312</v>
      </c>
      <c r="AP348" s="574" t="s">
        <v>4037</v>
      </c>
      <c r="AQ348" s="726" t="s">
        <v>4038</v>
      </c>
      <c r="AR348" s="574" t="s">
        <v>5292</v>
      </c>
      <c r="AS348" s="726" t="s">
        <v>5293</v>
      </c>
      <c r="AT348" s="1627" t="s">
        <v>6484</v>
      </c>
      <c r="AU348" s="1359" t="s">
        <v>6485</v>
      </c>
      <c r="AV348" s="1426" t="s">
        <v>7716</v>
      </c>
      <c r="AW348" s="726" t="s">
        <v>7717</v>
      </c>
      <c r="AX348" s="144"/>
      <c r="AY348" s="144"/>
      <c r="AZ348" s="144"/>
      <c r="BA348" s="144"/>
      <c r="BB348" s="144"/>
      <c r="BC348" s="144"/>
      <c r="BD348" s="144"/>
      <c r="BE348" s="144"/>
      <c r="BF348" s="144"/>
      <c r="BG348" s="144"/>
      <c r="BH348" s="144"/>
      <c r="BI348" s="144"/>
      <c r="BJ348" s="335">
        <f>IFERROR(VLOOKUP(CONCATENATE($AC348,$AE348),'Matriz de Decisión'!$M$4:$Y$81,2,0),0)</f>
        <v>0.10285714285714284</v>
      </c>
      <c r="BK348" s="352">
        <v>0.33903345724907064</v>
      </c>
      <c r="BL348" s="370" t="s">
        <v>1249</v>
      </c>
      <c r="BM348" s="577">
        <v>0.41263940520446096</v>
      </c>
      <c r="BN348" s="335">
        <v>0.46765799256505575</v>
      </c>
      <c r="BO348" s="579" t="s">
        <v>3320</v>
      </c>
      <c r="BP348" s="336">
        <v>0.65501858736059482</v>
      </c>
      <c r="BQ348" s="336">
        <v>0.89888475836431225</v>
      </c>
      <c r="BR348" s="339" t="s">
        <v>4047</v>
      </c>
      <c r="BS348" s="336">
        <v>0.88550185873605947</v>
      </c>
      <c r="BT348" s="336">
        <v>0.98810408921933079</v>
      </c>
      <c r="BU348" s="339" t="s">
        <v>5510</v>
      </c>
      <c r="BV348" s="1362">
        <v>0.91003717472118961</v>
      </c>
      <c r="BW348" s="1362">
        <v>1.1301000000000001</v>
      </c>
      <c r="BX348" s="1363" t="s">
        <v>6713</v>
      </c>
      <c r="BY348" s="1362">
        <v>0.96133828996282533</v>
      </c>
      <c r="BZ348" s="1501">
        <v>1.1620817843866169</v>
      </c>
      <c r="CA348" s="1378" t="s">
        <v>7726</v>
      </c>
      <c r="CB348" s="336">
        <v>0.96133828996282533</v>
      </c>
      <c r="CC348" s="336"/>
      <c r="CD348" s="337"/>
      <c r="CE348" s="336">
        <v>1</v>
      </c>
      <c r="CF348" s="336"/>
      <c r="CG348" s="337"/>
      <c r="CH348" s="336">
        <v>1</v>
      </c>
      <c r="CI348" s="336"/>
      <c r="CJ348" s="337"/>
      <c r="CK348" s="336">
        <v>1</v>
      </c>
      <c r="CL348" s="336"/>
      <c r="CM348" s="337"/>
      <c r="CN348" s="336">
        <v>1</v>
      </c>
      <c r="CO348" s="336"/>
      <c r="CP348" s="337"/>
      <c r="CQ348" s="336">
        <v>1</v>
      </c>
      <c r="CR348" s="355"/>
      <c r="CS348" s="355"/>
      <c r="CU348" s="336" t="s">
        <v>5142</v>
      </c>
    </row>
    <row r="349" spans="1:99" ht="126" x14ac:dyDescent="0.25">
      <c r="A349" s="234" t="s">
        <v>3556</v>
      </c>
      <c r="B349" s="234" t="s">
        <v>181</v>
      </c>
      <c r="C349" s="234">
        <v>1</v>
      </c>
      <c r="D349" s="234" t="s">
        <v>188</v>
      </c>
      <c r="E349" s="120">
        <v>1</v>
      </c>
      <c r="F349" s="234" t="s">
        <v>196</v>
      </c>
      <c r="G349" s="166" t="s">
        <v>201</v>
      </c>
      <c r="H349" s="166" t="s">
        <v>185</v>
      </c>
      <c r="I349" s="299" t="str">
        <f t="shared" si="24"/>
        <v>I-105-1-0900302</v>
      </c>
      <c r="J349" s="234" t="s">
        <v>224</v>
      </c>
      <c r="K349" s="109" t="s">
        <v>16</v>
      </c>
      <c r="L349" s="109" t="s">
        <v>18</v>
      </c>
      <c r="M349" s="301" t="s">
        <v>4754</v>
      </c>
      <c r="N349" s="202"/>
      <c r="O349" s="110" t="s">
        <v>932</v>
      </c>
      <c r="P349" s="331" t="s">
        <v>1224</v>
      </c>
      <c r="Q349" s="331" t="s">
        <v>1225</v>
      </c>
      <c r="R349" s="216" t="s">
        <v>222</v>
      </c>
      <c r="S349" s="111" t="s">
        <v>1244</v>
      </c>
      <c r="T349" s="581" t="s">
        <v>3305</v>
      </c>
      <c r="U349" s="583">
        <v>12.5</v>
      </c>
      <c r="V349" s="216" t="s">
        <v>1112</v>
      </c>
      <c r="W349" s="310">
        <v>8258</v>
      </c>
      <c r="X349" s="489" t="s">
        <v>222</v>
      </c>
      <c r="Y349" s="703">
        <v>43182</v>
      </c>
      <c r="Z349" s="296" t="s">
        <v>1250</v>
      </c>
      <c r="AA349" s="134">
        <v>43101</v>
      </c>
      <c r="AB349" s="134">
        <v>43465</v>
      </c>
      <c r="AC349" s="341" t="str">
        <f t="shared" si="25"/>
        <v>enero</v>
      </c>
      <c r="AD349" s="343">
        <f t="shared" si="26"/>
        <v>364</v>
      </c>
      <c r="AE349" s="342">
        <f t="shared" si="23"/>
        <v>365</v>
      </c>
      <c r="AF349" s="350">
        <v>24106956697</v>
      </c>
      <c r="AG349" s="135">
        <v>989890689527</v>
      </c>
      <c r="AH349" s="151" t="s">
        <v>936</v>
      </c>
      <c r="AI349" s="369">
        <v>836323663105</v>
      </c>
      <c r="AJ349" s="151"/>
      <c r="AK349" s="370" t="s">
        <v>1251</v>
      </c>
      <c r="AL349" s="245" t="s">
        <v>1247</v>
      </c>
      <c r="AM349" s="246" t="s">
        <v>1248</v>
      </c>
      <c r="AN349" s="574" t="s">
        <v>3311</v>
      </c>
      <c r="AO349" s="575" t="s">
        <v>3312</v>
      </c>
      <c r="AP349" s="574" t="s">
        <v>4037</v>
      </c>
      <c r="AQ349" s="726" t="s">
        <v>4038</v>
      </c>
      <c r="AR349" s="574" t="s">
        <v>5292</v>
      </c>
      <c r="AS349" s="726" t="s">
        <v>5293</v>
      </c>
      <c r="AT349" s="1627" t="s">
        <v>6484</v>
      </c>
      <c r="AU349" s="1359" t="s">
        <v>6485</v>
      </c>
      <c r="AV349" s="1426" t="s">
        <v>7716</v>
      </c>
      <c r="AW349" s="726" t="s">
        <v>7717</v>
      </c>
      <c r="AX349" s="144"/>
      <c r="AY349" s="144"/>
      <c r="AZ349" s="144"/>
      <c r="BA349" s="144"/>
      <c r="BB349" s="144"/>
      <c r="BC349" s="144"/>
      <c r="BD349" s="144"/>
      <c r="BE349" s="144"/>
      <c r="BF349" s="144"/>
      <c r="BG349" s="144"/>
      <c r="BH349" s="144"/>
      <c r="BI349" s="144"/>
      <c r="BJ349" s="335">
        <f>IFERROR(VLOOKUP(CONCATENATE($AC349,$AE349),'Matriz de Decisión'!$M$4:$Y$81,2,0),0)</f>
        <v>5.333333333333333E-2</v>
      </c>
      <c r="BK349" s="352">
        <v>4.6984742068297405E-2</v>
      </c>
      <c r="BL349" s="370" t="s">
        <v>1252</v>
      </c>
      <c r="BM349" s="577">
        <v>9.9782029547105827E-2</v>
      </c>
      <c r="BN349" s="335">
        <v>0.42968485259234157</v>
      </c>
      <c r="BO349" s="579" t="s">
        <v>3321</v>
      </c>
      <c r="BP349" s="336">
        <v>0.29099055461370793</v>
      </c>
      <c r="BQ349" s="336">
        <v>0.18636473722450958</v>
      </c>
      <c r="BR349" s="339" t="s">
        <v>4048</v>
      </c>
      <c r="BS349" s="336">
        <v>0.47384354565270043</v>
      </c>
      <c r="BT349" s="336">
        <v>0.19641559699685154</v>
      </c>
      <c r="BU349" s="339" t="s">
        <v>5511</v>
      </c>
      <c r="BV349" s="1362">
        <v>0.63102446112860255</v>
      </c>
      <c r="BW349" s="1362">
        <v>0.29595543715185274</v>
      </c>
      <c r="BX349" s="1363" t="s">
        <v>6714</v>
      </c>
      <c r="BY349" s="1362">
        <v>0.77052555098086706</v>
      </c>
      <c r="BZ349" s="1362">
        <v>0.35977234197142166</v>
      </c>
      <c r="CA349" s="1378" t="s">
        <v>7727</v>
      </c>
      <c r="CB349" s="336">
        <v>0.88314361830951804</v>
      </c>
      <c r="CC349" s="336"/>
      <c r="CD349" s="337"/>
      <c r="CE349" s="336">
        <v>0.9257689513199322</v>
      </c>
      <c r="CF349" s="336"/>
      <c r="CG349" s="337"/>
      <c r="CH349" s="336">
        <v>0.96887866311455562</v>
      </c>
      <c r="CI349" s="336"/>
      <c r="CJ349" s="337"/>
      <c r="CK349" s="336">
        <v>0.97517558730927589</v>
      </c>
      <c r="CL349" s="336"/>
      <c r="CM349" s="337"/>
      <c r="CN349" s="336">
        <v>1</v>
      </c>
      <c r="CO349" s="336"/>
      <c r="CP349" s="337"/>
      <c r="CQ349" s="336">
        <v>1</v>
      </c>
      <c r="CR349" s="355"/>
      <c r="CS349" s="355"/>
      <c r="CU349" s="336" t="s">
        <v>5143</v>
      </c>
    </row>
    <row r="350" spans="1:99" ht="330.75" x14ac:dyDescent="0.25">
      <c r="A350" s="234" t="s">
        <v>3556</v>
      </c>
      <c r="B350" s="234" t="s">
        <v>181</v>
      </c>
      <c r="C350" s="234">
        <v>1</v>
      </c>
      <c r="D350" s="234" t="s">
        <v>188</v>
      </c>
      <c r="E350" s="120">
        <v>1</v>
      </c>
      <c r="F350" s="234" t="s">
        <v>196</v>
      </c>
      <c r="G350" s="166" t="s">
        <v>202</v>
      </c>
      <c r="H350" s="166" t="s">
        <v>183</v>
      </c>
      <c r="I350" s="299" t="str">
        <f t="shared" si="24"/>
        <v>I-105-1-0900401</v>
      </c>
      <c r="J350" s="234" t="s">
        <v>224</v>
      </c>
      <c r="K350" s="109" t="s">
        <v>16</v>
      </c>
      <c r="L350" s="109" t="s">
        <v>18</v>
      </c>
      <c r="M350" s="301" t="s">
        <v>4754</v>
      </c>
      <c r="N350" s="202"/>
      <c r="O350" s="110" t="s">
        <v>932</v>
      </c>
      <c r="P350" s="331" t="s">
        <v>1224</v>
      </c>
      <c r="Q350" s="331" t="s">
        <v>1225</v>
      </c>
      <c r="R350" s="216" t="s">
        <v>222</v>
      </c>
      <c r="S350" s="111" t="s">
        <v>1253</v>
      </c>
      <c r="T350" s="581" t="s">
        <v>3306</v>
      </c>
      <c r="U350" s="583">
        <v>8.3330000000000002</v>
      </c>
      <c r="V350" s="216" t="s">
        <v>1112</v>
      </c>
      <c r="W350" s="310">
        <v>7243</v>
      </c>
      <c r="X350" s="144"/>
      <c r="Y350" s="703"/>
      <c r="Z350" s="296" t="s">
        <v>2421</v>
      </c>
      <c r="AA350" s="134">
        <v>43101</v>
      </c>
      <c r="AB350" s="134">
        <v>43313</v>
      </c>
      <c r="AC350" s="341" t="str">
        <f t="shared" si="25"/>
        <v>enero</v>
      </c>
      <c r="AD350" s="343">
        <f t="shared" si="26"/>
        <v>212</v>
      </c>
      <c r="AE350" s="342">
        <f t="shared" si="23"/>
        <v>213</v>
      </c>
      <c r="AF350" s="350">
        <v>24106956697</v>
      </c>
      <c r="AG350" s="135">
        <v>989890689527</v>
      </c>
      <c r="AH350" s="151" t="s">
        <v>936</v>
      </c>
      <c r="AI350" s="369">
        <v>836323663105</v>
      </c>
      <c r="AJ350" s="151"/>
      <c r="AK350" s="370" t="s">
        <v>1254</v>
      </c>
      <c r="AL350" s="245" t="s">
        <v>1255</v>
      </c>
      <c r="AM350" s="246" t="s">
        <v>1256</v>
      </c>
      <c r="AN350" s="574" t="s">
        <v>3313</v>
      </c>
      <c r="AO350" s="575" t="s">
        <v>3314</v>
      </c>
      <c r="AP350" s="574" t="s">
        <v>4039</v>
      </c>
      <c r="AQ350" s="726" t="s">
        <v>4040</v>
      </c>
      <c r="AR350" s="574" t="s">
        <v>5294</v>
      </c>
      <c r="AS350" s="726" t="s">
        <v>5295</v>
      </c>
      <c r="AT350" s="1627" t="s">
        <v>6486</v>
      </c>
      <c r="AU350" s="1359" t="s">
        <v>6487</v>
      </c>
      <c r="AV350" s="1426" t="s">
        <v>7718</v>
      </c>
      <c r="AW350" s="726" t="s">
        <v>7719</v>
      </c>
      <c r="AX350" s="144"/>
      <c r="AY350" s="144"/>
      <c r="AZ350" s="144"/>
      <c r="BA350" s="144"/>
      <c r="BB350" s="144"/>
      <c r="BC350" s="144"/>
      <c r="BD350" s="144"/>
      <c r="BE350" s="144"/>
      <c r="BF350" s="144"/>
      <c r="BG350" s="144"/>
      <c r="BH350" s="144"/>
      <c r="BI350" s="144"/>
      <c r="BJ350" s="335">
        <f>IFERROR(VLOOKUP(CONCATENATE($AC350,$AE350),'Matriz de Decisión'!$M$4:$Y$81,2,0),0)</f>
        <v>0.10285714285714284</v>
      </c>
      <c r="BK350" s="352">
        <v>4.4479213232007153E-2</v>
      </c>
      <c r="BL350" s="370" t="s">
        <v>1257</v>
      </c>
      <c r="BM350" s="577">
        <v>0.15690657130084934</v>
      </c>
      <c r="BN350" s="335">
        <v>3.0051009092925261E-2</v>
      </c>
      <c r="BO350" s="579" t="s">
        <v>3322</v>
      </c>
      <c r="BP350" s="336">
        <v>0.23871256146624942</v>
      </c>
      <c r="BQ350" s="336">
        <v>9.879302637460885E-2</v>
      </c>
      <c r="BR350" s="339" t="s">
        <v>4049</v>
      </c>
      <c r="BS350" s="336">
        <v>0.35963343763969602</v>
      </c>
      <c r="BT350" s="336">
        <v>0.29950827000447028</v>
      </c>
      <c r="BU350" s="339" t="s">
        <v>5512</v>
      </c>
      <c r="BV350" s="1362">
        <v>0.44501564595440324</v>
      </c>
      <c r="BW350" s="1362">
        <v>0.32185963343763968</v>
      </c>
      <c r="BX350" s="1363" t="s">
        <v>6715</v>
      </c>
      <c r="BY350" s="1362">
        <v>0.57778274474742963</v>
      </c>
      <c r="BZ350" s="1362">
        <v>0.52659812248547166</v>
      </c>
      <c r="CA350" s="1378" t="s">
        <v>7728</v>
      </c>
      <c r="CB350" s="336">
        <v>0.75480554313813153</v>
      </c>
      <c r="CC350" s="336"/>
      <c r="CD350" s="337"/>
      <c r="CE350" s="336">
        <v>1</v>
      </c>
      <c r="CF350" s="336"/>
      <c r="CG350" s="337"/>
      <c r="CH350" s="336">
        <v>1</v>
      </c>
      <c r="CI350" s="336"/>
      <c r="CJ350" s="337"/>
      <c r="CK350" s="336">
        <v>1</v>
      </c>
      <c r="CL350" s="336"/>
      <c r="CM350" s="337"/>
      <c r="CN350" s="336">
        <v>1</v>
      </c>
      <c r="CO350" s="336"/>
      <c r="CP350" s="337"/>
      <c r="CQ350" s="336">
        <v>1</v>
      </c>
      <c r="CR350" s="355"/>
      <c r="CS350" s="355"/>
      <c r="CU350" s="336" t="s">
        <v>5144</v>
      </c>
    </row>
    <row r="351" spans="1:99" ht="330.75" x14ac:dyDescent="0.25">
      <c r="A351" s="234" t="s">
        <v>3556</v>
      </c>
      <c r="B351" s="234" t="s">
        <v>181</v>
      </c>
      <c r="C351" s="234">
        <v>1</v>
      </c>
      <c r="D351" s="234" t="s">
        <v>188</v>
      </c>
      <c r="E351" s="120">
        <v>1</v>
      </c>
      <c r="F351" s="234" t="s">
        <v>196</v>
      </c>
      <c r="G351" s="166" t="s">
        <v>202</v>
      </c>
      <c r="H351" s="166" t="s">
        <v>185</v>
      </c>
      <c r="I351" s="299" t="str">
        <f t="shared" si="24"/>
        <v>I-105-1-0900402</v>
      </c>
      <c r="J351" s="234" t="s">
        <v>224</v>
      </c>
      <c r="K351" s="109" t="s">
        <v>16</v>
      </c>
      <c r="L351" s="109" t="s">
        <v>18</v>
      </c>
      <c r="M351" s="301" t="s">
        <v>4754</v>
      </c>
      <c r="N351" s="202"/>
      <c r="O351" s="110" t="s">
        <v>932</v>
      </c>
      <c r="P351" s="331" t="s">
        <v>1224</v>
      </c>
      <c r="Q351" s="331" t="s">
        <v>1225</v>
      </c>
      <c r="R351" s="216" t="s">
        <v>222</v>
      </c>
      <c r="S351" s="111" t="s">
        <v>1253</v>
      </c>
      <c r="T351" s="581" t="s">
        <v>3306</v>
      </c>
      <c r="U351" s="583">
        <v>8.3330000000000002</v>
      </c>
      <c r="V351" s="216" t="s">
        <v>1112</v>
      </c>
      <c r="W351" s="310">
        <v>7243</v>
      </c>
      <c r="X351" s="144"/>
      <c r="Y351" s="703"/>
      <c r="Z351" s="296" t="s">
        <v>2422</v>
      </c>
      <c r="AA351" s="134">
        <v>43101</v>
      </c>
      <c r="AB351" s="134">
        <v>43313</v>
      </c>
      <c r="AC351" s="341" t="str">
        <f t="shared" si="25"/>
        <v>enero</v>
      </c>
      <c r="AD351" s="343">
        <f t="shared" si="26"/>
        <v>212</v>
      </c>
      <c r="AE351" s="342">
        <f t="shared" si="23"/>
        <v>213</v>
      </c>
      <c r="AF351" s="350">
        <v>24106956697</v>
      </c>
      <c r="AG351" s="135">
        <v>989890689527</v>
      </c>
      <c r="AH351" s="151" t="s">
        <v>936</v>
      </c>
      <c r="AI351" s="369">
        <v>836323663105</v>
      </c>
      <c r="AJ351" s="151"/>
      <c r="AK351" s="370" t="s">
        <v>1258</v>
      </c>
      <c r="AL351" s="245" t="s">
        <v>1255</v>
      </c>
      <c r="AM351" s="246" t="s">
        <v>1256</v>
      </c>
      <c r="AN351" s="574" t="s">
        <v>3313</v>
      </c>
      <c r="AO351" s="575" t="s">
        <v>3314</v>
      </c>
      <c r="AP351" s="574" t="s">
        <v>4039</v>
      </c>
      <c r="AQ351" s="726" t="s">
        <v>4040</v>
      </c>
      <c r="AR351" s="574" t="s">
        <v>5294</v>
      </c>
      <c r="AS351" s="726" t="s">
        <v>5295</v>
      </c>
      <c r="AT351" s="1628" t="s">
        <v>6486</v>
      </c>
      <c r="AU351" s="1359" t="s">
        <v>6487</v>
      </c>
      <c r="AV351" s="1426" t="s">
        <v>7718</v>
      </c>
      <c r="AW351" s="726" t="s">
        <v>7719</v>
      </c>
      <c r="AX351" s="144"/>
      <c r="AY351" s="144"/>
      <c r="AZ351" s="144"/>
      <c r="BA351" s="144"/>
      <c r="BB351" s="144"/>
      <c r="BC351" s="144"/>
      <c r="BD351" s="144"/>
      <c r="BE351" s="144"/>
      <c r="BF351" s="144"/>
      <c r="BG351" s="144"/>
      <c r="BH351" s="144"/>
      <c r="BI351" s="144"/>
      <c r="BJ351" s="335">
        <f>IFERROR(VLOOKUP(CONCATENATE($AC351,$AE351),'Matriz de Decisión'!$M$4:$Y$81,2,0),0)</f>
        <v>0.10285714285714284</v>
      </c>
      <c r="BK351" s="352">
        <v>1.0564811052417716E-2</v>
      </c>
      <c r="BL351" s="370" t="s">
        <v>1259</v>
      </c>
      <c r="BM351" s="577">
        <v>8.4924827305973186E-2</v>
      </c>
      <c r="BN351" s="335">
        <v>2.4349442379182157E-2</v>
      </c>
      <c r="BO351" s="579" t="s">
        <v>3323</v>
      </c>
      <c r="BP351" s="336">
        <v>0.20438845997561966</v>
      </c>
      <c r="BQ351" s="336">
        <v>6.785859406745226E-2</v>
      </c>
      <c r="BR351" s="339" t="s">
        <v>4050</v>
      </c>
      <c r="BS351" s="336">
        <v>0.33279154815115808</v>
      </c>
      <c r="BT351" s="336">
        <v>0.48273059731816337</v>
      </c>
      <c r="BU351" s="339" t="s">
        <v>5513</v>
      </c>
      <c r="BV351" s="1362">
        <v>0.48435595286468913</v>
      </c>
      <c r="BW351" s="1362">
        <v>0.54571312474603817</v>
      </c>
      <c r="BX351" s="1363" t="s">
        <v>6716</v>
      </c>
      <c r="BY351" s="1362">
        <v>0.72206420154408779</v>
      </c>
      <c r="BZ351" s="1362">
        <v>0.70906135717188135</v>
      </c>
      <c r="CA351" s="1378" t="s">
        <v>7729</v>
      </c>
      <c r="CB351" s="336">
        <v>0.8431531897602601</v>
      </c>
      <c r="CC351" s="336"/>
      <c r="CD351" s="337"/>
      <c r="CE351" s="336">
        <v>1</v>
      </c>
      <c r="CF351" s="336"/>
      <c r="CG351" s="337"/>
      <c r="CH351" s="336">
        <v>1</v>
      </c>
      <c r="CI351" s="336"/>
      <c r="CJ351" s="337"/>
      <c r="CK351" s="336">
        <v>1</v>
      </c>
      <c r="CL351" s="336"/>
      <c r="CM351" s="337"/>
      <c r="CN351" s="336">
        <v>1</v>
      </c>
      <c r="CO351" s="336"/>
      <c r="CP351" s="337"/>
      <c r="CQ351" s="336">
        <v>1</v>
      </c>
      <c r="CR351" s="355"/>
      <c r="CS351" s="355"/>
      <c r="CU351" s="336" t="s">
        <v>5145</v>
      </c>
    </row>
    <row r="352" spans="1:99" ht="330.75" x14ac:dyDescent="0.25">
      <c r="A352" s="234" t="s">
        <v>3556</v>
      </c>
      <c r="B352" s="234" t="s">
        <v>181</v>
      </c>
      <c r="C352" s="234">
        <v>1</v>
      </c>
      <c r="D352" s="234" t="s">
        <v>188</v>
      </c>
      <c r="E352" s="120">
        <v>1</v>
      </c>
      <c r="F352" s="234" t="s">
        <v>196</v>
      </c>
      <c r="G352" s="166" t="s">
        <v>202</v>
      </c>
      <c r="H352" s="166" t="s">
        <v>186</v>
      </c>
      <c r="I352" s="299" t="str">
        <f t="shared" si="24"/>
        <v>I-105-1-0900403</v>
      </c>
      <c r="J352" s="234" t="s">
        <v>224</v>
      </c>
      <c r="K352" s="109" t="s">
        <v>16</v>
      </c>
      <c r="L352" s="109" t="s">
        <v>18</v>
      </c>
      <c r="M352" s="301" t="s">
        <v>4754</v>
      </c>
      <c r="N352" s="202"/>
      <c r="O352" s="110" t="s">
        <v>932</v>
      </c>
      <c r="P352" s="331" t="s">
        <v>1224</v>
      </c>
      <c r="Q352" s="331" t="s">
        <v>1225</v>
      </c>
      <c r="R352" s="216" t="s">
        <v>222</v>
      </c>
      <c r="S352" s="111" t="s">
        <v>1253</v>
      </c>
      <c r="T352" s="581" t="s">
        <v>3306</v>
      </c>
      <c r="U352" s="583">
        <v>8.3330000000000002</v>
      </c>
      <c r="V352" s="216" t="s">
        <v>1112</v>
      </c>
      <c r="W352" s="310">
        <v>7243</v>
      </c>
      <c r="X352" s="144"/>
      <c r="Y352" s="703"/>
      <c r="Z352" s="296" t="s">
        <v>2423</v>
      </c>
      <c r="AA352" s="134">
        <v>43101</v>
      </c>
      <c r="AB352" s="134">
        <v>43465</v>
      </c>
      <c r="AC352" s="341" t="str">
        <f t="shared" si="25"/>
        <v>enero</v>
      </c>
      <c r="AD352" s="343">
        <f t="shared" si="26"/>
        <v>364</v>
      </c>
      <c r="AE352" s="342">
        <f t="shared" si="23"/>
        <v>365</v>
      </c>
      <c r="AF352" s="350">
        <v>24106956697</v>
      </c>
      <c r="AG352" s="135">
        <v>989890689527</v>
      </c>
      <c r="AH352" s="151" t="s">
        <v>936</v>
      </c>
      <c r="AI352" s="369">
        <v>836323663105</v>
      </c>
      <c r="AJ352" s="151"/>
      <c r="AK352" s="370" t="s">
        <v>1260</v>
      </c>
      <c r="AL352" s="245" t="s">
        <v>1255</v>
      </c>
      <c r="AM352" s="246" t="s">
        <v>1256</v>
      </c>
      <c r="AN352" s="574" t="s">
        <v>3313</v>
      </c>
      <c r="AO352" s="575" t="s">
        <v>3314</v>
      </c>
      <c r="AP352" s="574" t="s">
        <v>4039</v>
      </c>
      <c r="AQ352" s="726" t="s">
        <v>4040</v>
      </c>
      <c r="AR352" s="574" t="s">
        <v>5294</v>
      </c>
      <c r="AS352" s="726" t="s">
        <v>5295</v>
      </c>
      <c r="AT352" s="1627" t="s">
        <v>6486</v>
      </c>
      <c r="AU352" s="1359" t="s">
        <v>6487</v>
      </c>
      <c r="AV352" s="1426" t="s">
        <v>7718</v>
      </c>
      <c r="AW352" s="726" t="s">
        <v>7719</v>
      </c>
      <c r="AX352" s="144"/>
      <c r="AY352" s="144"/>
      <c r="AZ352" s="144"/>
      <c r="BA352" s="144"/>
      <c r="BB352" s="144"/>
      <c r="BC352" s="144"/>
      <c r="BD352" s="144"/>
      <c r="BE352" s="144"/>
      <c r="BF352" s="144"/>
      <c r="BG352" s="144"/>
      <c r="BH352" s="144"/>
      <c r="BI352" s="144"/>
      <c r="BJ352" s="335">
        <f>IFERROR(VLOOKUP(CONCATENATE($AC352,$AE352),'Matriz de Decisión'!$M$4:$Y$81,2,0),0)</f>
        <v>5.333333333333333E-2</v>
      </c>
      <c r="BK352" s="352">
        <v>7.120816520294327E-3</v>
      </c>
      <c r="BL352" s="370" t="s">
        <v>1261</v>
      </c>
      <c r="BM352" s="577">
        <v>4.3436980773795389E-2</v>
      </c>
      <c r="BN352" s="335">
        <v>1.2701919094297943E-2</v>
      </c>
      <c r="BO352" s="579" t="s">
        <v>3324</v>
      </c>
      <c r="BP352" s="336">
        <v>7.5718015665796334E-2</v>
      </c>
      <c r="BQ352" s="336">
        <v>0.10087823403750297</v>
      </c>
      <c r="BR352" s="339" t="s">
        <v>4051</v>
      </c>
      <c r="BS352" s="336">
        <v>0.14170424875385709</v>
      </c>
      <c r="BT352" s="336">
        <v>0.12342748635176834</v>
      </c>
      <c r="BU352" s="339" t="s">
        <v>5514</v>
      </c>
      <c r="BV352" s="1362">
        <v>0.16947543318300495</v>
      </c>
      <c r="BW352" s="1362">
        <v>0.1564206028957987</v>
      </c>
      <c r="BX352" s="1363" t="s">
        <v>6717</v>
      </c>
      <c r="BY352" s="1362">
        <v>0.23332542131497741</v>
      </c>
      <c r="BZ352" s="1362">
        <v>0.16069309280797531</v>
      </c>
      <c r="CA352" s="1378" t="s">
        <v>7730</v>
      </c>
      <c r="CB352" s="336">
        <v>0.33301685259909797</v>
      </c>
      <c r="CC352" s="336"/>
      <c r="CD352" s="337"/>
      <c r="CE352" s="336">
        <v>0.3728934251127462</v>
      </c>
      <c r="CF352" s="336"/>
      <c r="CG352" s="337"/>
      <c r="CH352" s="336">
        <v>0.4925231426536909</v>
      </c>
      <c r="CI352" s="336"/>
      <c r="CJ352" s="337"/>
      <c r="CK352" s="336">
        <v>0.63968668407310703</v>
      </c>
      <c r="CL352" s="336"/>
      <c r="CM352" s="337"/>
      <c r="CN352" s="336">
        <v>0.81533349157370039</v>
      </c>
      <c r="CO352" s="336"/>
      <c r="CP352" s="337"/>
      <c r="CQ352" s="336">
        <v>1</v>
      </c>
      <c r="CR352" s="355"/>
      <c r="CS352" s="355"/>
      <c r="CU352" s="336" t="s">
        <v>5146</v>
      </c>
    </row>
    <row r="353" spans="1:99" ht="140.25" x14ac:dyDescent="0.25">
      <c r="A353" s="234" t="s">
        <v>3556</v>
      </c>
      <c r="B353" s="234" t="s">
        <v>181</v>
      </c>
      <c r="C353" s="234">
        <v>1</v>
      </c>
      <c r="D353" s="234" t="s">
        <v>189</v>
      </c>
      <c r="E353" s="120">
        <v>1</v>
      </c>
      <c r="F353" s="234" t="s">
        <v>198</v>
      </c>
      <c r="G353" s="166" t="s">
        <v>199</v>
      </c>
      <c r="H353" s="166" t="s">
        <v>183</v>
      </c>
      <c r="I353" s="299" t="str">
        <f t="shared" si="24"/>
        <v>I-106-1-1200101</v>
      </c>
      <c r="J353" s="234" t="s">
        <v>221</v>
      </c>
      <c r="K353" s="109" t="s">
        <v>16</v>
      </c>
      <c r="L353" s="109" t="s">
        <v>18</v>
      </c>
      <c r="M353" s="301" t="s">
        <v>4754</v>
      </c>
      <c r="N353" s="202"/>
      <c r="O353" s="110" t="s">
        <v>1262</v>
      </c>
      <c r="P353" s="331" t="s">
        <v>1262</v>
      </c>
      <c r="Q353" s="331" t="s">
        <v>1263</v>
      </c>
      <c r="R353" s="216" t="s">
        <v>222</v>
      </c>
      <c r="S353" s="111" t="s">
        <v>1264</v>
      </c>
      <c r="T353" s="581" t="s">
        <v>3287</v>
      </c>
      <c r="U353" s="583">
        <v>1.75</v>
      </c>
      <c r="V353" s="216" t="s">
        <v>1112</v>
      </c>
      <c r="W353" s="310">
        <v>3701</v>
      </c>
      <c r="X353" s="178" t="s">
        <v>222</v>
      </c>
      <c r="Y353" s="703">
        <v>43157</v>
      </c>
      <c r="Z353" s="296" t="s">
        <v>1265</v>
      </c>
      <c r="AA353" s="134">
        <v>43115</v>
      </c>
      <c r="AB353" s="134">
        <v>43448</v>
      </c>
      <c r="AC353" s="341" t="str">
        <f t="shared" si="25"/>
        <v>enero</v>
      </c>
      <c r="AD353" s="343">
        <f t="shared" si="26"/>
        <v>333</v>
      </c>
      <c r="AE353" s="342">
        <f t="shared" si="23"/>
        <v>333</v>
      </c>
      <c r="AF353" s="350">
        <v>0</v>
      </c>
      <c r="AG353" s="135">
        <v>51287880409.036499</v>
      </c>
      <c r="AH353" s="151" t="s">
        <v>1266</v>
      </c>
      <c r="AI353" s="369">
        <v>0</v>
      </c>
      <c r="AJ353" s="151" t="s">
        <v>1267</v>
      </c>
      <c r="AK353" s="370" t="s">
        <v>1268</v>
      </c>
      <c r="AL353" s="245">
        <v>460</v>
      </c>
      <c r="AM353" s="246" t="s">
        <v>1269</v>
      </c>
      <c r="AN353" s="574">
        <v>2981</v>
      </c>
      <c r="AO353" s="575" t="s">
        <v>3292</v>
      </c>
      <c r="AP353" s="574">
        <v>3303</v>
      </c>
      <c r="AQ353" s="726" t="s">
        <v>4021</v>
      </c>
      <c r="AR353" s="574">
        <v>3397</v>
      </c>
      <c r="AS353" s="726" t="s">
        <v>5296</v>
      </c>
      <c r="AT353" s="1627">
        <v>3483</v>
      </c>
      <c r="AU353" s="1359" t="s">
        <v>6488</v>
      </c>
      <c r="AV353" s="1426">
        <v>3514</v>
      </c>
      <c r="AW353" s="1404" t="s">
        <v>7287</v>
      </c>
      <c r="AX353" s="144"/>
      <c r="AY353" s="144"/>
      <c r="AZ353" s="144"/>
      <c r="BA353" s="144"/>
      <c r="BB353" s="144"/>
      <c r="BC353" s="144"/>
      <c r="BD353" s="144"/>
      <c r="BE353" s="144"/>
      <c r="BF353" s="144"/>
      <c r="BG353" s="144"/>
      <c r="BH353" s="144"/>
      <c r="BI353" s="144"/>
      <c r="BJ353" s="335">
        <f>IFERROR(VLOOKUP(CONCATENATE($AC353,$AE353),'Matriz de Decisión'!$M$4:$Y$81,2,0),0)</f>
        <v>6.0909090909090913E-2</v>
      </c>
      <c r="BK353" s="354">
        <v>0.05</v>
      </c>
      <c r="BL353" s="370" t="s">
        <v>1270</v>
      </c>
      <c r="BM353" s="577">
        <v>0.14000000000000001</v>
      </c>
      <c r="BN353" s="335">
        <v>0.14000000000000001</v>
      </c>
      <c r="BO353" s="579" t="s">
        <v>3297</v>
      </c>
      <c r="BP353" s="336">
        <v>0.23</v>
      </c>
      <c r="BQ353" s="336">
        <v>0.23</v>
      </c>
      <c r="BR353" s="337" t="s">
        <v>4027</v>
      </c>
      <c r="BS353" s="336">
        <v>0.32</v>
      </c>
      <c r="BT353" s="336">
        <v>0.32</v>
      </c>
      <c r="BU353" s="339" t="s">
        <v>5515</v>
      </c>
      <c r="BV353" s="1362">
        <v>0.41000000000000003</v>
      </c>
      <c r="BW353" s="1362">
        <v>0.41</v>
      </c>
      <c r="BX353" s="1363" t="s">
        <v>6718</v>
      </c>
      <c r="BY353" s="1362">
        <v>0.5</v>
      </c>
      <c r="BZ353" s="1362">
        <v>0.5</v>
      </c>
      <c r="CA353" s="1378" t="s">
        <v>7292</v>
      </c>
      <c r="CB353" s="336">
        <v>0.59</v>
      </c>
      <c r="CC353" s="336"/>
      <c r="CD353" s="337"/>
      <c r="CE353" s="336">
        <v>0.67999999999999994</v>
      </c>
      <c r="CF353" s="336"/>
      <c r="CG353" s="337"/>
      <c r="CH353" s="336">
        <v>0.76999999999999991</v>
      </c>
      <c r="CI353" s="336"/>
      <c r="CJ353" s="337"/>
      <c r="CK353" s="336">
        <v>0.85999999999999988</v>
      </c>
      <c r="CL353" s="336"/>
      <c r="CM353" s="337"/>
      <c r="CN353" s="336">
        <v>0.94999999999999984</v>
      </c>
      <c r="CO353" s="336"/>
      <c r="CP353" s="337"/>
      <c r="CQ353" s="336">
        <v>0.99999999999999989</v>
      </c>
      <c r="CR353" s="336"/>
      <c r="CS353" s="355"/>
      <c r="CU353" s="336" t="s">
        <v>5147</v>
      </c>
    </row>
    <row r="354" spans="1:99" ht="140.25" x14ac:dyDescent="0.25">
      <c r="A354" s="234" t="s">
        <v>3556</v>
      </c>
      <c r="B354" s="234" t="s">
        <v>181</v>
      </c>
      <c r="C354" s="234">
        <v>1</v>
      </c>
      <c r="D354" s="234" t="s">
        <v>189</v>
      </c>
      <c r="E354" s="120">
        <v>1</v>
      </c>
      <c r="F354" s="234" t="s">
        <v>198</v>
      </c>
      <c r="G354" s="166" t="s">
        <v>200</v>
      </c>
      <c r="H354" s="166" t="s">
        <v>183</v>
      </c>
      <c r="I354" s="299" t="str">
        <f t="shared" si="24"/>
        <v>I-106-1-1200201</v>
      </c>
      <c r="J354" s="234" t="s">
        <v>221</v>
      </c>
      <c r="K354" s="109" t="s">
        <v>16</v>
      </c>
      <c r="L354" s="109" t="s">
        <v>18</v>
      </c>
      <c r="M354" s="301" t="s">
        <v>4754</v>
      </c>
      <c r="N354" s="202"/>
      <c r="O354" s="110" t="s">
        <v>1262</v>
      </c>
      <c r="P354" s="331" t="s">
        <v>1262</v>
      </c>
      <c r="Q354" s="331" t="s">
        <v>1263</v>
      </c>
      <c r="R354" s="216" t="s">
        <v>222</v>
      </c>
      <c r="S354" s="111" t="s">
        <v>1271</v>
      </c>
      <c r="T354" s="581" t="s">
        <v>3288</v>
      </c>
      <c r="U354" s="583">
        <v>0.88</v>
      </c>
      <c r="V354" s="216" t="s">
        <v>1112</v>
      </c>
      <c r="W354" s="310">
        <v>499</v>
      </c>
      <c r="X354" s="144"/>
      <c r="Y354" s="703"/>
      <c r="Z354" s="296" t="s">
        <v>1265</v>
      </c>
      <c r="AA354" s="134">
        <v>43115</v>
      </c>
      <c r="AB354" s="134">
        <v>43448</v>
      </c>
      <c r="AC354" s="341" t="str">
        <f t="shared" si="25"/>
        <v>enero</v>
      </c>
      <c r="AD354" s="343">
        <f t="shared" si="26"/>
        <v>333</v>
      </c>
      <c r="AE354" s="342">
        <f t="shared" si="23"/>
        <v>333</v>
      </c>
      <c r="AF354" s="350">
        <v>0</v>
      </c>
      <c r="AG354" s="135">
        <v>25643940204.5182</v>
      </c>
      <c r="AH354" s="151" t="s">
        <v>1266</v>
      </c>
      <c r="AI354" s="369">
        <v>0</v>
      </c>
      <c r="AJ354" s="151" t="s">
        <v>1272</v>
      </c>
      <c r="AK354" s="370" t="s">
        <v>1268</v>
      </c>
      <c r="AL354" s="245">
        <v>45</v>
      </c>
      <c r="AM354" s="246" t="s">
        <v>1273</v>
      </c>
      <c r="AN354" s="574">
        <v>401</v>
      </c>
      <c r="AO354" s="575" t="s">
        <v>3293</v>
      </c>
      <c r="AP354" s="574">
        <v>471</v>
      </c>
      <c r="AQ354" s="726" t="s">
        <v>4022</v>
      </c>
      <c r="AR354" s="574">
        <v>489</v>
      </c>
      <c r="AS354" s="726" t="s">
        <v>5297</v>
      </c>
      <c r="AT354" s="1627">
        <v>499</v>
      </c>
      <c r="AU354" s="1359" t="s">
        <v>6489</v>
      </c>
      <c r="AV354" s="1426">
        <v>499</v>
      </c>
      <c r="AW354" s="1404" t="s">
        <v>7288</v>
      </c>
      <c r="AX354" s="144"/>
      <c r="AY354" s="144"/>
      <c r="AZ354" s="144"/>
      <c r="BA354" s="144"/>
      <c r="BB354" s="144"/>
      <c r="BC354" s="144"/>
      <c r="BD354" s="144"/>
      <c r="BE354" s="144"/>
      <c r="BF354" s="144"/>
      <c r="BG354" s="144"/>
      <c r="BH354" s="144"/>
      <c r="BI354" s="144"/>
      <c r="BJ354" s="335">
        <f>IFERROR(VLOOKUP(CONCATENATE($AC354,$AE354),'Matriz de Decisión'!$M$4:$Y$81,2,0),0)</f>
        <v>6.0909090909090913E-2</v>
      </c>
      <c r="BK354" s="354">
        <v>0.05</v>
      </c>
      <c r="BL354" s="370" t="s">
        <v>1270</v>
      </c>
      <c r="BM354" s="577">
        <v>0.14000000000000001</v>
      </c>
      <c r="BN354" s="335">
        <v>0.14000000000000001</v>
      </c>
      <c r="BO354" s="579" t="s">
        <v>3298</v>
      </c>
      <c r="BP354" s="336">
        <v>0.23</v>
      </c>
      <c r="BQ354" s="336">
        <v>0.23</v>
      </c>
      <c r="BR354" s="337" t="s">
        <v>4028</v>
      </c>
      <c r="BS354" s="336">
        <v>0.32</v>
      </c>
      <c r="BT354" s="336">
        <v>0.32</v>
      </c>
      <c r="BU354" s="339" t="s">
        <v>5516</v>
      </c>
      <c r="BV354" s="1362">
        <v>0.41000000000000003</v>
      </c>
      <c r="BW354" s="1362">
        <v>0.41</v>
      </c>
      <c r="BX354" s="1363" t="s">
        <v>6719</v>
      </c>
      <c r="BY354" s="1362">
        <v>0.5</v>
      </c>
      <c r="BZ354" s="1362">
        <v>0.5</v>
      </c>
      <c r="CA354" s="1378" t="s">
        <v>7293</v>
      </c>
      <c r="CB354" s="336">
        <v>0.59</v>
      </c>
      <c r="CC354" s="336"/>
      <c r="CD354" s="337"/>
      <c r="CE354" s="336">
        <v>0.67999999999999994</v>
      </c>
      <c r="CF354" s="336"/>
      <c r="CG354" s="337"/>
      <c r="CH354" s="336">
        <v>0.76999999999999991</v>
      </c>
      <c r="CI354" s="336"/>
      <c r="CJ354" s="337"/>
      <c r="CK354" s="336">
        <v>0.85999999999999988</v>
      </c>
      <c r="CL354" s="336"/>
      <c r="CM354" s="337"/>
      <c r="CN354" s="336">
        <v>0.94999999999999984</v>
      </c>
      <c r="CO354" s="336"/>
      <c r="CP354" s="337"/>
      <c r="CQ354" s="336">
        <v>0.99999999999999989</v>
      </c>
      <c r="CR354" s="336"/>
      <c r="CS354" s="355"/>
      <c r="CU354" s="336" t="s">
        <v>5148</v>
      </c>
    </row>
    <row r="355" spans="1:99" ht="126" x14ac:dyDescent="0.25">
      <c r="A355" s="234" t="s">
        <v>3556</v>
      </c>
      <c r="B355" s="234" t="s">
        <v>181</v>
      </c>
      <c r="C355" s="234">
        <v>1</v>
      </c>
      <c r="D355" s="234" t="s">
        <v>189</v>
      </c>
      <c r="E355" s="120">
        <v>1</v>
      </c>
      <c r="F355" s="234" t="s">
        <v>198</v>
      </c>
      <c r="G355" s="166" t="s">
        <v>200</v>
      </c>
      <c r="H355" s="166" t="s">
        <v>185</v>
      </c>
      <c r="I355" s="299" t="str">
        <f t="shared" si="24"/>
        <v>I-106-1-1200202</v>
      </c>
      <c r="J355" s="234" t="s">
        <v>221</v>
      </c>
      <c r="K355" s="109" t="s">
        <v>16</v>
      </c>
      <c r="L355" s="109" t="s">
        <v>18</v>
      </c>
      <c r="M355" s="301" t="s">
        <v>4754</v>
      </c>
      <c r="N355" s="202"/>
      <c r="O355" s="110" t="s">
        <v>1262</v>
      </c>
      <c r="P355" s="331" t="s">
        <v>1262</v>
      </c>
      <c r="Q355" s="331" t="s">
        <v>1263</v>
      </c>
      <c r="R355" s="216" t="s">
        <v>222</v>
      </c>
      <c r="S355" s="111" t="s">
        <v>1271</v>
      </c>
      <c r="T355" s="581" t="s">
        <v>3288</v>
      </c>
      <c r="U355" s="583">
        <v>0.88</v>
      </c>
      <c r="V355" s="216" t="s">
        <v>1112</v>
      </c>
      <c r="W355" s="310">
        <v>499</v>
      </c>
      <c r="X355" s="144"/>
      <c r="Y355" s="703"/>
      <c r="Z355" s="296" t="s">
        <v>1274</v>
      </c>
      <c r="AA355" s="134">
        <v>43182</v>
      </c>
      <c r="AB355" s="134">
        <v>43428</v>
      </c>
      <c r="AC355" s="341" t="str">
        <f t="shared" si="25"/>
        <v>marzo</v>
      </c>
      <c r="AD355" s="343">
        <f t="shared" si="26"/>
        <v>246</v>
      </c>
      <c r="AE355" s="342">
        <f t="shared" si="23"/>
        <v>274</v>
      </c>
      <c r="AF355" s="350">
        <v>0</v>
      </c>
      <c r="AG355" s="135">
        <v>0</v>
      </c>
      <c r="AH355" s="151"/>
      <c r="AI355" s="369">
        <v>0</v>
      </c>
      <c r="AJ355" s="151"/>
      <c r="AK355" s="370" t="s">
        <v>1275</v>
      </c>
      <c r="AL355" s="245">
        <v>45</v>
      </c>
      <c r="AM355" s="246" t="s">
        <v>1273</v>
      </c>
      <c r="AN355" s="574">
        <v>401</v>
      </c>
      <c r="AO355" s="575" t="s">
        <v>3293</v>
      </c>
      <c r="AP355" s="574">
        <v>471</v>
      </c>
      <c r="AQ355" s="726" t="s">
        <v>4022</v>
      </c>
      <c r="AR355" s="574">
        <v>489</v>
      </c>
      <c r="AS355" s="726" t="s">
        <v>5297</v>
      </c>
      <c r="AT355" s="1627">
        <v>499</v>
      </c>
      <c r="AU355" s="1359" t="s">
        <v>6489</v>
      </c>
      <c r="AV355" s="1426">
        <v>499</v>
      </c>
      <c r="AW355" s="1404" t="s">
        <v>7288</v>
      </c>
      <c r="AX355" s="144"/>
      <c r="AY355" s="144"/>
      <c r="AZ355" s="144"/>
      <c r="BA355" s="144"/>
      <c r="BB355" s="144"/>
      <c r="BC355" s="144"/>
      <c r="BD355" s="144"/>
      <c r="BE355" s="144"/>
      <c r="BF355" s="144"/>
      <c r="BG355" s="144"/>
      <c r="BH355" s="144"/>
      <c r="BI355" s="144"/>
      <c r="BJ355" s="335">
        <f>IFERROR(VLOOKUP(CONCATENATE($AC355,$AE355),'Matriz de Decisión'!$M$4:$Y$81,2,0),0)</f>
        <v>0</v>
      </c>
      <c r="BK355" s="354">
        <v>0</v>
      </c>
      <c r="BL355" s="370">
        <v>0</v>
      </c>
      <c r="BM355" s="577">
        <v>0</v>
      </c>
      <c r="BN355" s="335">
        <v>0</v>
      </c>
      <c r="BO355" s="579">
        <v>0</v>
      </c>
      <c r="BP355" s="336">
        <v>0.05</v>
      </c>
      <c r="BQ355" s="336">
        <v>0.05</v>
      </c>
      <c r="BR355" s="337" t="s">
        <v>4029</v>
      </c>
      <c r="BS355" s="336">
        <v>0.16999999999999998</v>
      </c>
      <c r="BT355" s="336">
        <v>0.17</v>
      </c>
      <c r="BU355" s="339" t="s">
        <v>5517</v>
      </c>
      <c r="BV355" s="1362">
        <v>0.28999999999999998</v>
      </c>
      <c r="BW355" s="1362">
        <v>0.28999999999999998</v>
      </c>
      <c r="BX355" s="1363" t="s">
        <v>6720</v>
      </c>
      <c r="BY355" s="1362">
        <v>0.41</v>
      </c>
      <c r="BZ355" s="1362">
        <v>0.41</v>
      </c>
      <c r="CA355" s="1378" t="s">
        <v>7294</v>
      </c>
      <c r="CB355" s="336">
        <v>0.53</v>
      </c>
      <c r="CC355" s="336"/>
      <c r="CD355" s="337"/>
      <c r="CE355" s="336">
        <v>0.65</v>
      </c>
      <c r="CF355" s="336"/>
      <c r="CG355" s="337"/>
      <c r="CH355" s="336">
        <v>0.77</v>
      </c>
      <c r="CI355" s="336"/>
      <c r="CJ355" s="337"/>
      <c r="CK355" s="336">
        <v>0.89</v>
      </c>
      <c r="CL355" s="336"/>
      <c r="CM355" s="337"/>
      <c r="CN355" s="336">
        <v>1</v>
      </c>
      <c r="CO355" s="336"/>
      <c r="CP355" s="337"/>
      <c r="CQ355" s="336">
        <v>1</v>
      </c>
      <c r="CR355" s="336"/>
      <c r="CS355" s="355"/>
      <c r="CU355" s="336" t="s">
        <v>5149</v>
      </c>
    </row>
    <row r="356" spans="1:99" ht="192" x14ac:dyDescent="0.25">
      <c r="A356" s="234" t="s">
        <v>3556</v>
      </c>
      <c r="B356" s="234" t="s">
        <v>181</v>
      </c>
      <c r="C356" s="234">
        <v>1</v>
      </c>
      <c r="D356" s="234" t="s">
        <v>189</v>
      </c>
      <c r="E356" s="120">
        <v>1</v>
      </c>
      <c r="F356" s="234" t="s">
        <v>198</v>
      </c>
      <c r="G356" s="166" t="s">
        <v>201</v>
      </c>
      <c r="H356" s="166" t="s">
        <v>183</v>
      </c>
      <c r="I356" s="299" t="str">
        <f t="shared" si="24"/>
        <v>I-106-1-1200301</v>
      </c>
      <c r="J356" s="234" t="s">
        <v>221</v>
      </c>
      <c r="K356" s="109" t="s">
        <v>16</v>
      </c>
      <c r="L356" s="109" t="s">
        <v>18</v>
      </c>
      <c r="M356" s="301" t="s">
        <v>4754</v>
      </c>
      <c r="N356" s="202"/>
      <c r="O356" s="110" t="s">
        <v>1262</v>
      </c>
      <c r="P356" s="331" t="s">
        <v>1262</v>
      </c>
      <c r="Q356" s="331" t="s">
        <v>1263</v>
      </c>
      <c r="R356" s="216" t="s">
        <v>222</v>
      </c>
      <c r="S356" s="111" t="s">
        <v>1276</v>
      </c>
      <c r="T356" s="581" t="s">
        <v>3289</v>
      </c>
      <c r="U356" s="583">
        <v>0.88</v>
      </c>
      <c r="V356" s="216" t="s">
        <v>1112</v>
      </c>
      <c r="W356" s="310">
        <v>27</v>
      </c>
      <c r="X356" s="178" t="s">
        <v>222</v>
      </c>
      <c r="Y356" s="703">
        <v>43157</v>
      </c>
      <c r="Z356" s="296" t="s">
        <v>1265</v>
      </c>
      <c r="AA356" s="134">
        <v>43115</v>
      </c>
      <c r="AB356" s="134">
        <v>43448</v>
      </c>
      <c r="AC356" s="341" t="str">
        <f t="shared" si="25"/>
        <v>enero</v>
      </c>
      <c r="AD356" s="343">
        <f t="shared" si="26"/>
        <v>333</v>
      </c>
      <c r="AE356" s="342">
        <f t="shared" si="23"/>
        <v>333</v>
      </c>
      <c r="AF356" s="350">
        <v>0</v>
      </c>
      <c r="AG356" s="135">
        <v>12821970102.2591</v>
      </c>
      <c r="AH356" s="151" t="s">
        <v>1266</v>
      </c>
      <c r="AI356" s="369">
        <v>0</v>
      </c>
      <c r="AJ356" s="151" t="s">
        <v>1277</v>
      </c>
      <c r="AK356" s="370" t="s">
        <v>1278</v>
      </c>
      <c r="AL356" s="245" t="s">
        <v>613</v>
      </c>
      <c r="AM356" s="246" t="s">
        <v>1279</v>
      </c>
      <c r="AN356" s="574">
        <v>8</v>
      </c>
      <c r="AO356" s="575" t="s">
        <v>3294</v>
      </c>
      <c r="AP356" s="574">
        <v>27</v>
      </c>
      <c r="AQ356" s="725" t="s">
        <v>4023</v>
      </c>
      <c r="AR356" s="574">
        <v>27</v>
      </c>
      <c r="AS356" s="726" t="s">
        <v>5298</v>
      </c>
      <c r="AT356" s="1627">
        <v>27</v>
      </c>
      <c r="AU356" s="1359" t="s">
        <v>6490</v>
      </c>
      <c r="AV356" s="1426">
        <v>28</v>
      </c>
      <c r="AW356" s="1404" t="s">
        <v>7289</v>
      </c>
      <c r="AX356" s="144"/>
      <c r="AY356" s="144"/>
      <c r="AZ356" s="144"/>
      <c r="BA356" s="144"/>
      <c r="BB356" s="144"/>
      <c r="BC356" s="144"/>
      <c r="BD356" s="144"/>
      <c r="BE356" s="144"/>
      <c r="BF356" s="144"/>
      <c r="BG356" s="144"/>
      <c r="BH356" s="144"/>
      <c r="BI356" s="144"/>
      <c r="BJ356" s="335">
        <f>IFERROR(VLOOKUP(CONCATENATE($AC356,$AE356),'Matriz de Decisión'!$M$4:$Y$81,2,0),0)</f>
        <v>6.0909090909090913E-2</v>
      </c>
      <c r="BK356" s="354">
        <v>0.05</v>
      </c>
      <c r="BL356" s="370" t="s">
        <v>1280</v>
      </c>
      <c r="BM356" s="577">
        <v>0.14000000000000001</v>
      </c>
      <c r="BN356" s="335">
        <v>0.14000000000000001</v>
      </c>
      <c r="BO356" s="579" t="s">
        <v>3299</v>
      </c>
      <c r="BP356" s="336">
        <v>0.23</v>
      </c>
      <c r="BQ356" s="336">
        <v>0.23</v>
      </c>
      <c r="BR356" s="337" t="s">
        <v>4030</v>
      </c>
      <c r="BS356" s="336">
        <v>0.32</v>
      </c>
      <c r="BT356" s="336">
        <v>0.32</v>
      </c>
      <c r="BU356" s="339" t="s">
        <v>5518</v>
      </c>
      <c r="BV356" s="1362">
        <v>0.41000000000000003</v>
      </c>
      <c r="BW356" s="1362">
        <v>0.41</v>
      </c>
      <c r="BX356" s="1363" t="s">
        <v>6721</v>
      </c>
      <c r="BY356" s="1362">
        <v>0.5</v>
      </c>
      <c r="BZ356" s="1362">
        <v>0.5</v>
      </c>
      <c r="CA356" s="1378" t="s">
        <v>7295</v>
      </c>
      <c r="CB356" s="336">
        <v>0.59</v>
      </c>
      <c r="CC356" s="336"/>
      <c r="CD356" s="337"/>
      <c r="CE356" s="336">
        <v>0.67999999999999994</v>
      </c>
      <c r="CF356" s="336"/>
      <c r="CG356" s="337"/>
      <c r="CH356" s="336">
        <v>0.76999999999999991</v>
      </c>
      <c r="CI356" s="336"/>
      <c r="CJ356" s="337"/>
      <c r="CK356" s="336">
        <v>0.85999999999999988</v>
      </c>
      <c r="CL356" s="336"/>
      <c r="CM356" s="337"/>
      <c r="CN356" s="336">
        <v>0.94999999999999984</v>
      </c>
      <c r="CO356" s="336"/>
      <c r="CP356" s="337"/>
      <c r="CQ356" s="336">
        <v>0.99999999999999989</v>
      </c>
      <c r="CR356" s="336"/>
      <c r="CS356" s="355"/>
      <c r="CU356" s="336" t="s">
        <v>5150</v>
      </c>
    </row>
    <row r="357" spans="1:99" ht="192" x14ac:dyDescent="0.25">
      <c r="A357" s="234" t="s">
        <v>3556</v>
      </c>
      <c r="B357" s="234" t="s">
        <v>181</v>
      </c>
      <c r="C357" s="234">
        <v>1</v>
      </c>
      <c r="D357" s="234" t="s">
        <v>189</v>
      </c>
      <c r="E357" s="120">
        <v>1</v>
      </c>
      <c r="F357" s="234" t="s">
        <v>198</v>
      </c>
      <c r="G357" s="166" t="s">
        <v>201</v>
      </c>
      <c r="H357" s="166" t="s">
        <v>185</v>
      </c>
      <c r="I357" s="299" t="str">
        <f t="shared" si="24"/>
        <v>I-106-1-1200302</v>
      </c>
      <c r="J357" s="234" t="s">
        <v>221</v>
      </c>
      <c r="K357" s="109" t="s">
        <v>16</v>
      </c>
      <c r="L357" s="109" t="s">
        <v>18</v>
      </c>
      <c r="M357" s="301" t="s">
        <v>4754</v>
      </c>
      <c r="N357" s="202"/>
      <c r="O357" s="110" t="s">
        <v>1262</v>
      </c>
      <c r="P357" s="331" t="s">
        <v>1262</v>
      </c>
      <c r="Q357" s="331" t="s">
        <v>1263</v>
      </c>
      <c r="R357" s="216" t="s">
        <v>222</v>
      </c>
      <c r="S357" s="111" t="s">
        <v>1276</v>
      </c>
      <c r="T357" s="581" t="s">
        <v>3289</v>
      </c>
      <c r="U357" s="583">
        <v>0.88</v>
      </c>
      <c r="V357" s="216" t="s">
        <v>1112</v>
      </c>
      <c r="W357" s="310">
        <v>27</v>
      </c>
      <c r="X357" s="144"/>
      <c r="Y357" s="703"/>
      <c r="Z357" s="296" t="s">
        <v>1281</v>
      </c>
      <c r="AA357" s="134">
        <v>43115</v>
      </c>
      <c r="AB357" s="134">
        <v>43434</v>
      </c>
      <c r="AC357" s="341" t="str">
        <f t="shared" si="25"/>
        <v>enero</v>
      </c>
      <c r="AD357" s="343">
        <f t="shared" si="26"/>
        <v>319</v>
      </c>
      <c r="AE357" s="342">
        <f t="shared" si="23"/>
        <v>333</v>
      </c>
      <c r="AF357" s="350">
        <v>0</v>
      </c>
      <c r="AG357" s="135">
        <v>0</v>
      </c>
      <c r="AH357" s="151"/>
      <c r="AI357" s="369">
        <v>0</v>
      </c>
      <c r="AJ357" s="151"/>
      <c r="AK357" s="370" t="s">
        <v>1282</v>
      </c>
      <c r="AL357" s="245" t="s">
        <v>613</v>
      </c>
      <c r="AM357" s="246" t="s">
        <v>1279</v>
      </c>
      <c r="AN357" s="574">
        <v>8</v>
      </c>
      <c r="AO357" s="575" t="s">
        <v>3294</v>
      </c>
      <c r="AP357" s="574">
        <v>27</v>
      </c>
      <c r="AQ357" s="725" t="s">
        <v>4023</v>
      </c>
      <c r="AR357" s="574">
        <v>27</v>
      </c>
      <c r="AS357" s="726" t="s">
        <v>5298</v>
      </c>
      <c r="AT357" s="1627">
        <v>27</v>
      </c>
      <c r="AU357" s="1359" t="s">
        <v>6490</v>
      </c>
      <c r="AV357" s="1426">
        <v>28</v>
      </c>
      <c r="AW357" s="1404" t="s">
        <v>7289</v>
      </c>
      <c r="AX357" s="144"/>
      <c r="AY357" s="144"/>
      <c r="AZ357" s="144"/>
      <c r="BA357" s="144"/>
      <c r="BB357" s="144"/>
      <c r="BC357" s="144"/>
      <c r="BD357" s="144"/>
      <c r="BE357" s="144"/>
      <c r="BF357" s="144"/>
      <c r="BG357" s="144"/>
      <c r="BH357" s="144"/>
      <c r="BI357" s="144"/>
      <c r="BJ357" s="335">
        <f>IFERROR(VLOOKUP(CONCATENATE($AC357,$AE357),'Matriz de Decisión'!$M$4:$Y$81,2,0),0)</f>
        <v>6.0909090909090913E-2</v>
      </c>
      <c r="BK357" s="354">
        <v>0.05</v>
      </c>
      <c r="BL357" s="370" t="s">
        <v>1283</v>
      </c>
      <c r="BM357" s="577">
        <v>0.14000000000000001</v>
      </c>
      <c r="BN357" s="335">
        <v>0.14000000000000001</v>
      </c>
      <c r="BO357" s="579" t="s">
        <v>3300</v>
      </c>
      <c r="BP357" s="336">
        <v>0.23</v>
      </c>
      <c r="BQ357" s="336">
        <v>0.23</v>
      </c>
      <c r="BR357" s="337" t="s">
        <v>4031</v>
      </c>
      <c r="BS357" s="336">
        <v>0.32</v>
      </c>
      <c r="BT357" s="336">
        <v>0.32</v>
      </c>
      <c r="BU357" s="339" t="s">
        <v>5519</v>
      </c>
      <c r="BV357" s="1362">
        <v>0.41000000000000003</v>
      </c>
      <c r="BW357" s="1362">
        <v>0.41</v>
      </c>
      <c r="BX357" s="1363" t="s">
        <v>6722</v>
      </c>
      <c r="BY357" s="1362">
        <v>0.5</v>
      </c>
      <c r="BZ357" s="1362">
        <v>0.5</v>
      </c>
      <c r="CA357" s="1378" t="s">
        <v>7296</v>
      </c>
      <c r="CB357" s="336">
        <v>0.59</v>
      </c>
      <c r="CC357" s="336"/>
      <c r="CD357" s="337"/>
      <c r="CE357" s="336">
        <v>0.67999999999999994</v>
      </c>
      <c r="CF357" s="336"/>
      <c r="CG357" s="337"/>
      <c r="CH357" s="336">
        <v>0.76999999999999991</v>
      </c>
      <c r="CI357" s="336"/>
      <c r="CJ357" s="337"/>
      <c r="CK357" s="336">
        <v>0.85999999999999988</v>
      </c>
      <c r="CL357" s="336"/>
      <c r="CM357" s="337"/>
      <c r="CN357" s="336">
        <v>0.99999999999999989</v>
      </c>
      <c r="CO357" s="336"/>
      <c r="CP357" s="337"/>
      <c r="CQ357" s="336">
        <v>0.99999999999999989</v>
      </c>
      <c r="CR357" s="336"/>
      <c r="CS357" s="355"/>
      <c r="CU357" s="336" t="s">
        <v>5151</v>
      </c>
    </row>
    <row r="358" spans="1:99" ht="59.25" customHeight="1" x14ac:dyDescent="0.25">
      <c r="A358" s="234" t="s">
        <v>3556</v>
      </c>
      <c r="B358" s="234" t="s">
        <v>181</v>
      </c>
      <c r="C358" s="234">
        <v>1</v>
      </c>
      <c r="D358" s="234" t="s">
        <v>189</v>
      </c>
      <c r="E358" s="120">
        <v>1</v>
      </c>
      <c r="F358" s="234" t="s">
        <v>198</v>
      </c>
      <c r="G358" s="166" t="s">
        <v>202</v>
      </c>
      <c r="H358" s="166" t="s">
        <v>183</v>
      </c>
      <c r="I358" s="299" t="str">
        <f t="shared" si="24"/>
        <v>I-106-1-1200401</v>
      </c>
      <c r="J358" s="234" t="s">
        <v>221</v>
      </c>
      <c r="K358" s="109" t="s">
        <v>16</v>
      </c>
      <c r="L358" s="109" t="s">
        <v>18</v>
      </c>
      <c r="M358" s="301" t="s">
        <v>4754</v>
      </c>
      <c r="N358" s="202"/>
      <c r="O358" s="110" t="s">
        <v>1262</v>
      </c>
      <c r="P358" s="331" t="s">
        <v>1262</v>
      </c>
      <c r="Q358" s="331" t="s">
        <v>1263</v>
      </c>
      <c r="R358" s="216" t="s">
        <v>222</v>
      </c>
      <c r="S358" s="111" t="s">
        <v>1284</v>
      </c>
      <c r="T358" s="581" t="s">
        <v>3290</v>
      </c>
      <c r="U358" s="583">
        <v>0.88</v>
      </c>
      <c r="V358" s="216" t="s">
        <v>1112</v>
      </c>
      <c r="W358" s="1632">
        <v>86</v>
      </c>
      <c r="X358" s="144"/>
      <c r="Y358" s="703"/>
      <c r="Z358" s="296" t="s">
        <v>1285</v>
      </c>
      <c r="AA358" s="134">
        <v>43160</v>
      </c>
      <c r="AB358" s="134">
        <v>43280</v>
      </c>
      <c r="AC358" s="341" t="str">
        <f t="shared" si="25"/>
        <v>marzo</v>
      </c>
      <c r="AD358" s="343">
        <f t="shared" si="26"/>
        <v>120</v>
      </c>
      <c r="AE358" s="342">
        <f t="shared" si="23"/>
        <v>122</v>
      </c>
      <c r="AF358" s="350">
        <v>0</v>
      </c>
      <c r="AG358" s="135">
        <v>12821970102.2591</v>
      </c>
      <c r="AH358" s="151" t="s">
        <v>1266</v>
      </c>
      <c r="AI358" s="369">
        <v>0</v>
      </c>
      <c r="AJ358" s="151" t="s">
        <v>1286</v>
      </c>
      <c r="AK358" s="370" t="s">
        <v>1287</v>
      </c>
      <c r="AL358" s="245">
        <v>0</v>
      </c>
      <c r="AM358" s="246">
        <v>0</v>
      </c>
      <c r="AN358" s="574">
        <v>0</v>
      </c>
      <c r="AO358" s="575" t="s">
        <v>3295</v>
      </c>
      <c r="AP358" s="574" t="s">
        <v>4024</v>
      </c>
      <c r="AQ358" s="725" t="s">
        <v>4025</v>
      </c>
      <c r="AR358" s="574">
        <v>0</v>
      </c>
      <c r="AS358" s="726" t="s">
        <v>5299</v>
      </c>
      <c r="AT358" s="1627">
        <v>0</v>
      </c>
      <c r="AU358" s="1359" t="s">
        <v>6491</v>
      </c>
      <c r="AV358" s="1426">
        <v>0</v>
      </c>
      <c r="AW358" s="1404" t="s">
        <v>7290</v>
      </c>
      <c r="AX358" s="144"/>
      <c r="AY358" s="144"/>
      <c r="AZ358" s="144"/>
      <c r="BA358" s="144"/>
      <c r="BB358" s="144"/>
      <c r="BC358" s="144"/>
      <c r="BD358" s="144"/>
      <c r="BE358" s="144"/>
      <c r="BF358" s="144"/>
      <c r="BG358" s="144"/>
      <c r="BH358" s="144"/>
      <c r="BI358" s="144"/>
      <c r="BJ358" s="335">
        <f>IFERROR(VLOOKUP(CONCATENATE($AC358,$AE358),'Matriz de Decisión'!$M$4:$Y$81,2,0),0)</f>
        <v>0</v>
      </c>
      <c r="BK358" s="354">
        <v>0</v>
      </c>
      <c r="BL358" s="370" t="s">
        <v>1288</v>
      </c>
      <c r="BM358" s="577">
        <v>0</v>
      </c>
      <c r="BN358" s="335">
        <v>0</v>
      </c>
      <c r="BO358" s="579" t="s">
        <v>3301</v>
      </c>
      <c r="BP358" s="336">
        <v>0.25</v>
      </c>
      <c r="BQ358" s="336">
        <v>0.25</v>
      </c>
      <c r="BR358" s="337" t="s">
        <v>4032</v>
      </c>
      <c r="BS358" s="336">
        <v>0.5</v>
      </c>
      <c r="BT358" s="336">
        <v>0.5</v>
      </c>
      <c r="BU358" s="339" t="s">
        <v>5520</v>
      </c>
      <c r="BV358" s="1362">
        <v>0.75</v>
      </c>
      <c r="BW358" s="1362">
        <v>0.75</v>
      </c>
      <c r="BX358" s="1363" t="s">
        <v>6723</v>
      </c>
      <c r="BY358" s="1362">
        <v>1</v>
      </c>
      <c r="BZ358" s="1362">
        <v>0.95</v>
      </c>
      <c r="CA358" s="1378" t="s">
        <v>7290</v>
      </c>
      <c r="CB358" s="336">
        <v>1</v>
      </c>
      <c r="CC358" s="336"/>
      <c r="CD358" s="337"/>
      <c r="CE358" s="336">
        <v>1</v>
      </c>
      <c r="CF358" s="336"/>
      <c r="CG358" s="337"/>
      <c r="CH358" s="336">
        <v>1</v>
      </c>
      <c r="CI358" s="336"/>
      <c r="CJ358" s="337"/>
      <c r="CK358" s="336">
        <v>1</v>
      </c>
      <c r="CL358" s="336"/>
      <c r="CM358" s="337"/>
      <c r="CN358" s="336">
        <v>1</v>
      </c>
      <c r="CO358" s="336"/>
      <c r="CP358" s="337"/>
      <c r="CQ358" s="336">
        <v>1</v>
      </c>
      <c r="CR358" s="336"/>
      <c r="CS358" s="355"/>
      <c r="CU358" s="336" t="s">
        <v>5152</v>
      </c>
    </row>
    <row r="359" spans="1:99" ht="220.5" x14ac:dyDescent="0.25">
      <c r="A359" s="234" t="s">
        <v>3556</v>
      </c>
      <c r="B359" s="234" t="s">
        <v>181</v>
      </c>
      <c r="C359" s="234">
        <v>1</v>
      </c>
      <c r="D359" s="234" t="s">
        <v>189</v>
      </c>
      <c r="E359" s="120">
        <v>1</v>
      </c>
      <c r="F359" s="234" t="s">
        <v>198</v>
      </c>
      <c r="G359" s="166" t="s">
        <v>202</v>
      </c>
      <c r="H359" s="166" t="s">
        <v>185</v>
      </c>
      <c r="I359" s="299" t="str">
        <f t="shared" si="24"/>
        <v>I-106-1-1200402</v>
      </c>
      <c r="J359" s="234" t="s">
        <v>221</v>
      </c>
      <c r="K359" s="109" t="s">
        <v>16</v>
      </c>
      <c r="L359" s="109" t="s">
        <v>18</v>
      </c>
      <c r="M359" s="301" t="s">
        <v>4754</v>
      </c>
      <c r="N359" s="202"/>
      <c r="O359" s="110" t="s">
        <v>1262</v>
      </c>
      <c r="P359" s="331" t="s">
        <v>1262</v>
      </c>
      <c r="Q359" s="331" t="s">
        <v>1263</v>
      </c>
      <c r="R359" s="216" t="s">
        <v>222</v>
      </c>
      <c r="S359" s="111" t="s">
        <v>1284</v>
      </c>
      <c r="T359" s="581" t="s">
        <v>3290</v>
      </c>
      <c r="U359" s="583">
        <v>0.88</v>
      </c>
      <c r="V359" s="216" t="s">
        <v>1112</v>
      </c>
      <c r="W359" s="310">
        <v>86</v>
      </c>
      <c r="X359" s="144"/>
      <c r="Y359" s="703"/>
      <c r="Z359" s="296" t="s">
        <v>1289</v>
      </c>
      <c r="AA359" s="134">
        <v>43283</v>
      </c>
      <c r="AB359" s="134">
        <v>43464</v>
      </c>
      <c r="AC359" s="341" t="str">
        <f t="shared" si="25"/>
        <v>julio</v>
      </c>
      <c r="AD359" s="343">
        <f t="shared" si="26"/>
        <v>181</v>
      </c>
      <c r="AE359" s="342">
        <f t="shared" si="23"/>
        <v>183</v>
      </c>
      <c r="AF359" s="350">
        <v>0</v>
      </c>
      <c r="AG359" s="135">
        <v>0</v>
      </c>
      <c r="AH359" s="151"/>
      <c r="AI359" s="369">
        <v>0</v>
      </c>
      <c r="AJ359" s="151"/>
      <c r="AK359" s="370" t="s">
        <v>1290</v>
      </c>
      <c r="AL359" s="245">
        <v>0</v>
      </c>
      <c r="AM359" s="246">
        <v>0</v>
      </c>
      <c r="AN359" s="574">
        <v>0</v>
      </c>
      <c r="AO359" s="575" t="s">
        <v>3295</v>
      </c>
      <c r="AP359" s="574" t="s">
        <v>4024</v>
      </c>
      <c r="AQ359" s="725" t="s">
        <v>4025</v>
      </c>
      <c r="AR359" s="574">
        <v>0</v>
      </c>
      <c r="AS359" s="726" t="s">
        <v>5299</v>
      </c>
      <c r="AT359" s="1627">
        <v>0</v>
      </c>
      <c r="AU359" s="1359" t="s">
        <v>6491</v>
      </c>
      <c r="AV359" s="1426">
        <v>0</v>
      </c>
      <c r="AW359" s="1404" t="s">
        <v>7290</v>
      </c>
      <c r="AX359" s="144"/>
      <c r="AY359" s="144"/>
      <c r="AZ359" s="144"/>
      <c r="BA359" s="144"/>
      <c r="BB359" s="144"/>
      <c r="BC359" s="144"/>
      <c r="BD359" s="144"/>
      <c r="BE359" s="144"/>
      <c r="BF359" s="144"/>
      <c r="BG359" s="144"/>
      <c r="BH359" s="144"/>
      <c r="BI359" s="144"/>
      <c r="BJ359" s="335">
        <f>IFERROR(VLOOKUP(CONCATENATE($AC359,$AE359),'Matriz de Decisión'!$M$4:$Y$81,2,0),0)</f>
        <v>0</v>
      </c>
      <c r="BK359" s="354">
        <v>0</v>
      </c>
      <c r="BL359" s="370">
        <v>0</v>
      </c>
      <c r="BM359" s="577">
        <v>0</v>
      </c>
      <c r="BN359" s="335">
        <v>0</v>
      </c>
      <c r="BO359" s="579">
        <v>0</v>
      </c>
      <c r="BP359" s="336">
        <v>0</v>
      </c>
      <c r="BQ359" s="336"/>
      <c r="BR359" s="337"/>
      <c r="BS359" s="336">
        <v>0</v>
      </c>
      <c r="BT359" s="336"/>
      <c r="BU359" s="339"/>
      <c r="BV359" s="1362">
        <v>0</v>
      </c>
      <c r="BW359" s="1362">
        <v>0</v>
      </c>
      <c r="BX359" s="1363">
        <v>0</v>
      </c>
      <c r="BY359" s="1362">
        <v>0</v>
      </c>
      <c r="BZ359" s="1362">
        <v>0</v>
      </c>
      <c r="CA359" s="1378">
        <v>0</v>
      </c>
      <c r="CB359" s="336">
        <v>0.16</v>
      </c>
      <c r="CC359" s="336"/>
      <c r="CD359" s="337"/>
      <c r="CE359" s="336">
        <v>0.33</v>
      </c>
      <c r="CF359" s="336"/>
      <c r="CG359" s="337"/>
      <c r="CH359" s="336">
        <v>0.5</v>
      </c>
      <c r="CI359" s="336"/>
      <c r="CJ359" s="337"/>
      <c r="CK359" s="336">
        <v>0.67</v>
      </c>
      <c r="CL359" s="336"/>
      <c r="CM359" s="337"/>
      <c r="CN359" s="336">
        <v>0.84000000000000008</v>
      </c>
      <c r="CO359" s="336"/>
      <c r="CP359" s="337"/>
      <c r="CQ359" s="336">
        <v>1</v>
      </c>
      <c r="CR359" s="336"/>
      <c r="CS359" s="355"/>
      <c r="CU359" s="336" t="s">
        <v>5153</v>
      </c>
    </row>
    <row r="360" spans="1:99" ht="126" x14ac:dyDescent="0.25">
      <c r="A360" s="234" t="s">
        <v>3556</v>
      </c>
      <c r="B360" s="234" t="s">
        <v>181</v>
      </c>
      <c r="C360" s="234">
        <v>1</v>
      </c>
      <c r="D360" s="166" t="s">
        <v>189</v>
      </c>
      <c r="E360" s="120">
        <v>1</v>
      </c>
      <c r="F360" s="166" t="s">
        <v>198</v>
      </c>
      <c r="G360" s="166" t="s">
        <v>203</v>
      </c>
      <c r="H360" s="166" t="s">
        <v>183</v>
      </c>
      <c r="I360" s="299" t="str">
        <f t="shared" si="24"/>
        <v>I-106-1-1200501</v>
      </c>
      <c r="J360" s="234" t="s">
        <v>221</v>
      </c>
      <c r="K360" s="109" t="s">
        <v>16</v>
      </c>
      <c r="L360" s="109" t="s">
        <v>18</v>
      </c>
      <c r="M360" s="301" t="s">
        <v>4754</v>
      </c>
      <c r="N360" s="202"/>
      <c r="O360" s="110" t="s">
        <v>1262</v>
      </c>
      <c r="P360" s="331" t="s">
        <v>1262</v>
      </c>
      <c r="Q360" s="331" t="s">
        <v>1263</v>
      </c>
      <c r="R360" s="216" t="s">
        <v>222</v>
      </c>
      <c r="S360" s="111" t="s">
        <v>1291</v>
      </c>
      <c r="T360" s="581" t="s">
        <v>3291</v>
      </c>
      <c r="U360" s="583">
        <v>1.75</v>
      </c>
      <c r="V360" s="216" t="s">
        <v>1112</v>
      </c>
      <c r="W360" s="1633">
        <v>1</v>
      </c>
      <c r="X360" s="178" t="s">
        <v>222</v>
      </c>
      <c r="Y360" s="703">
        <v>43157</v>
      </c>
      <c r="Z360" s="296" t="s">
        <v>1292</v>
      </c>
      <c r="AA360" s="134">
        <v>43115</v>
      </c>
      <c r="AB360" s="134">
        <v>43281</v>
      </c>
      <c r="AC360" s="341" t="str">
        <f t="shared" si="25"/>
        <v>enero</v>
      </c>
      <c r="AD360" s="343">
        <f t="shared" si="26"/>
        <v>166</v>
      </c>
      <c r="AE360" s="342">
        <f t="shared" si="23"/>
        <v>183</v>
      </c>
      <c r="AF360" s="350">
        <v>0</v>
      </c>
      <c r="AG360" s="135">
        <v>12821970102.2591</v>
      </c>
      <c r="AH360" s="151" t="s">
        <v>1266</v>
      </c>
      <c r="AI360" s="369">
        <v>0</v>
      </c>
      <c r="AJ360" s="151" t="s">
        <v>1293</v>
      </c>
      <c r="AK360" s="370" t="s">
        <v>1294</v>
      </c>
      <c r="AL360" s="245" t="s">
        <v>613</v>
      </c>
      <c r="AM360" s="1296" t="s">
        <v>1295</v>
      </c>
      <c r="AN360" s="574">
        <v>0</v>
      </c>
      <c r="AO360" s="575" t="s">
        <v>3296</v>
      </c>
      <c r="AP360" s="574" t="s">
        <v>4024</v>
      </c>
      <c r="AQ360" s="726" t="s">
        <v>4026</v>
      </c>
      <c r="AR360" s="574">
        <v>0</v>
      </c>
      <c r="AS360" s="726" t="s">
        <v>5300</v>
      </c>
      <c r="AT360" s="1627">
        <v>0</v>
      </c>
      <c r="AU360" s="1359" t="s">
        <v>6492</v>
      </c>
      <c r="AV360" s="1426">
        <v>1</v>
      </c>
      <c r="AW360" s="1404" t="s">
        <v>7291</v>
      </c>
      <c r="AX360" s="144"/>
      <c r="AY360" s="144"/>
      <c r="AZ360" s="144"/>
      <c r="BA360" s="144"/>
      <c r="BB360" s="144"/>
      <c r="BC360" s="144"/>
      <c r="BD360" s="144"/>
      <c r="BE360" s="144"/>
      <c r="BF360" s="144"/>
      <c r="BG360" s="144"/>
      <c r="BH360" s="144"/>
      <c r="BI360" s="144"/>
      <c r="BJ360" s="335">
        <f>IFERROR(VLOOKUP(CONCATENATE($AC360,$AE360),'Matriz de Decisión'!$M$4:$Y$81,2,0),0)</f>
        <v>0.11666666666666665</v>
      </c>
      <c r="BK360" s="354">
        <v>0.13</v>
      </c>
      <c r="BL360" s="370" t="s">
        <v>1296</v>
      </c>
      <c r="BM360" s="577">
        <v>0.30000000000000004</v>
      </c>
      <c r="BN360" s="335">
        <v>0.3</v>
      </c>
      <c r="BO360" s="579" t="s">
        <v>3302</v>
      </c>
      <c r="BP360" s="336">
        <v>0.47000000000000008</v>
      </c>
      <c r="BQ360" s="336">
        <v>0.47</v>
      </c>
      <c r="BR360" s="339" t="s">
        <v>4026</v>
      </c>
      <c r="BS360" s="336">
        <v>0.64000000000000012</v>
      </c>
      <c r="BT360" s="336">
        <v>0.64</v>
      </c>
      <c r="BU360" s="339" t="s">
        <v>5521</v>
      </c>
      <c r="BV360" s="1362">
        <v>0.81000000000000016</v>
      </c>
      <c r="BW360" s="1362">
        <v>0.81</v>
      </c>
      <c r="BX360" s="1363" t="s">
        <v>6492</v>
      </c>
      <c r="BY360" s="1362">
        <v>1.0000000000000002</v>
      </c>
      <c r="BZ360" s="1362">
        <v>1</v>
      </c>
      <c r="CA360" s="1378" t="s">
        <v>7291</v>
      </c>
      <c r="CB360" s="336">
        <v>1.0000000000000002</v>
      </c>
      <c r="CC360" s="336"/>
      <c r="CD360" s="337"/>
      <c r="CE360" s="336">
        <v>1.0000000000000002</v>
      </c>
      <c r="CF360" s="336"/>
      <c r="CG360" s="337"/>
      <c r="CH360" s="336">
        <v>1.0000000000000002</v>
      </c>
      <c r="CI360" s="336"/>
      <c r="CJ360" s="337"/>
      <c r="CK360" s="336">
        <v>1.0000000000000002</v>
      </c>
      <c r="CL360" s="336"/>
      <c r="CM360" s="337"/>
      <c r="CN360" s="336">
        <v>1.0000000000000002</v>
      </c>
      <c r="CO360" s="336"/>
      <c r="CP360" s="337"/>
      <c r="CQ360" s="336">
        <v>1.0000000000000002</v>
      </c>
      <c r="CR360" s="336"/>
      <c r="CS360" s="355"/>
      <c r="CU360" s="336" t="s">
        <v>5154</v>
      </c>
    </row>
    <row r="361" spans="1:99" ht="255" x14ac:dyDescent="0.25">
      <c r="A361" s="234" t="s">
        <v>3556</v>
      </c>
      <c r="B361" s="234" t="s">
        <v>181</v>
      </c>
      <c r="C361" s="234">
        <v>2</v>
      </c>
      <c r="D361" s="166" t="s">
        <v>183</v>
      </c>
      <c r="E361" s="120">
        <v>1</v>
      </c>
      <c r="F361" s="166" t="s">
        <v>3603</v>
      </c>
      <c r="G361" s="166" t="s">
        <v>199</v>
      </c>
      <c r="H361" s="166" t="s">
        <v>183</v>
      </c>
      <c r="I361" s="299" t="str">
        <f t="shared" si="24"/>
        <v>I-201-1-1400101</v>
      </c>
      <c r="J361" s="234" t="s">
        <v>221</v>
      </c>
      <c r="K361" s="216" t="s">
        <v>16</v>
      </c>
      <c r="L361" s="217" t="s">
        <v>19</v>
      </c>
      <c r="M361" s="111" t="s">
        <v>4754</v>
      </c>
      <c r="N361" s="109"/>
      <c r="O361" s="110" t="s">
        <v>1297</v>
      </c>
      <c r="P361" s="331" t="s">
        <v>1298</v>
      </c>
      <c r="Q361" s="331" t="s">
        <v>1299</v>
      </c>
      <c r="R361" s="216" t="s">
        <v>222</v>
      </c>
      <c r="S361" s="111" t="s">
        <v>3532</v>
      </c>
      <c r="T361" s="247" t="s">
        <v>4765</v>
      </c>
      <c r="U361" s="171" t="s">
        <v>1111</v>
      </c>
      <c r="V361" s="216" t="s">
        <v>223</v>
      </c>
      <c r="W361" s="1633">
        <v>1</v>
      </c>
      <c r="X361" s="113"/>
      <c r="Y361" s="703"/>
      <c r="Z361" s="296" t="s">
        <v>1300</v>
      </c>
      <c r="AA361" s="134">
        <v>43130</v>
      </c>
      <c r="AB361" s="134">
        <v>43159</v>
      </c>
      <c r="AC361" s="341" t="str">
        <f t="shared" si="25"/>
        <v>enero</v>
      </c>
      <c r="AD361" s="343">
        <f t="shared" si="26"/>
        <v>29</v>
      </c>
      <c r="AE361" s="342">
        <f t="shared" si="23"/>
        <v>30</v>
      </c>
      <c r="AF361" s="168">
        <v>0</v>
      </c>
      <c r="AG361" s="168">
        <v>110000000</v>
      </c>
      <c r="AH361" s="296" t="s">
        <v>1301</v>
      </c>
      <c r="AI361" s="169">
        <v>0</v>
      </c>
      <c r="AJ361" s="136" t="s">
        <v>1302</v>
      </c>
      <c r="AK361" s="371" t="s">
        <v>1303</v>
      </c>
      <c r="AL361" s="260">
        <v>0.03</v>
      </c>
      <c r="AM361" s="278" t="s">
        <v>1304</v>
      </c>
      <c r="AN361" s="469">
        <v>1</v>
      </c>
      <c r="AO361" s="508" t="s">
        <v>2430</v>
      </c>
      <c r="AP361" s="122">
        <v>0.6</v>
      </c>
      <c r="AQ361" s="713" t="s">
        <v>3974</v>
      </c>
      <c r="AR361" s="1037">
        <v>0.7</v>
      </c>
      <c r="AS361" s="1035" t="s">
        <v>5545</v>
      </c>
      <c r="AT361" s="1308">
        <v>0.8</v>
      </c>
      <c r="AU361" s="1034" t="s">
        <v>6032</v>
      </c>
      <c r="AV361" s="1308">
        <v>0.85</v>
      </c>
      <c r="AW361" s="1201" t="s">
        <v>6891</v>
      </c>
      <c r="AX361" s="144"/>
      <c r="AY361" s="144"/>
      <c r="AZ361" s="144"/>
      <c r="BA361" s="144"/>
      <c r="BB361" s="144"/>
      <c r="BC361" s="144"/>
      <c r="BD361" s="144"/>
      <c r="BE361" s="144"/>
      <c r="BF361" s="144"/>
      <c r="BG361" s="144"/>
      <c r="BH361" s="144"/>
      <c r="BI361" s="144"/>
      <c r="BJ361" s="335">
        <f>IFERROR(VLOOKUP(CONCATENATE($AC361,$AE361),'Matriz de Decisión'!$M$4:$Y$81,2,0),0)</f>
        <v>1</v>
      </c>
      <c r="BK361" s="372">
        <v>0.03</v>
      </c>
      <c r="BL361" s="373" t="s">
        <v>1305</v>
      </c>
      <c r="BM361" s="354">
        <f>IFERROR(VLOOKUP(CONCATENATE($AC361,$AE361),'[1]Matriz de Decisión'!$M$4:$Y$81,3,0),0)</f>
        <v>1</v>
      </c>
      <c r="BN361" s="466">
        <v>1</v>
      </c>
      <c r="BO361" s="486" t="s">
        <v>2430</v>
      </c>
      <c r="BP361" s="354">
        <f>IFERROR(VLOOKUP(CONCATENATE($AC361,$AE361),'[1]Matriz de Decisión'!$M$4:$Y$81,4,0),0)</f>
        <v>1</v>
      </c>
      <c r="BQ361" s="458">
        <v>1</v>
      </c>
      <c r="BR361" s="710" t="s">
        <v>3991</v>
      </c>
      <c r="BS361" s="1040">
        <v>1</v>
      </c>
      <c r="BT361" s="1042">
        <v>1</v>
      </c>
      <c r="BU361" s="1041" t="s">
        <v>5561</v>
      </c>
      <c r="BV361" s="354">
        <f>IFERROR(VLOOKUP(CONCATENATE($AC361,$AE361),'[1]Matriz de Decisión'!$M$4:$Y$81,6,0),0)</f>
        <v>1</v>
      </c>
      <c r="BW361" s="1314">
        <v>1</v>
      </c>
      <c r="BX361" s="1307" t="s">
        <v>6049</v>
      </c>
      <c r="BY361" s="1448">
        <f>IFERROR(VLOOKUP(CONCATENATE($AC361,$AE361),'[2]Matriz de Decisión'!$M$4:$Y$81,7,0),0)</f>
        <v>1</v>
      </c>
      <c r="BZ361" s="1448">
        <v>1</v>
      </c>
      <c r="CA361" s="1201" t="s">
        <v>4750</v>
      </c>
      <c r="CB361" s="354">
        <f>IFERROR(VLOOKUP(CONCATENATE($AC361,$AE361),'[1]Matriz de Decisión'!$M$4:$Y$81,8,0),0)</f>
        <v>1</v>
      </c>
      <c r="CC361" s="355"/>
      <c r="CD361" s="355"/>
      <c r="CE361" s="354">
        <f>IFERROR(VLOOKUP(CONCATENATE($AC361,$AE361),'[1]Matriz de Decisión'!$M$4:$Y$81,9,0),0)</f>
        <v>1</v>
      </c>
      <c r="CF361" s="355"/>
      <c r="CG361" s="355"/>
      <c r="CH361" s="354">
        <f>IFERROR(VLOOKUP(CONCATENATE($AC361,$AE361),'[1]Matriz de Decisión'!$M$4:$Y$81,10,0),0)</f>
        <v>1</v>
      </c>
      <c r="CI361" s="355"/>
      <c r="CJ361" s="355"/>
      <c r="CK361" s="354">
        <f>IFERROR(VLOOKUP(CONCATENATE($AC361,$AE361),'[1]Matriz de Decisión'!$M$4:$Y$81,11,0),0)</f>
        <v>1</v>
      </c>
      <c r="CL361" s="355"/>
      <c r="CM361" s="355"/>
      <c r="CN361" s="354">
        <f>IFERROR(VLOOKUP(CONCATENATE($AC361,$AE361),'[1]Matriz de Decisión'!$M$4:$Y$81,12,0),0)</f>
        <v>1</v>
      </c>
      <c r="CO361" s="355"/>
      <c r="CP361" s="355"/>
      <c r="CQ361" s="354">
        <f>IFERROR(VLOOKUP(CONCATENATE($AC361,$AE361),'[1]Matriz de Decisión'!$M$4:$Y$81,13,0),0)</f>
        <v>1</v>
      </c>
      <c r="CR361" s="355"/>
      <c r="CS361" s="355"/>
    </row>
    <row r="362" spans="1:99" ht="220.5" x14ac:dyDescent="0.25">
      <c r="A362" s="234" t="s">
        <v>3556</v>
      </c>
      <c r="B362" s="234" t="s">
        <v>181</v>
      </c>
      <c r="C362" s="234">
        <v>2</v>
      </c>
      <c r="D362" s="166" t="s">
        <v>183</v>
      </c>
      <c r="E362" s="120">
        <v>1</v>
      </c>
      <c r="F362" s="166" t="s">
        <v>3603</v>
      </c>
      <c r="G362" s="166" t="s">
        <v>199</v>
      </c>
      <c r="H362" s="166" t="s">
        <v>185</v>
      </c>
      <c r="I362" s="299" t="str">
        <f t="shared" si="24"/>
        <v>I-201-1-1400102</v>
      </c>
      <c r="J362" s="234" t="s">
        <v>221</v>
      </c>
      <c r="K362" s="216" t="s">
        <v>16</v>
      </c>
      <c r="L362" s="217" t="s">
        <v>19</v>
      </c>
      <c r="M362" s="111" t="s">
        <v>4754</v>
      </c>
      <c r="N362" s="109"/>
      <c r="O362" s="110" t="s">
        <v>1297</v>
      </c>
      <c r="P362" s="331" t="s">
        <v>1298</v>
      </c>
      <c r="Q362" s="331" t="s">
        <v>1299</v>
      </c>
      <c r="R362" s="216" t="s">
        <v>222</v>
      </c>
      <c r="S362" s="111" t="s">
        <v>3532</v>
      </c>
      <c r="T362" s="247" t="s">
        <v>4765</v>
      </c>
      <c r="U362" s="170" t="s">
        <v>1111</v>
      </c>
      <c r="V362" s="216" t="s">
        <v>223</v>
      </c>
      <c r="W362" s="956">
        <v>1</v>
      </c>
      <c r="X362" s="113" t="s">
        <v>222</v>
      </c>
      <c r="Y362" s="703">
        <v>43153</v>
      </c>
      <c r="Z362" s="296" t="s">
        <v>1306</v>
      </c>
      <c r="AA362" s="134">
        <v>43252</v>
      </c>
      <c r="AB362" s="134">
        <v>43311</v>
      </c>
      <c r="AC362" s="341" t="str">
        <f t="shared" si="25"/>
        <v>junio</v>
      </c>
      <c r="AD362" s="343">
        <f t="shared" si="26"/>
        <v>59</v>
      </c>
      <c r="AE362" s="342">
        <f t="shared" si="23"/>
        <v>61</v>
      </c>
      <c r="AF362" s="168">
        <v>0</v>
      </c>
      <c r="AG362" s="168">
        <v>0</v>
      </c>
      <c r="AH362" s="296" t="s">
        <v>1301</v>
      </c>
      <c r="AI362" s="136">
        <v>0</v>
      </c>
      <c r="AJ362" s="136" t="s">
        <v>1302</v>
      </c>
      <c r="AK362" s="144"/>
      <c r="AL362" s="279"/>
      <c r="AM362" s="279"/>
      <c r="AN362" s="144"/>
      <c r="AO362" s="144"/>
      <c r="AP362" s="122">
        <v>0.6</v>
      </c>
      <c r="AQ362" s="548" t="s">
        <v>3974</v>
      </c>
      <c r="AR362" s="1037">
        <v>0.7</v>
      </c>
      <c r="AS362" s="1035" t="s">
        <v>5545</v>
      </c>
      <c r="AT362" s="1308"/>
      <c r="AU362" s="1034"/>
      <c r="AV362" s="1308">
        <v>0.85</v>
      </c>
      <c r="AW362" s="1201" t="s">
        <v>6891</v>
      </c>
      <c r="AX362" s="144"/>
      <c r="AY362" s="144"/>
      <c r="AZ362" s="144"/>
      <c r="BA362" s="144"/>
      <c r="BB362" s="144"/>
      <c r="BC362" s="144"/>
      <c r="BD362" s="144"/>
      <c r="BE362" s="144"/>
      <c r="BF362" s="144"/>
      <c r="BG362" s="144"/>
      <c r="BH362" s="144"/>
      <c r="BI362" s="144"/>
      <c r="BJ362" s="335">
        <f>IFERROR(VLOOKUP(CONCATENATE($AC362,$AE362),'Matriz de Decisión'!$M$4:$Y$81,2,0),0)</f>
        <v>0</v>
      </c>
      <c r="BK362" s="355"/>
      <c r="BL362" s="355"/>
      <c r="BM362" s="354">
        <f>IFERROR(VLOOKUP(CONCATENATE($AC362,$AE362),'[1]Matriz de Decisión'!$M$4:$Y$81,3,0),0)</f>
        <v>0</v>
      </c>
      <c r="BN362" s="355"/>
      <c r="BO362" s="355"/>
      <c r="BP362" s="354">
        <f>IFERROR(VLOOKUP(CONCATENATE($AC362,$AE362),'[1]Matriz de Decisión'!$M$4:$Y$81,4,0),0)</f>
        <v>0</v>
      </c>
      <c r="BQ362" s="458">
        <v>0</v>
      </c>
      <c r="BR362" s="548"/>
      <c r="BS362" s="1040">
        <v>0</v>
      </c>
      <c r="BT362" s="1042">
        <v>0.1</v>
      </c>
      <c r="BU362" s="1041" t="s">
        <v>5562</v>
      </c>
      <c r="BV362" s="354">
        <f>IFERROR(VLOOKUP(CONCATENATE($AC362,$AE362),'[1]Matriz de Decisión'!$M$4:$Y$81,6,0),0)</f>
        <v>0</v>
      </c>
      <c r="BW362" s="1314">
        <v>0</v>
      </c>
      <c r="BX362" s="1307"/>
      <c r="BY362" s="1448">
        <f>IFERROR(VLOOKUP(CONCATENATE($AC362,$AE362),'[2]Matriz de Decisión'!$M$4:$Y$81,7,0),0)</f>
        <v>0.4</v>
      </c>
      <c r="BZ362" s="1448">
        <v>0.6</v>
      </c>
      <c r="CA362" s="1201" t="s">
        <v>6908</v>
      </c>
      <c r="CB362" s="354">
        <f>IFERROR(VLOOKUP(CONCATENATE($AC362,$AE362),'[1]Matriz de Decisión'!$M$4:$Y$81,8,0),0)</f>
        <v>1</v>
      </c>
      <c r="CC362" s="355"/>
      <c r="CD362" s="355"/>
      <c r="CE362" s="354">
        <f>IFERROR(VLOOKUP(CONCATENATE($AC362,$AE362),'[1]Matriz de Decisión'!$M$4:$Y$81,9,0),0)</f>
        <v>1</v>
      </c>
      <c r="CF362" s="355"/>
      <c r="CG362" s="355"/>
      <c r="CH362" s="354">
        <f>IFERROR(VLOOKUP(CONCATENATE($AC362,$AE362),'[1]Matriz de Decisión'!$M$4:$Y$81,10,0),0)</f>
        <v>1</v>
      </c>
      <c r="CI362" s="355"/>
      <c r="CJ362" s="355"/>
      <c r="CK362" s="354">
        <f>IFERROR(VLOOKUP(CONCATENATE($AC362,$AE362),'[1]Matriz de Decisión'!$M$4:$Y$81,11,0),0)</f>
        <v>1</v>
      </c>
      <c r="CL362" s="355"/>
      <c r="CM362" s="355"/>
      <c r="CN362" s="354">
        <f>IFERROR(VLOOKUP(CONCATENATE($AC362,$AE362),'[1]Matriz de Decisión'!$M$4:$Y$81,12,0),0)</f>
        <v>1</v>
      </c>
      <c r="CO362" s="355"/>
      <c r="CP362" s="355"/>
      <c r="CQ362" s="354">
        <f>IFERROR(VLOOKUP(CONCATENATE($AC362,$AE362),'[1]Matriz de Decisión'!$M$4:$Y$81,13,0),0)</f>
        <v>1</v>
      </c>
      <c r="CR362" s="355"/>
      <c r="CS362" s="355"/>
    </row>
    <row r="363" spans="1:99" ht="255" x14ac:dyDescent="0.25">
      <c r="A363" s="234" t="s">
        <v>3556</v>
      </c>
      <c r="B363" s="234" t="s">
        <v>181</v>
      </c>
      <c r="C363" s="234">
        <v>2</v>
      </c>
      <c r="D363" s="166" t="s">
        <v>183</v>
      </c>
      <c r="E363" s="120">
        <v>1</v>
      </c>
      <c r="F363" s="166" t="s">
        <v>3603</v>
      </c>
      <c r="G363" s="166" t="s">
        <v>199</v>
      </c>
      <c r="H363" s="166" t="s">
        <v>186</v>
      </c>
      <c r="I363" s="299" t="str">
        <f t="shared" si="24"/>
        <v>I-201-1-1400103</v>
      </c>
      <c r="J363" s="234" t="s">
        <v>221</v>
      </c>
      <c r="K363" s="221" t="s">
        <v>16</v>
      </c>
      <c r="L363" s="217" t="s">
        <v>19</v>
      </c>
      <c r="M363" s="111" t="s">
        <v>4754</v>
      </c>
      <c r="N363" s="221"/>
      <c r="O363" s="110" t="s">
        <v>1297</v>
      </c>
      <c r="P363" s="331" t="s">
        <v>1298</v>
      </c>
      <c r="Q363" s="331" t="s">
        <v>1299</v>
      </c>
      <c r="R363" s="216" t="s">
        <v>222</v>
      </c>
      <c r="S363" s="111" t="s">
        <v>3532</v>
      </c>
      <c r="T363" s="247" t="s">
        <v>4765</v>
      </c>
      <c r="U363" s="170" t="s">
        <v>1111</v>
      </c>
      <c r="V363" s="216" t="s">
        <v>223</v>
      </c>
      <c r="W363" s="1633">
        <v>1</v>
      </c>
      <c r="X363" s="221"/>
      <c r="Y363" s="703"/>
      <c r="Z363" s="296" t="s">
        <v>1307</v>
      </c>
      <c r="AA363" s="134">
        <v>43159</v>
      </c>
      <c r="AB363" s="134">
        <v>43220</v>
      </c>
      <c r="AC363" s="341" t="str">
        <f t="shared" si="25"/>
        <v>febrero</v>
      </c>
      <c r="AD363" s="343">
        <f t="shared" si="26"/>
        <v>61</v>
      </c>
      <c r="AE363" s="342">
        <f t="shared" si="23"/>
        <v>61</v>
      </c>
      <c r="AF363" s="168">
        <v>0</v>
      </c>
      <c r="AG363" s="168">
        <v>0</v>
      </c>
      <c r="AH363" s="216" t="s">
        <v>1301</v>
      </c>
      <c r="AI363" s="169">
        <v>0</v>
      </c>
      <c r="AJ363" s="136" t="s">
        <v>1308</v>
      </c>
      <c r="AK363" s="144"/>
      <c r="AL363" s="279"/>
      <c r="AM363" s="279"/>
      <c r="AN363" s="469">
        <v>0.66</v>
      </c>
      <c r="AO363" s="508" t="s">
        <v>2429</v>
      </c>
      <c r="AP363" s="122">
        <v>0.6</v>
      </c>
      <c r="AQ363" s="548" t="s">
        <v>3974</v>
      </c>
      <c r="AR363" s="1037">
        <v>0.7</v>
      </c>
      <c r="AS363" s="1035" t="s">
        <v>5545</v>
      </c>
      <c r="AT363" s="1308">
        <v>0.8</v>
      </c>
      <c r="AU363" s="1034" t="s">
        <v>6032</v>
      </c>
      <c r="AV363" s="1308">
        <v>0.85</v>
      </c>
      <c r="AW363" s="1201" t="s">
        <v>6891</v>
      </c>
      <c r="AX363" s="144"/>
      <c r="AY363" s="144"/>
      <c r="AZ363" s="144"/>
      <c r="BA363" s="144"/>
      <c r="BB363" s="144"/>
      <c r="BC363" s="144"/>
      <c r="BD363" s="144"/>
      <c r="BE363" s="144"/>
      <c r="BF363" s="144"/>
      <c r="BG363" s="144"/>
      <c r="BH363" s="144"/>
      <c r="BI363" s="144"/>
      <c r="BJ363" s="335">
        <f>IFERROR(VLOOKUP(CONCATENATE($AC363,$AE363),'Matriz de Decisión'!$M$4:$Y$81,2,0),0)</f>
        <v>0</v>
      </c>
      <c r="BK363" s="355"/>
      <c r="BL363" s="355"/>
      <c r="BM363" s="354">
        <v>0.66</v>
      </c>
      <c r="BN363" s="467">
        <v>0.66</v>
      </c>
      <c r="BO363" s="486" t="s">
        <v>2429</v>
      </c>
      <c r="BP363" s="354">
        <f>IFERROR(VLOOKUP(CONCATENATE($AC363,$AE363),'[1]Matriz de Decisión'!$M$4:$Y$81,4,0),0)</f>
        <v>1</v>
      </c>
      <c r="BQ363" s="458">
        <v>0.95</v>
      </c>
      <c r="BR363" s="710" t="s">
        <v>3992</v>
      </c>
      <c r="BS363" s="1040">
        <v>1</v>
      </c>
      <c r="BT363" s="1042">
        <v>1</v>
      </c>
      <c r="BU363" s="1041" t="s">
        <v>5563</v>
      </c>
      <c r="BV363" s="354">
        <f>IFERROR(VLOOKUP(CONCATENATE($AC363,$AE363),'[1]Matriz de Decisión'!$M$4:$Y$81,6,0),0)</f>
        <v>1</v>
      </c>
      <c r="BW363" s="1314">
        <v>1</v>
      </c>
      <c r="BX363" s="1307" t="s">
        <v>6050</v>
      </c>
      <c r="BY363" s="1448">
        <f>IFERROR(VLOOKUP(CONCATENATE($AC363,$AE363),'[2]Matriz de Decisión'!$M$4:$Y$81,7,0),0)</f>
        <v>1</v>
      </c>
      <c r="BZ363" s="1448">
        <v>1</v>
      </c>
      <c r="CA363" s="1201" t="s">
        <v>6909</v>
      </c>
      <c r="CB363" s="354">
        <f>IFERROR(VLOOKUP(CONCATENATE($AC363,$AE363),'[1]Matriz de Decisión'!$M$4:$Y$81,8,0),0)</f>
        <v>1</v>
      </c>
      <c r="CC363" s="355"/>
      <c r="CD363" s="355"/>
      <c r="CE363" s="354">
        <f>IFERROR(VLOOKUP(CONCATENATE($AC363,$AE363),'[1]Matriz de Decisión'!$M$4:$Y$81,9,0),0)</f>
        <v>1</v>
      </c>
      <c r="CF363" s="355"/>
      <c r="CG363" s="355"/>
      <c r="CH363" s="354">
        <f>IFERROR(VLOOKUP(CONCATENATE($AC363,$AE363),'[1]Matriz de Decisión'!$M$4:$Y$81,10,0),0)</f>
        <v>1</v>
      </c>
      <c r="CI363" s="355"/>
      <c r="CJ363" s="355"/>
      <c r="CK363" s="354">
        <f>IFERROR(VLOOKUP(CONCATENATE($AC363,$AE363),'[1]Matriz de Decisión'!$M$4:$Y$81,11,0),0)</f>
        <v>1</v>
      </c>
      <c r="CL363" s="355"/>
      <c r="CM363" s="355"/>
      <c r="CN363" s="354">
        <f>IFERROR(VLOOKUP(CONCATENATE($AC363,$AE363),'[1]Matriz de Decisión'!$M$4:$Y$81,12,0),0)</f>
        <v>1</v>
      </c>
      <c r="CO363" s="355"/>
      <c r="CP363" s="355"/>
      <c r="CQ363" s="354">
        <f>IFERROR(VLOOKUP(CONCATENATE($AC363,$AE363),'[1]Matriz de Decisión'!$M$4:$Y$81,13,0),0)</f>
        <v>1</v>
      </c>
      <c r="CR363" s="355"/>
      <c r="CS363" s="355"/>
    </row>
    <row r="364" spans="1:99" ht="255" x14ac:dyDescent="0.25">
      <c r="A364" s="234" t="s">
        <v>3556</v>
      </c>
      <c r="B364" s="234" t="s">
        <v>181</v>
      </c>
      <c r="C364" s="234">
        <v>2</v>
      </c>
      <c r="D364" s="166" t="s">
        <v>183</v>
      </c>
      <c r="E364" s="120">
        <v>1</v>
      </c>
      <c r="F364" s="166" t="s">
        <v>3603</v>
      </c>
      <c r="G364" s="166" t="s">
        <v>199</v>
      </c>
      <c r="H364" s="166" t="s">
        <v>187</v>
      </c>
      <c r="I364" s="299" t="str">
        <f t="shared" si="24"/>
        <v>I-201-1-1400104</v>
      </c>
      <c r="J364" s="234" t="s">
        <v>221</v>
      </c>
      <c r="K364" s="221" t="s">
        <v>16</v>
      </c>
      <c r="L364" s="217" t="s">
        <v>19</v>
      </c>
      <c r="M364" s="111" t="s">
        <v>4754</v>
      </c>
      <c r="N364" s="221"/>
      <c r="O364" s="110" t="s">
        <v>1297</v>
      </c>
      <c r="P364" s="331" t="s">
        <v>1298</v>
      </c>
      <c r="Q364" s="331" t="s">
        <v>1299</v>
      </c>
      <c r="R364" s="216" t="s">
        <v>222</v>
      </c>
      <c r="S364" s="111" t="s">
        <v>3532</v>
      </c>
      <c r="T364" s="247" t="s">
        <v>4765</v>
      </c>
      <c r="U364" s="170" t="s">
        <v>1111</v>
      </c>
      <c r="V364" s="216" t="s">
        <v>223</v>
      </c>
      <c r="W364" s="1633">
        <v>1</v>
      </c>
      <c r="X364" s="221"/>
      <c r="Y364" s="703"/>
      <c r="Z364" s="296" t="s">
        <v>1309</v>
      </c>
      <c r="AA364" s="134">
        <v>43115</v>
      </c>
      <c r="AB364" s="134">
        <v>43250</v>
      </c>
      <c r="AC364" s="341" t="str">
        <f t="shared" si="25"/>
        <v>enero</v>
      </c>
      <c r="AD364" s="343">
        <f t="shared" si="26"/>
        <v>135</v>
      </c>
      <c r="AE364" s="342">
        <f t="shared" si="23"/>
        <v>152</v>
      </c>
      <c r="AF364" s="168">
        <v>0</v>
      </c>
      <c r="AG364" s="168">
        <v>0</v>
      </c>
      <c r="AH364" s="216" t="s">
        <v>1301</v>
      </c>
      <c r="AI364" s="169">
        <v>0</v>
      </c>
      <c r="AJ364" s="136" t="s">
        <v>1310</v>
      </c>
      <c r="AK364" s="371" t="s">
        <v>1311</v>
      </c>
      <c r="AL364" s="260">
        <v>0.18</v>
      </c>
      <c r="AM364" s="278" t="s">
        <v>1312</v>
      </c>
      <c r="AN364" s="469">
        <v>0.36000000000000004</v>
      </c>
      <c r="AO364" s="507" t="s">
        <v>2431</v>
      </c>
      <c r="AP364" s="122">
        <v>0.6</v>
      </c>
      <c r="AQ364" s="548" t="s">
        <v>3974</v>
      </c>
      <c r="AR364" s="1037">
        <v>0.7</v>
      </c>
      <c r="AS364" s="1035" t="s">
        <v>5545</v>
      </c>
      <c r="AT364" s="1308">
        <v>0.8</v>
      </c>
      <c r="AU364" s="1034" t="s">
        <v>6032</v>
      </c>
      <c r="AV364" s="1308">
        <v>0.85</v>
      </c>
      <c r="AW364" s="1201" t="s">
        <v>6891</v>
      </c>
      <c r="AX364" s="144"/>
      <c r="AY364" s="144"/>
      <c r="AZ364" s="144"/>
      <c r="BA364" s="144"/>
      <c r="BB364" s="144"/>
      <c r="BC364" s="144"/>
      <c r="BD364" s="144"/>
      <c r="BE364" s="144"/>
      <c r="BF364" s="144"/>
      <c r="BG364" s="144"/>
      <c r="BH364" s="144"/>
      <c r="BI364" s="144"/>
      <c r="BJ364" s="335">
        <f>IFERROR(VLOOKUP(CONCATENATE($AC364,$AE364),'Matriz de Decisión'!$M$4:$Y$81,2,0),0)</f>
        <v>0.18000000000000002</v>
      </c>
      <c r="BK364" s="372">
        <v>0.18</v>
      </c>
      <c r="BL364" s="373" t="s">
        <v>1312</v>
      </c>
      <c r="BM364" s="354">
        <f>IFERROR(VLOOKUP(CONCATENATE($AC364,$AE364),'[1]Matriz de Decisión'!$M$4:$Y$81,3,0),0)</f>
        <v>0.36000000000000004</v>
      </c>
      <c r="BN364" s="467">
        <v>0.36</v>
      </c>
      <c r="BO364" s="468" t="s">
        <v>2431</v>
      </c>
      <c r="BP364" s="354">
        <f>IFERROR(VLOOKUP(CONCATENATE($AC364,$AE364),'[1]Matriz de Decisión'!$M$4:$Y$81,4,0),0)</f>
        <v>0.56000000000000005</v>
      </c>
      <c r="BQ364" s="458">
        <v>0.75</v>
      </c>
      <c r="BR364" s="710" t="s">
        <v>3993</v>
      </c>
      <c r="BS364" s="1040">
        <v>0.76</v>
      </c>
      <c r="BT364" s="1042">
        <v>0.76</v>
      </c>
      <c r="BU364" s="1041" t="s">
        <v>5564</v>
      </c>
      <c r="BV364" s="354">
        <f>IFERROR(VLOOKUP(CONCATENATE($AC364,$AE364),'[1]Matriz de Decisión'!$M$4:$Y$81,6,0),0)</f>
        <v>1</v>
      </c>
      <c r="BW364" s="1314">
        <v>0.95</v>
      </c>
      <c r="BX364" s="1307" t="s">
        <v>6051</v>
      </c>
      <c r="BY364" s="1448">
        <f>IFERROR(VLOOKUP(CONCATENATE($AC364,$AE364),'[2]Matriz de Decisión'!$M$4:$Y$81,7,0),0)</f>
        <v>1</v>
      </c>
      <c r="BZ364" s="1448">
        <v>1</v>
      </c>
      <c r="CA364" s="1201" t="s">
        <v>6910</v>
      </c>
      <c r="CB364" s="354">
        <f>IFERROR(VLOOKUP(CONCATENATE($AC364,$AE364),'[1]Matriz de Decisión'!$M$4:$Y$81,8,0),0)</f>
        <v>1</v>
      </c>
      <c r="CC364" s="355"/>
      <c r="CD364" s="355"/>
      <c r="CE364" s="354">
        <f>IFERROR(VLOOKUP(CONCATENATE($AC364,$AE364),'[1]Matriz de Decisión'!$M$4:$Y$81,9,0),0)</f>
        <v>1</v>
      </c>
      <c r="CF364" s="355"/>
      <c r="CG364" s="355"/>
      <c r="CH364" s="354">
        <f>IFERROR(VLOOKUP(CONCATENATE($AC364,$AE364),'[1]Matriz de Decisión'!$M$4:$Y$81,10,0),0)</f>
        <v>1</v>
      </c>
      <c r="CI364" s="355"/>
      <c r="CJ364" s="355"/>
      <c r="CK364" s="354">
        <f>IFERROR(VLOOKUP(CONCATENATE($AC364,$AE364),'[1]Matriz de Decisión'!$M$4:$Y$81,11,0),0)</f>
        <v>1</v>
      </c>
      <c r="CL364" s="355"/>
      <c r="CM364" s="355"/>
      <c r="CN364" s="354">
        <f>IFERROR(VLOOKUP(CONCATENATE($AC364,$AE364),'[1]Matriz de Decisión'!$M$4:$Y$81,12,0),0)</f>
        <v>1</v>
      </c>
      <c r="CO364" s="355"/>
      <c r="CP364" s="355"/>
      <c r="CQ364" s="354">
        <f>IFERROR(VLOOKUP(CONCATENATE($AC364,$AE364),'[1]Matriz de Decisión'!$M$4:$Y$81,13,0),0)</f>
        <v>1</v>
      </c>
      <c r="CR364" s="355"/>
      <c r="CS364" s="355"/>
    </row>
    <row r="365" spans="1:99" ht="236.25" x14ac:dyDescent="0.25">
      <c r="A365" s="234" t="s">
        <v>3556</v>
      </c>
      <c r="B365" s="234" t="s">
        <v>181</v>
      </c>
      <c r="C365" s="234">
        <v>2</v>
      </c>
      <c r="D365" s="166" t="s">
        <v>183</v>
      </c>
      <c r="E365" s="120">
        <v>1</v>
      </c>
      <c r="F365" s="166" t="s">
        <v>3603</v>
      </c>
      <c r="G365" s="166" t="s">
        <v>199</v>
      </c>
      <c r="H365" s="166" t="s">
        <v>188</v>
      </c>
      <c r="I365" s="299" t="str">
        <f t="shared" si="24"/>
        <v>I-201-1-1400105</v>
      </c>
      <c r="J365" s="234" t="s">
        <v>221</v>
      </c>
      <c r="K365" s="221" t="s">
        <v>16</v>
      </c>
      <c r="L365" s="217" t="s">
        <v>19</v>
      </c>
      <c r="M365" s="111" t="s">
        <v>4754</v>
      </c>
      <c r="N365" s="221"/>
      <c r="O365" s="110" t="s">
        <v>1297</v>
      </c>
      <c r="P365" s="331" t="s">
        <v>1298</v>
      </c>
      <c r="Q365" s="331" t="s">
        <v>1299</v>
      </c>
      <c r="R365" s="216" t="s">
        <v>222</v>
      </c>
      <c r="S365" s="111" t="s">
        <v>3532</v>
      </c>
      <c r="T365" s="247" t="s">
        <v>4765</v>
      </c>
      <c r="U365" s="170" t="s">
        <v>1111</v>
      </c>
      <c r="V365" s="216" t="s">
        <v>223</v>
      </c>
      <c r="W365" s="956">
        <v>1</v>
      </c>
      <c r="X365" s="221"/>
      <c r="Y365" s="703"/>
      <c r="Z365" s="296" t="s">
        <v>1313</v>
      </c>
      <c r="AA365" s="134">
        <v>43252</v>
      </c>
      <c r="AB365" s="134">
        <v>43311</v>
      </c>
      <c r="AC365" s="341" t="str">
        <f t="shared" si="25"/>
        <v>junio</v>
      </c>
      <c r="AD365" s="343">
        <f t="shared" si="26"/>
        <v>59</v>
      </c>
      <c r="AE365" s="342">
        <f t="shared" si="23"/>
        <v>61</v>
      </c>
      <c r="AF365" s="168">
        <v>0</v>
      </c>
      <c r="AG365" s="168">
        <v>0</v>
      </c>
      <c r="AH365" s="216" t="s">
        <v>1301</v>
      </c>
      <c r="AI365" s="169">
        <v>0</v>
      </c>
      <c r="AJ365" s="136" t="s">
        <v>1314</v>
      </c>
      <c r="AK365" s="144"/>
      <c r="AL365" s="279"/>
      <c r="AM365" s="279"/>
      <c r="AN365" s="144"/>
      <c r="AO365" s="144"/>
      <c r="AP365" s="122">
        <v>0.6</v>
      </c>
      <c r="AQ365" s="548" t="s">
        <v>3974</v>
      </c>
      <c r="AR365" s="1037">
        <v>0.7</v>
      </c>
      <c r="AS365" s="1035" t="s">
        <v>5545</v>
      </c>
      <c r="AT365" s="1308"/>
      <c r="AU365" s="1034"/>
      <c r="AV365" s="1308">
        <v>0.85</v>
      </c>
      <c r="AW365" s="1201" t="s">
        <v>6891</v>
      </c>
      <c r="AX365" s="144"/>
      <c r="AY365" s="144"/>
      <c r="AZ365" s="144"/>
      <c r="BA365" s="144"/>
      <c r="BB365" s="144"/>
      <c r="BC365" s="144"/>
      <c r="BD365" s="144"/>
      <c r="BE365" s="144"/>
      <c r="BF365" s="144"/>
      <c r="BG365" s="144"/>
      <c r="BH365" s="144"/>
      <c r="BI365" s="144"/>
      <c r="BJ365" s="335">
        <f>IFERROR(VLOOKUP(CONCATENATE($AC365,$AE365),'Matriz de Decisión'!$M$4:$Y$81,2,0),0)</f>
        <v>0</v>
      </c>
      <c r="BK365" s="355"/>
      <c r="BL365" s="355"/>
      <c r="BM365" s="354">
        <f>IFERROR(VLOOKUP(CONCATENATE($AC365,$AE365),'[1]Matriz de Decisión'!$M$4:$Y$81,3,0),0)</f>
        <v>0</v>
      </c>
      <c r="BN365" s="355"/>
      <c r="BO365" s="355"/>
      <c r="BP365" s="354">
        <f>IFERROR(VLOOKUP(CONCATENATE($AC365,$AE365),'[1]Matriz de Decisión'!$M$4:$Y$81,4,0),0)</f>
        <v>0</v>
      </c>
      <c r="BQ365" s="458">
        <v>0.15</v>
      </c>
      <c r="BR365" s="710" t="s">
        <v>3994</v>
      </c>
      <c r="BS365" s="1040">
        <v>0</v>
      </c>
      <c r="BT365" s="1042">
        <v>0.1</v>
      </c>
      <c r="BU365" s="1041" t="s">
        <v>5565</v>
      </c>
      <c r="BV365" s="354">
        <f>IFERROR(VLOOKUP(CONCATENATE($AC365,$AE365),'[1]Matriz de Decisión'!$M$4:$Y$81,6,0),0)</f>
        <v>0</v>
      </c>
      <c r="BW365" s="1314">
        <v>0</v>
      </c>
      <c r="BX365" s="1307"/>
      <c r="BY365" s="1448">
        <f>IFERROR(VLOOKUP(CONCATENATE($AC365,$AE365),'[2]Matriz de Decisión'!$M$4:$Y$81,7,0),0)</f>
        <v>0.4</v>
      </c>
      <c r="BZ365" s="1448">
        <v>0.7</v>
      </c>
      <c r="CA365" s="1201" t="s">
        <v>6911</v>
      </c>
      <c r="CB365" s="354">
        <f>IFERROR(VLOOKUP(CONCATENATE($AC365,$AE365),'[1]Matriz de Decisión'!$M$4:$Y$81,8,0),0)</f>
        <v>1</v>
      </c>
      <c r="CC365" s="355"/>
      <c r="CD365" s="355"/>
      <c r="CE365" s="354">
        <f>IFERROR(VLOOKUP(CONCATENATE($AC365,$AE365),'[1]Matriz de Decisión'!$M$4:$Y$81,9,0),0)</f>
        <v>1</v>
      </c>
      <c r="CF365" s="355"/>
      <c r="CG365" s="355"/>
      <c r="CH365" s="354">
        <f>IFERROR(VLOOKUP(CONCATENATE($AC365,$AE365),'[1]Matriz de Decisión'!$M$4:$Y$81,10,0),0)</f>
        <v>1</v>
      </c>
      <c r="CI365" s="355"/>
      <c r="CJ365" s="355"/>
      <c r="CK365" s="354">
        <f>IFERROR(VLOOKUP(CONCATENATE($AC365,$AE365),'[1]Matriz de Decisión'!$M$4:$Y$81,11,0),0)</f>
        <v>1</v>
      </c>
      <c r="CL365" s="355"/>
      <c r="CM365" s="355"/>
      <c r="CN365" s="354">
        <f>IFERROR(VLOOKUP(CONCATENATE($AC365,$AE365),'[1]Matriz de Decisión'!$M$4:$Y$81,12,0),0)</f>
        <v>1</v>
      </c>
      <c r="CO365" s="355"/>
      <c r="CP365" s="355"/>
      <c r="CQ365" s="354">
        <f>IFERROR(VLOOKUP(CONCATENATE($AC365,$AE365),'[1]Matriz de Decisión'!$M$4:$Y$81,13,0),0)</f>
        <v>1</v>
      </c>
      <c r="CR365" s="355"/>
      <c r="CS365" s="355"/>
    </row>
    <row r="366" spans="1:99" ht="165.75" x14ac:dyDescent="0.25">
      <c r="A366" s="234" t="s">
        <v>3556</v>
      </c>
      <c r="B366" s="234" t="s">
        <v>181</v>
      </c>
      <c r="C366" s="234">
        <v>2</v>
      </c>
      <c r="D366" s="166" t="s">
        <v>183</v>
      </c>
      <c r="E366" s="120">
        <v>1</v>
      </c>
      <c r="F366" s="166" t="s">
        <v>3603</v>
      </c>
      <c r="G366" s="166" t="s">
        <v>200</v>
      </c>
      <c r="H366" s="166" t="s">
        <v>183</v>
      </c>
      <c r="I366" s="299" t="str">
        <f t="shared" si="24"/>
        <v>I-201-1-1400201</v>
      </c>
      <c r="J366" s="234" t="s">
        <v>221</v>
      </c>
      <c r="K366" s="221" t="s">
        <v>16</v>
      </c>
      <c r="L366" s="217" t="s">
        <v>19</v>
      </c>
      <c r="M366" s="111" t="s">
        <v>4754</v>
      </c>
      <c r="N366" s="221"/>
      <c r="O366" s="110" t="s">
        <v>1297</v>
      </c>
      <c r="P366" s="331" t="s">
        <v>1298</v>
      </c>
      <c r="Q366" s="331" t="s">
        <v>1299</v>
      </c>
      <c r="R366" s="216" t="s">
        <v>222</v>
      </c>
      <c r="S366" s="111" t="s">
        <v>1315</v>
      </c>
      <c r="T366" s="261" t="s">
        <v>1316</v>
      </c>
      <c r="U366" s="171">
        <v>0.05</v>
      </c>
      <c r="V366" s="216" t="s">
        <v>223</v>
      </c>
      <c r="W366" s="1633">
        <v>1</v>
      </c>
      <c r="X366" s="116"/>
      <c r="Y366" s="703"/>
      <c r="Z366" s="296" t="s">
        <v>1317</v>
      </c>
      <c r="AA366" s="134">
        <v>43102</v>
      </c>
      <c r="AB366" s="134">
        <v>43131</v>
      </c>
      <c r="AC366" s="341" t="str">
        <f t="shared" si="25"/>
        <v>enero</v>
      </c>
      <c r="AD366" s="343">
        <f t="shared" si="26"/>
        <v>29</v>
      </c>
      <c r="AE366" s="342">
        <f t="shared" si="23"/>
        <v>30</v>
      </c>
      <c r="AF366" s="168">
        <v>0</v>
      </c>
      <c r="AG366" s="168">
        <v>0</v>
      </c>
      <c r="AH366" s="216" t="s">
        <v>1301</v>
      </c>
      <c r="AI366" s="169">
        <v>0</v>
      </c>
      <c r="AJ366" s="136" t="s">
        <v>1308</v>
      </c>
      <c r="AK366" s="374" t="s">
        <v>1318</v>
      </c>
      <c r="AL366" s="266">
        <v>1</v>
      </c>
      <c r="AM366" s="278" t="s">
        <v>1319</v>
      </c>
      <c r="AN366" s="144"/>
      <c r="AO366" s="144"/>
      <c r="AP366" s="122">
        <v>0.68</v>
      </c>
      <c r="AQ366" s="548" t="s">
        <v>3975</v>
      </c>
      <c r="AR366" s="1037">
        <v>0.7</v>
      </c>
      <c r="AS366" s="1035" t="s">
        <v>5546</v>
      </c>
      <c r="AT366" s="1308">
        <v>0.75</v>
      </c>
      <c r="AU366" s="1034" t="s">
        <v>6033</v>
      </c>
      <c r="AV366" s="1308">
        <v>0.79</v>
      </c>
      <c r="AW366" s="1034" t="s">
        <v>6892</v>
      </c>
      <c r="AX366" s="144"/>
      <c r="AY366" s="144"/>
      <c r="AZ366" s="144"/>
      <c r="BA366" s="144"/>
      <c r="BB366" s="144"/>
      <c r="BC366" s="144"/>
      <c r="BD366" s="144"/>
      <c r="BE366" s="144"/>
      <c r="BF366" s="144"/>
      <c r="BG366" s="144"/>
      <c r="BH366" s="144"/>
      <c r="BI366" s="144"/>
      <c r="BJ366" s="335">
        <f>IFERROR(VLOOKUP(CONCATENATE($AC366,$AE366),'Matriz de Decisión'!$M$4:$Y$81,2,0),0)</f>
        <v>1</v>
      </c>
      <c r="BK366" s="373">
        <v>1</v>
      </c>
      <c r="BL366" s="373" t="s">
        <v>1319</v>
      </c>
      <c r="BM366" s="354">
        <f>IFERROR(VLOOKUP(CONCATENATE($AC366,$AE366),'[1]Matriz de Decisión'!$M$4:$Y$81,3,0),0)</f>
        <v>1</v>
      </c>
      <c r="BN366" s="355"/>
      <c r="BO366" s="355"/>
      <c r="BP366" s="354">
        <f>IFERROR(VLOOKUP(CONCATENATE($AC366,$AE366),'[1]Matriz de Decisión'!$M$4:$Y$81,4,0),0)</f>
        <v>1</v>
      </c>
      <c r="BQ366" s="122">
        <v>1</v>
      </c>
      <c r="BR366" s="548" t="s">
        <v>3995</v>
      </c>
      <c r="BS366" s="1040">
        <v>1</v>
      </c>
      <c r="BT366" s="1042">
        <v>1</v>
      </c>
      <c r="BU366" s="1041" t="s">
        <v>3995</v>
      </c>
      <c r="BV366" s="354">
        <f>IFERROR(VLOOKUP(CONCATENATE($AC366,$AE366),'[1]Matriz de Decisión'!$M$4:$Y$81,6,0),0)</f>
        <v>1</v>
      </c>
      <c r="BW366" s="1314">
        <v>1</v>
      </c>
      <c r="BX366" s="1307" t="s">
        <v>3995</v>
      </c>
      <c r="BY366" s="1448">
        <f>IFERROR(VLOOKUP(CONCATENATE($AC366,$AE366),'[2]Matriz de Decisión'!$M$4:$Y$81,7,0),0)</f>
        <v>1</v>
      </c>
      <c r="BZ366" s="1448">
        <v>1</v>
      </c>
      <c r="CA366" s="1034" t="s">
        <v>3995</v>
      </c>
      <c r="CB366" s="354">
        <f>IFERROR(VLOOKUP(CONCATENATE($AC366,$AE366),'[1]Matriz de Decisión'!$M$4:$Y$81,8,0),0)</f>
        <v>1</v>
      </c>
      <c r="CC366" s="355"/>
      <c r="CD366" s="355"/>
      <c r="CE366" s="354">
        <f>IFERROR(VLOOKUP(CONCATENATE($AC366,$AE366),'[1]Matriz de Decisión'!$M$4:$Y$81,9,0),0)</f>
        <v>1</v>
      </c>
      <c r="CF366" s="355"/>
      <c r="CG366" s="355"/>
      <c r="CH366" s="354">
        <f>IFERROR(VLOOKUP(CONCATENATE($AC366,$AE366),'[1]Matriz de Decisión'!$M$4:$Y$81,10,0),0)</f>
        <v>1</v>
      </c>
      <c r="CI366" s="355"/>
      <c r="CJ366" s="355"/>
      <c r="CK366" s="354">
        <f>IFERROR(VLOOKUP(CONCATENATE($AC366,$AE366),'[1]Matriz de Decisión'!$M$4:$Y$81,11,0),0)</f>
        <v>1</v>
      </c>
      <c r="CL366" s="355"/>
      <c r="CM366" s="355"/>
      <c r="CN366" s="354">
        <f>IFERROR(VLOOKUP(CONCATENATE($AC366,$AE366),'[1]Matriz de Decisión'!$M$4:$Y$81,12,0),0)</f>
        <v>1</v>
      </c>
      <c r="CO366" s="355"/>
      <c r="CP366" s="355"/>
      <c r="CQ366" s="354">
        <f>IFERROR(VLOOKUP(CONCATENATE($AC366,$AE366),'[1]Matriz de Decisión'!$M$4:$Y$81,13,0),0)</f>
        <v>1</v>
      </c>
      <c r="CR366" s="355"/>
      <c r="CS366" s="355"/>
    </row>
    <row r="367" spans="1:99" ht="204.75" x14ac:dyDescent="0.25">
      <c r="A367" s="234" t="s">
        <v>3556</v>
      </c>
      <c r="B367" s="234" t="s">
        <v>181</v>
      </c>
      <c r="C367" s="234">
        <v>2</v>
      </c>
      <c r="D367" s="166" t="s">
        <v>183</v>
      </c>
      <c r="E367" s="120">
        <v>1</v>
      </c>
      <c r="F367" s="166" t="s">
        <v>3603</v>
      </c>
      <c r="G367" s="166" t="s">
        <v>200</v>
      </c>
      <c r="H367" s="166" t="s">
        <v>185</v>
      </c>
      <c r="I367" s="299" t="str">
        <f t="shared" si="24"/>
        <v>I-201-1-1400202</v>
      </c>
      <c r="J367" s="234" t="s">
        <v>221</v>
      </c>
      <c r="K367" s="221" t="s">
        <v>16</v>
      </c>
      <c r="L367" s="217" t="s">
        <v>19</v>
      </c>
      <c r="M367" s="111" t="s">
        <v>4754</v>
      </c>
      <c r="N367" s="221"/>
      <c r="O367" s="216" t="s">
        <v>1297</v>
      </c>
      <c r="P367" s="331" t="s">
        <v>1298</v>
      </c>
      <c r="Q367" s="331" t="s">
        <v>1299</v>
      </c>
      <c r="R367" s="216" t="s">
        <v>222</v>
      </c>
      <c r="S367" s="111" t="s">
        <v>1315</v>
      </c>
      <c r="T367" s="261" t="s">
        <v>1316</v>
      </c>
      <c r="U367" s="171">
        <v>0.05</v>
      </c>
      <c r="V367" s="216" t="s">
        <v>223</v>
      </c>
      <c r="W367" s="956">
        <v>1</v>
      </c>
      <c r="X367" s="221"/>
      <c r="Y367" s="703"/>
      <c r="Z367" s="296" t="s">
        <v>1320</v>
      </c>
      <c r="AA367" s="134">
        <v>43102</v>
      </c>
      <c r="AB367" s="134">
        <v>43341</v>
      </c>
      <c r="AC367" s="341" t="str">
        <f t="shared" si="25"/>
        <v>enero</v>
      </c>
      <c r="AD367" s="343">
        <f t="shared" si="26"/>
        <v>239</v>
      </c>
      <c r="AE367" s="342">
        <f t="shared" si="23"/>
        <v>244</v>
      </c>
      <c r="AF367" s="168">
        <v>0</v>
      </c>
      <c r="AG367" s="168">
        <v>0</v>
      </c>
      <c r="AH367" s="216" t="s">
        <v>1301</v>
      </c>
      <c r="AI367" s="169">
        <v>0</v>
      </c>
      <c r="AJ367" s="136" t="s">
        <v>1308</v>
      </c>
      <c r="AK367" s="374" t="s">
        <v>1321</v>
      </c>
      <c r="AL367" s="266">
        <v>0.13</v>
      </c>
      <c r="AM367" s="278" t="s">
        <v>1322</v>
      </c>
      <c r="AN367" s="469">
        <v>0.26</v>
      </c>
      <c r="AO367" s="507" t="s">
        <v>2432</v>
      </c>
      <c r="AP367" s="122">
        <v>0.68</v>
      </c>
      <c r="AQ367" s="548" t="s">
        <v>3975</v>
      </c>
      <c r="AR367" s="1037">
        <v>0.7</v>
      </c>
      <c r="AS367" s="1035" t="s">
        <v>5546</v>
      </c>
      <c r="AT367" s="1308">
        <v>0.75</v>
      </c>
      <c r="AU367" s="1034" t="s">
        <v>6033</v>
      </c>
      <c r="AV367" s="1308">
        <v>0.79</v>
      </c>
      <c r="AW367" s="1034" t="s">
        <v>6892</v>
      </c>
      <c r="AX367" s="144"/>
      <c r="AY367" s="144"/>
      <c r="AZ367" s="144"/>
      <c r="BA367" s="144"/>
      <c r="BB367" s="144"/>
      <c r="BC367" s="144"/>
      <c r="BD367" s="144"/>
      <c r="BE367" s="144"/>
      <c r="BF367" s="144"/>
      <c r="BG367" s="144"/>
      <c r="BH367" s="144"/>
      <c r="BI367" s="144"/>
      <c r="BJ367" s="335">
        <f>IFERROR(VLOOKUP(CONCATENATE($AC367,$AE367),'Matriz de Decisión'!$M$4:$Y$81,2,0),0)</f>
        <v>8.4999999999999992E-2</v>
      </c>
      <c r="BK367" s="373">
        <v>0.13</v>
      </c>
      <c r="BL367" s="373" t="s">
        <v>1322</v>
      </c>
      <c r="BM367" s="354">
        <v>0.26</v>
      </c>
      <c r="BN367" s="467">
        <v>0.26</v>
      </c>
      <c r="BO367" s="468" t="s">
        <v>2432</v>
      </c>
      <c r="BP367" s="354">
        <f>IFERROR(VLOOKUP(CONCATENATE($AC367,$AE367),'[1]Matriz de Decisión'!$M$4:$Y$81,4,0),0)</f>
        <v>0.255</v>
      </c>
      <c r="BQ367" s="122">
        <v>0.35</v>
      </c>
      <c r="BR367" s="548" t="s">
        <v>3996</v>
      </c>
      <c r="BS367" s="1040">
        <v>0.34</v>
      </c>
      <c r="BT367" s="1042">
        <v>0.4</v>
      </c>
      <c r="BU367" s="1041" t="s">
        <v>5566</v>
      </c>
      <c r="BV367" s="354">
        <f>IFERROR(VLOOKUP(CONCATENATE($AC367,$AE367),'[1]Matriz de Decisión'!$M$4:$Y$81,6,0),0)</f>
        <v>0.46499999999999997</v>
      </c>
      <c r="BW367" s="1314">
        <v>0.47</v>
      </c>
      <c r="BX367" s="1307" t="s">
        <v>6052</v>
      </c>
      <c r="BY367" s="1448">
        <f>IFERROR(VLOOKUP(CONCATENATE($AC367,$AE367),'[2]Matriz de Decisión'!$M$4:$Y$81,7,0),0)</f>
        <v>0.59</v>
      </c>
      <c r="BZ367" s="1448">
        <v>0.59</v>
      </c>
      <c r="CA367" s="1034" t="s">
        <v>6912</v>
      </c>
      <c r="CB367" s="354">
        <f>IFERROR(VLOOKUP(CONCATENATE($AC367,$AE367),'[1]Matriz de Decisión'!$M$4:$Y$81,8,0),0)</f>
        <v>0.71499999999999997</v>
      </c>
      <c r="CC367" s="355"/>
      <c r="CD367" s="355"/>
      <c r="CE367" s="354">
        <f>IFERROR(VLOOKUP(CONCATENATE($AC367,$AE367),'[1]Matriz de Decisión'!$M$4:$Y$81,9,0),0)</f>
        <v>1</v>
      </c>
      <c r="CF367" s="355"/>
      <c r="CG367" s="355"/>
      <c r="CH367" s="354">
        <f>IFERROR(VLOOKUP(CONCATENATE($AC367,$AE367),'[1]Matriz de Decisión'!$M$4:$Y$81,10,0),0)</f>
        <v>1</v>
      </c>
      <c r="CI367" s="355"/>
      <c r="CJ367" s="355"/>
      <c r="CK367" s="354">
        <f>IFERROR(VLOOKUP(CONCATENATE($AC367,$AE367),'[1]Matriz de Decisión'!$M$4:$Y$81,11,0),0)</f>
        <v>1</v>
      </c>
      <c r="CL367" s="355"/>
      <c r="CM367" s="355"/>
      <c r="CN367" s="354">
        <f>IFERROR(VLOOKUP(CONCATENATE($AC367,$AE367),'[1]Matriz de Decisión'!$M$4:$Y$81,12,0),0)</f>
        <v>1</v>
      </c>
      <c r="CO367" s="355"/>
      <c r="CP367" s="355"/>
      <c r="CQ367" s="354">
        <f>IFERROR(VLOOKUP(CONCATENATE($AC367,$AE367),'[1]Matriz de Decisión'!$M$4:$Y$81,13,0),0)</f>
        <v>1</v>
      </c>
      <c r="CR367" s="355"/>
      <c r="CS367" s="355"/>
    </row>
    <row r="368" spans="1:99" ht="132" x14ac:dyDescent="0.25">
      <c r="A368" s="234" t="s">
        <v>3556</v>
      </c>
      <c r="B368" s="234" t="s">
        <v>181</v>
      </c>
      <c r="C368" s="234">
        <v>2</v>
      </c>
      <c r="D368" s="166" t="s">
        <v>183</v>
      </c>
      <c r="E368" s="120">
        <v>0</v>
      </c>
      <c r="F368" s="166" t="s">
        <v>192</v>
      </c>
      <c r="G368" s="166" t="s">
        <v>3711</v>
      </c>
      <c r="H368" s="166" t="s">
        <v>183</v>
      </c>
      <c r="I368" s="299" t="str">
        <f t="shared" si="24"/>
        <v>I-201-0-1311901</v>
      </c>
      <c r="J368" s="234" t="s">
        <v>221</v>
      </c>
      <c r="K368" s="221" t="s">
        <v>16</v>
      </c>
      <c r="L368" s="217" t="s">
        <v>19</v>
      </c>
      <c r="M368" s="301" t="s">
        <v>4754</v>
      </c>
      <c r="N368" s="221"/>
      <c r="O368" s="216" t="s">
        <v>225</v>
      </c>
      <c r="P368" s="331" t="s">
        <v>1298</v>
      </c>
      <c r="Q368" s="331" t="s">
        <v>1299</v>
      </c>
      <c r="R368" s="216" t="s">
        <v>228</v>
      </c>
      <c r="S368" s="111" t="s">
        <v>1323</v>
      </c>
      <c r="T368" s="247" t="s">
        <v>4766</v>
      </c>
      <c r="U368" s="170">
        <v>0.1</v>
      </c>
      <c r="V368" s="216" t="s">
        <v>223</v>
      </c>
      <c r="W368" s="1632">
        <v>6</v>
      </c>
      <c r="X368" s="221"/>
      <c r="Y368" s="703"/>
      <c r="Z368" s="296" t="s">
        <v>1324</v>
      </c>
      <c r="AA368" s="134">
        <v>43132</v>
      </c>
      <c r="AB368" s="134">
        <v>43251</v>
      </c>
      <c r="AC368" s="341" t="str">
        <f t="shared" si="25"/>
        <v>febrero</v>
      </c>
      <c r="AD368" s="343">
        <f t="shared" si="26"/>
        <v>119</v>
      </c>
      <c r="AE368" s="342">
        <f t="shared" si="23"/>
        <v>122</v>
      </c>
      <c r="AF368" s="168">
        <v>0</v>
      </c>
      <c r="AG368" s="168">
        <v>0</v>
      </c>
      <c r="AH368" s="216" t="s">
        <v>1301</v>
      </c>
      <c r="AI368" s="169">
        <v>0</v>
      </c>
      <c r="AJ368" s="136" t="s">
        <v>1325</v>
      </c>
      <c r="AK368" s="144"/>
      <c r="AL368" s="279"/>
      <c r="AM368" s="279"/>
      <c r="AN368" s="469">
        <v>0.25</v>
      </c>
      <c r="AO368" s="508" t="s">
        <v>2433</v>
      </c>
      <c r="AP368" s="122">
        <v>0.4</v>
      </c>
      <c r="AQ368" s="548" t="s">
        <v>3976</v>
      </c>
      <c r="AR368" s="1038">
        <v>0.75</v>
      </c>
      <c r="AS368" s="1034" t="s">
        <v>5547</v>
      </c>
      <c r="AT368" s="1309">
        <v>0.75</v>
      </c>
      <c r="AU368" s="1307" t="s">
        <v>6034</v>
      </c>
      <c r="AV368" s="1309">
        <v>0.8</v>
      </c>
      <c r="AW368" s="1034" t="s">
        <v>6893</v>
      </c>
      <c r="AX368" s="144"/>
      <c r="AY368" s="144"/>
      <c r="AZ368" s="144"/>
      <c r="BA368" s="144"/>
      <c r="BB368" s="144"/>
      <c r="BC368" s="144"/>
      <c r="BD368" s="144"/>
      <c r="BE368" s="144"/>
      <c r="BF368" s="144"/>
      <c r="BG368" s="144"/>
      <c r="BH368" s="144"/>
      <c r="BI368" s="144"/>
      <c r="BJ368" s="335">
        <f>IFERROR(VLOOKUP(CONCATENATE($AC368,$AE368),'Matriz de Decisión'!$M$4:$Y$81,2,0),0)</f>
        <v>0</v>
      </c>
      <c r="BK368" s="355"/>
      <c r="BL368" s="355"/>
      <c r="BM368" s="354">
        <v>0.25</v>
      </c>
      <c r="BN368" s="467">
        <v>0.25</v>
      </c>
      <c r="BO368" s="468" t="s">
        <v>2433</v>
      </c>
      <c r="BP368" s="354">
        <f>IFERROR(VLOOKUP(CONCATENATE($AC368,$AE368),'[1]Matriz de Decisión'!$M$4:$Y$81,4,0),0)</f>
        <v>0.4</v>
      </c>
      <c r="BQ368" s="122">
        <v>0.4</v>
      </c>
      <c r="BR368" s="548" t="s">
        <v>3976</v>
      </c>
      <c r="BS368" s="1040">
        <v>0.75</v>
      </c>
      <c r="BT368" s="1042">
        <v>0.75</v>
      </c>
      <c r="BU368" s="1041" t="s">
        <v>5547</v>
      </c>
      <c r="BV368" s="354">
        <f>IFERROR(VLOOKUP(CONCATENATE($AC368,$AE368),'[1]Matriz de Decisión'!$M$4:$Y$81,6,0),0)</f>
        <v>1</v>
      </c>
      <c r="BW368" s="1313">
        <v>0.75</v>
      </c>
      <c r="BX368" s="1307" t="s">
        <v>6034</v>
      </c>
      <c r="BY368" s="1448">
        <f>IFERROR(VLOOKUP(CONCATENATE($AC368,$AE368),'[2]Matriz de Decisión'!$M$4:$Y$81,7,0),0)</f>
        <v>1</v>
      </c>
      <c r="BZ368" s="1448">
        <v>0.8</v>
      </c>
      <c r="CA368" s="1034" t="s">
        <v>6893</v>
      </c>
      <c r="CB368" s="354">
        <f>IFERROR(VLOOKUP(CONCATENATE($AC368,$AE368),'[1]Matriz de Decisión'!$M$4:$Y$81,8,0),0)</f>
        <v>1</v>
      </c>
      <c r="CC368" s="355"/>
      <c r="CD368" s="355"/>
      <c r="CE368" s="354">
        <f>IFERROR(VLOOKUP(CONCATENATE($AC368,$AE368),'[1]Matriz de Decisión'!$M$4:$Y$81,9,0),0)</f>
        <v>1</v>
      </c>
      <c r="CF368" s="355"/>
      <c r="CG368" s="355"/>
      <c r="CH368" s="354">
        <f>IFERROR(VLOOKUP(CONCATENATE($AC368,$AE368),'[1]Matriz de Decisión'!$M$4:$Y$81,10,0),0)</f>
        <v>1</v>
      </c>
      <c r="CI368" s="355"/>
      <c r="CJ368" s="355"/>
      <c r="CK368" s="354">
        <f>IFERROR(VLOOKUP(CONCATENATE($AC368,$AE368),'[1]Matriz de Decisión'!$M$4:$Y$81,11,0),0)</f>
        <v>1</v>
      </c>
      <c r="CL368" s="355"/>
      <c r="CM368" s="355"/>
      <c r="CN368" s="354">
        <f>IFERROR(VLOOKUP(CONCATENATE($AC368,$AE368),'[1]Matriz de Decisión'!$M$4:$Y$81,12,0),0)</f>
        <v>1</v>
      </c>
      <c r="CO368" s="355"/>
      <c r="CP368" s="355"/>
      <c r="CQ368" s="354">
        <f>IFERROR(VLOOKUP(CONCATENATE($AC368,$AE368),'[1]Matriz de Decisión'!$M$4:$Y$81,13,0),0)</f>
        <v>1</v>
      </c>
      <c r="CR368" s="355"/>
      <c r="CS368" s="355"/>
    </row>
    <row r="369" spans="1:97" ht="178.5" x14ac:dyDescent="0.25">
      <c r="A369" s="234" t="s">
        <v>3556</v>
      </c>
      <c r="B369" s="234" t="s">
        <v>181</v>
      </c>
      <c r="C369" s="234">
        <v>2</v>
      </c>
      <c r="D369" s="166" t="s">
        <v>183</v>
      </c>
      <c r="E369" s="120">
        <v>0</v>
      </c>
      <c r="F369" s="166" t="s">
        <v>192</v>
      </c>
      <c r="G369" s="166" t="s">
        <v>3712</v>
      </c>
      <c r="H369" s="166" t="s">
        <v>183</v>
      </c>
      <c r="I369" s="299" t="str">
        <f t="shared" si="24"/>
        <v>I-201-0-1312001</v>
      </c>
      <c r="J369" s="234" t="s">
        <v>221</v>
      </c>
      <c r="K369" s="221" t="s">
        <v>16</v>
      </c>
      <c r="L369" s="217" t="s">
        <v>19</v>
      </c>
      <c r="M369" s="301" t="s">
        <v>4754</v>
      </c>
      <c r="N369" s="221"/>
      <c r="O369" s="216" t="s">
        <v>225</v>
      </c>
      <c r="P369" s="331" t="s">
        <v>1298</v>
      </c>
      <c r="Q369" s="331" t="s">
        <v>1299</v>
      </c>
      <c r="R369" s="216" t="s">
        <v>228</v>
      </c>
      <c r="S369" s="111" t="s">
        <v>1326</v>
      </c>
      <c r="T369" s="247" t="s">
        <v>4767</v>
      </c>
      <c r="U369" s="170">
        <v>0.1</v>
      </c>
      <c r="V369" s="216" t="s">
        <v>223</v>
      </c>
      <c r="W369" s="1633">
        <v>1</v>
      </c>
      <c r="X369" s="116"/>
      <c r="Y369" s="703"/>
      <c r="Z369" s="296" t="s">
        <v>1327</v>
      </c>
      <c r="AA369" s="134">
        <v>43132</v>
      </c>
      <c r="AB369" s="134">
        <v>43220</v>
      </c>
      <c r="AC369" s="341" t="str">
        <f t="shared" si="25"/>
        <v>febrero</v>
      </c>
      <c r="AD369" s="343">
        <f t="shared" si="26"/>
        <v>88</v>
      </c>
      <c r="AE369" s="342">
        <f t="shared" si="23"/>
        <v>91</v>
      </c>
      <c r="AF369" s="168">
        <v>0</v>
      </c>
      <c r="AG369" s="168">
        <v>0</v>
      </c>
      <c r="AH369" s="216" t="s">
        <v>1301</v>
      </c>
      <c r="AI369" s="169"/>
      <c r="AJ369" s="136"/>
      <c r="AK369" s="144"/>
      <c r="AL369" s="279"/>
      <c r="AM369" s="279"/>
      <c r="AN369" s="469">
        <v>0.33</v>
      </c>
      <c r="AO369" s="507" t="s">
        <v>2434</v>
      </c>
      <c r="AP369" s="458">
        <v>0.4</v>
      </c>
      <c r="AQ369" s="710" t="s">
        <v>3977</v>
      </c>
      <c r="AR369" s="1038">
        <v>0.45</v>
      </c>
      <c r="AS369" s="1035" t="s">
        <v>5548</v>
      </c>
      <c r="AT369" s="1309">
        <v>0.5</v>
      </c>
      <c r="AU369" s="1034" t="s">
        <v>6035</v>
      </c>
      <c r="AV369" s="1309">
        <v>0.6</v>
      </c>
      <c r="AW369" s="1034" t="s">
        <v>6894</v>
      </c>
      <c r="AX369" s="144"/>
      <c r="AY369" s="144"/>
      <c r="AZ369" s="144"/>
      <c r="BA369" s="144"/>
      <c r="BB369" s="144"/>
      <c r="BC369" s="144"/>
      <c r="BD369" s="144"/>
      <c r="BE369" s="144"/>
      <c r="BF369" s="144"/>
      <c r="BG369" s="144"/>
      <c r="BH369" s="144"/>
      <c r="BI369" s="144"/>
      <c r="BJ369" s="335">
        <f>IFERROR(VLOOKUP(CONCATENATE($AC369,$AE369),'Matriz de Decisión'!$M$4:$Y$81,2,0),0)</f>
        <v>0</v>
      </c>
      <c r="BK369" s="355"/>
      <c r="BL369" s="355"/>
      <c r="BM369" s="354">
        <v>0.33</v>
      </c>
      <c r="BN369" s="467">
        <v>0.33</v>
      </c>
      <c r="BO369" s="468" t="s">
        <v>2434</v>
      </c>
      <c r="BP369" s="354">
        <f>IFERROR(VLOOKUP(CONCATENATE($AC369,$AE369),'[1]Matriz de Decisión'!$M$4:$Y$81,4,0),0)</f>
        <v>0.6</v>
      </c>
      <c r="BQ369" s="458">
        <v>0.6</v>
      </c>
      <c r="BR369" s="710" t="s">
        <v>3977</v>
      </c>
      <c r="BS369" s="1040">
        <v>1</v>
      </c>
      <c r="BT369" s="1042">
        <v>1</v>
      </c>
      <c r="BU369" s="1041" t="s">
        <v>5548</v>
      </c>
      <c r="BV369" s="354">
        <f>IFERROR(VLOOKUP(CONCATENATE($AC369,$AE369),'[1]Matriz de Decisión'!$M$4:$Y$81,6,0),0)</f>
        <v>1</v>
      </c>
      <c r="BW369" s="1312">
        <v>1</v>
      </c>
      <c r="BX369" s="1307" t="s">
        <v>6053</v>
      </c>
      <c r="BY369" s="1448">
        <f>IFERROR(VLOOKUP(CONCATENATE($AC369,$AE369),'[2]Matriz de Decisión'!$M$4:$Y$81,7,0),0)</f>
        <v>1</v>
      </c>
      <c r="BZ369" s="1448">
        <v>1</v>
      </c>
      <c r="CA369" s="1034" t="s">
        <v>6913</v>
      </c>
      <c r="CB369" s="354">
        <f>IFERROR(VLOOKUP(CONCATENATE($AC369,$AE369),'[1]Matriz de Decisión'!$M$4:$Y$81,8,0),0)</f>
        <v>1</v>
      </c>
      <c r="CC369" s="355"/>
      <c r="CD369" s="355"/>
      <c r="CE369" s="354">
        <f>IFERROR(VLOOKUP(CONCATENATE($AC369,$AE369),'[1]Matriz de Decisión'!$M$4:$Y$81,9,0),0)</f>
        <v>1</v>
      </c>
      <c r="CF369" s="355"/>
      <c r="CG369" s="355"/>
      <c r="CH369" s="354">
        <f>IFERROR(VLOOKUP(CONCATENATE($AC369,$AE369),'[1]Matriz de Decisión'!$M$4:$Y$81,10,0),0)</f>
        <v>1</v>
      </c>
      <c r="CI369" s="355"/>
      <c r="CJ369" s="355"/>
      <c r="CK369" s="354">
        <f>IFERROR(VLOOKUP(CONCATENATE($AC369,$AE369),'[1]Matriz de Decisión'!$M$4:$Y$81,11,0),0)</f>
        <v>1</v>
      </c>
      <c r="CL369" s="355"/>
      <c r="CM369" s="355"/>
      <c r="CN369" s="354">
        <f>IFERROR(VLOOKUP(CONCATENATE($AC369,$AE369),'[1]Matriz de Decisión'!$M$4:$Y$81,12,0),0)</f>
        <v>1</v>
      </c>
      <c r="CO369" s="355"/>
      <c r="CP369" s="355"/>
      <c r="CQ369" s="354">
        <f>IFERROR(VLOOKUP(CONCATENATE($AC369,$AE369),'[1]Matriz de Decisión'!$M$4:$Y$81,13,0),0)</f>
        <v>1</v>
      </c>
      <c r="CR369" s="355"/>
      <c r="CS369" s="355"/>
    </row>
    <row r="370" spans="1:97" ht="178.5" x14ac:dyDescent="0.25">
      <c r="A370" s="234" t="s">
        <v>3556</v>
      </c>
      <c r="B370" s="234" t="s">
        <v>181</v>
      </c>
      <c r="C370" s="234">
        <v>2</v>
      </c>
      <c r="D370" s="166" t="s">
        <v>183</v>
      </c>
      <c r="E370" s="120">
        <v>0</v>
      </c>
      <c r="F370" s="166" t="s">
        <v>192</v>
      </c>
      <c r="G370" s="166" t="s">
        <v>3712</v>
      </c>
      <c r="H370" s="166" t="s">
        <v>185</v>
      </c>
      <c r="I370" s="299" t="str">
        <f t="shared" si="24"/>
        <v>I-201-0-1312002</v>
      </c>
      <c r="J370" s="234" t="s">
        <v>221</v>
      </c>
      <c r="K370" s="221" t="s">
        <v>16</v>
      </c>
      <c r="L370" s="217" t="s">
        <v>19</v>
      </c>
      <c r="M370" s="301" t="s">
        <v>4754</v>
      </c>
      <c r="N370" s="221"/>
      <c r="O370" s="216" t="s">
        <v>225</v>
      </c>
      <c r="P370" s="331" t="s">
        <v>1298</v>
      </c>
      <c r="Q370" s="331" t="s">
        <v>1299</v>
      </c>
      <c r="R370" s="216" t="s">
        <v>228</v>
      </c>
      <c r="S370" s="1449" t="s">
        <v>1326</v>
      </c>
      <c r="T370" s="247" t="s">
        <v>4767</v>
      </c>
      <c r="U370" s="170">
        <v>0.1</v>
      </c>
      <c r="V370" s="216" t="s">
        <v>223</v>
      </c>
      <c r="W370" s="1633">
        <v>1</v>
      </c>
      <c r="X370" s="116"/>
      <c r="Y370" s="703"/>
      <c r="Z370" s="296" t="s">
        <v>1328</v>
      </c>
      <c r="AA370" s="134">
        <v>43221</v>
      </c>
      <c r="AB370" s="134">
        <v>43266</v>
      </c>
      <c r="AC370" s="341" t="str">
        <f t="shared" si="25"/>
        <v>mayo</v>
      </c>
      <c r="AD370" s="343">
        <f t="shared" si="26"/>
        <v>45</v>
      </c>
      <c r="AE370" s="342">
        <f t="shared" si="23"/>
        <v>61</v>
      </c>
      <c r="AF370" s="168">
        <v>0</v>
      </c>
      <c r="AG370" s="168">
        <v>0</v>
      </c>
      <c r="AH370" s="216" t="s">
        <v>1301</v>
      </c>
      <c r="AI370" s="169"/>
      <c r="AJ370" s="136"/>
      <c r="AK370" s="144"/>
      <c r="AL370" s="279"/>
      <c r="AM370" s="279"/>
      <c r="AN370" s="144"/>
      <c r="AO370" s="144"/>
      <c r="AP370" s="458">
        <v>0.6</v>
      </c>
      <c r="AQ370" s="710" t="s">
        <v>3977</v>
      </c>
      <c r="AR370" s="1038">
        <v>0.45</v>
      </c>
      <c r="AS370" s="1035" t="s">
        <v>5548</v>
      </c>
      <c r="AT370" s="1309">
        <v>0.5</v>
      </c>
      <c r="AU370" s="1034" t="s">
        <v>6035</v>
      </c>
      <c r="AV370" s="1309">
        <v>0.6</v>
      </c>
      <c r="AW370" s="1034" t="s">
        <v>6894</v>
      </c>
      <c r="AX370" s="144"/>
      <c r="AY370" s="144"/>
      <c r="AZ370" s="144"/>
      <c r="BA370" s="144"/>
      <c r="BB370" s="144"/>
      <c r="BC370" s="144"/>
      <c r="BD370" s="144"/>
      <c r="BE370" s="144"/>
      <c r="BF370" s="144"/>
      <c r="BG370" s="144"/>
      <c r="BH370" s="144"/>
      <c r="BI370" s="144"/>
      <c r="BJ370" s="335">
        <f>IFERROR(VLOOKUP(CONCATENATE($AC370,$AE370),'Matriz de Decisión'!$M$4:$Y$81,2,0),0)</f>
        <v>0</v>
      </c>
      <c r="BK370" s="355"/>
      <c r="BL370" s="355"/>
      <c r="BM370" s="354">
        <f>IFERROR(VLOOKUP(CONCATENATE($AC370,$AE370),'[1]Matriz de Decisión'!$M$4:$Y$81,3,0),0)</f>
        <v>0</v>
      </c>
      <c r="BN370" s="355"/>
      <c r="BO370" s="355"/>
      <c r="BP370" s="354">
        <f>IFERROR(VLOOKUP(CONCATENATE($AC370,$AE370),'[1]Matriz de Decisión'!$M$4:$Y$81,4,0),0)</f>
        <v>0</v>
      </c>
      <c r="BQ370" s="719">
        <v>0</v>
      </c>
      <c r="BR370" s="710"/>
      <c r="BS370" s="1040">
        <v>0</v>
      </c>
      <c r="BT370" s="1043"/>
      <c r="BU370" s="1041"/>
      <c r="BV370" s="354">
        <f>IFERROR(VLOOKUP(CONCATENATE($AC370,$AE370),'[1]Matriz de Decisión'!$M$4:$Y$81,6,0),0)</f>
        <v>0.4</v>
      </c>
      <c r="BW370" s="1314">
        <v>0.4</v>
      </c>
      <c r="BX370" s="1307" t="s">
        <v>6054</v>
      </c>
      <c r="BY370" s="1448">
        <f>IFERROR(VLOOKUP(CONCATENATE($AC370,$AE370),'[2]Matriz de Decisión'!$M$4:$Y$81,7,0),0)</f>
        <v>1</v>
      </c>
      <c r="BZ370" s="1448">
        <v>1</v>
      </c>
      <c r="CA370" s="1034" t="s">
        <v>6914</v>
      </c>
      <c r="CB370" s="354">
        <f>IFERROR(VLOOKUP(CONCATENATE($AC370,$AE370),'[1]Matriz de Decisión'!$M$4:$Y$81,8,0),0)</f>
        <v>1</v>
      </c>
      <c r="CC370" s="355"/>
      <c r="CD370" s="355"/>
      <c r="CE370" s="354">
        <f>IFERROR(VLOOKUP(CONCATENATE($AC370,$AE370),'[1]Matriz de Decisión'!$M$4:$Y$81,9,0),0)</f>
        <v>1</v>
      </c>
      <c r="CF370" s="355"/>
      <c r="CG370" s="355"/>
      <c r="CH370" s="354">
        <f>IFERROR(VLOOKUP(CONCATENATE($AC370,$AE370),'[1]Matriz de Decisión'!$M$4:$Y$81,10,0),0)</f>
        <v>1</v>
      </c>
      <c r="CI370" s="355"/>
      <c r="CJ370" s="355"/>
      <c r="CK370" s="354">
        <f>IFERROR(VLOOKUP(CONCATENATE($AC370,$AE370),'[1]Matriz de Decisión'!$M$4:$Y$81,11,0),0)</f>
        <v>1</v>
      </c>
      <c r="CL370" s="355"/>
      <c r="CM370" s="355"/>
      <c r="CN370" s="354">
        <f>IFERROR(VLOOKUP(CONCATENATE($AC370,$AE370),'[1]Matriz de Decisión'!$M$4:$Y$81,12,0),0)</f>
        <v>1</v>
      </c>
      <c r="CO370" s="355"/>
      <c r="CP370" s="355"/>
      <c r="CQ370" s="354">
        <f>IFERROR(VLOOKUP(CONCATENATE($AC370,$AE370),'[1]Matriz de Decisión'!$M$4:$Y$81,13,0),0)</f>
        <v>1</v>
      </c>
      <c r="CR370" s="355"/>
      <c r="CS370" s="355"/>
    </row>
    <row r="371" spans="1:97" ht="178.5" x14ac:dyDescent="0.25">
      <c r="A371" s="234" t="s">
        <v>3556</v>
      </c>
      <c r="B371" s="234" t="s">
        <v>181</v>
      </c>
      <c r="C371" s="234">
        <v>2</v>
      </c>
      <c r="D371" s="166" t="s">
        <v>183</v>
      </c>
      <c r="E371" s="120">
        <v>0</v>
      </c>
      <c r="F371" s="166" t="s">
        <v>192</v>
      </c>
      <c r="G371" s="166" t="s">
        <v>3712</v>
      </c>
      <c r="H371" s="166" t="s">
        <v>186</v>
      </c>
      <c r="I371" s="299" t="str">
        <f t="shared" si="24"/>
        <v>I-201-0-1312003</v>
      </c>
      <c r="J371" s="234" t="s">
        <v>221</v>
      </c>
      <c r="K371" s="221" t="s">
        <v>16</v>
      </c>
      <c r="L371" s="217" t="s">
        <v>19</v>
      </c>
      <c r="M371" s="301" t="s">
        <v>4754</v>
      </c>
      <c r="N371" s="221"/>
      <c r="O371" s="216" t="s">
        <v>225</v>
      </c>
      <c r="P371" s="331" t="s">
        <v>1298</v>
      </c>
      <c r="Q371" s="331" t="s">
        <v>1299</v>
      </c>
      <c r="R371" s="216" t="s">
        <v>228</v>
      </c>
      <c r="S371" s="111" t="s">
        <v>1326</v>
      </c>
      <c r="T371" s="247" t="s">
        <v>4767</v>
      </c>
      <c r="U371" s="170">
        <v>0.1</v>
      </c>
      <c r="V371" s="216" t="s">
        <v>223</v>
      </c>
      <c r="W371" s="956">
        <v>1</v>
      </c>
      <c r="X371" s="116"/>
      <c r="Y371" s="703"/>
      <c r="Z371" s="296" t="s">
        <v>1329</v>
      </c>
      <c r="AA371" s="134">
        <v>43252</v>
      </c>
      <c r="AB371" s="134">
        <v>43311</v>
      </c>
      <c r="AC371" s="341" t="str">
        <f t="shared" si="25"/>
        <v>junio</v>
      </c>
      <c r="AD371" s="343">
        <f t="shared" si="26"/>
        <v>59</v>
      </c>
      <c r="AE371" s="342">
        <f t="shared" si="23"/>
        <v>61</v>
      </c>
      <c r="AF371" s="168">
        <v>0</v>
      </c>
      <c r="AG371" s="168">
        <v>0</v>
      </c>
      <c r="AH371" s="216" t="s">
        <v>1301</v>
      </c>
      <c r="AI371" s="169"/>
      <c r="AJ371" s="136"/>
      <c r="AK371" s="144"/>
      <c r="AL371" s="279"/>
      <c r="AM371" s="279"/>
      <c r="AN371" s="144"/>
      <c r="AO371" s="144"/>
      <c r="AP371" s="458">
        <v>0.6</v>
      </c>
      <c r="AQ371" s="710" t="s">
        <v>3977</v>
      </c>
      <c r="AR371" s="1038">
        <v>0.45</v>
      </c>
      <c r="AS371" s="1035" t="s">
        <v>5548</v>
      </c>
      <c r="AT371" s="1309"/>
      <c r="AU371" s="1034"/>
      <c r="AV371" s="1309">
        <v>0.6</v>
      </c>
      <c r="AW371" s="1034" t="s">
        <v>6894</v>
      </c>
      <c r="AX371" s="144"/>
      <c r="AY371" s="144"/>
      <c r="AZ371" s="144"/>
      <c r="BA371" s="144"/>
      <c r="BB371" s="144"/>
      <c r="BC371" s="144"/>
      <c r="BD371" s="144"/>
      <c r="BE371" s="144"/>
      <c r="BF371" s="144"/>
      <c r="BG371" s="144"/>
      <c r="BH371" s="144"/>
      <c r="BI371" s="144"/>
      <c r="BJ371" s="335">
        <f>IFERROR(VLOOKUP(CONCATENATE($AC371,$AE371),'Matriz de Decisión'!$M$4:$Y$81,2,0),0)</f>
        <v>0</v>
      </c>
      <c r="BK371" s="355"/>
      <c r="BL371" s="355"/>
      <c r="BM371" s="354">
        <f>IFERROR(VLOOKUP(CONCATENATE($AC371,$AE371),'[1]Matriz de Decisión'!$M$4:$Y$81,3,0),0)</f>
        <v>0</v>
      </c>
      <c r="BN371" s="355"/>
      <c r="BO371" s="355"/>
      <c r="BP371" s="354">
        <f>IFERROR(VLOOKUP(CONCATENATE($AC371,$AE371),'[1]Matriz de Decisión'!$M$4:$Y$81,4,0),0)</f>
        <v>0</v>
      </c>
      <c r="BQ371" s="719">
        <v>0</v>
      </c>
      <c r="BR371" s="710"/>
      <c r="BS371" s="1040">
        <v>0</v>
      </c>
      <c r="BT371" s="1043"/>
      <c r="BU371" s="1041"/>
      <c r="BV371" s="354">
        <f>IFERROR(VLOOKUP(CONCATENATE($AC371,$AE371),'[1]Matriz de Decisión'!$M$4:$Y$81,6,0),0)</f>
        <v>0</v>
      </c>
      <c r="BW371" s="1314">
        <v>0</v>
      </c>
      <c r="BX371" s="1307"/>
      <c r="BY371" s="1448">
        <f>IFERROR(VLOOKUP(CONCATENATE($AC371,$AE371),'[2]Matriz de Decisión'!$M$4:$Y$81,7,0),0)</f>
        <v>0.4</v>
      </c>
      <c r="BZ371" s="1448">
        <v>0.9</v>
      </c>
      <c r="CA371" s="1034" t="s">
        <v>6915</v>
      </c>
      <c r="CB371" s="354">
        <f>IFERROR(VLOOKUP(CONCATENATE($AC371,$AE371),'[1]Matriz de Decisión'!$M$4:$Y$81,8,0),0)</f>
        <v>1</v>
      </c>
      <c r="CC371" s="355"/>
      <c r="CD371" s="355"/>
      <c r="CE371" s="354">
        <f>IFERROR(VLOOKUP(CONCATENATE($AC371,$AE371),'[1]Matriz de Decisión'!$M$4:$Y$81,9,0),0)</f>
        <v>1</v>
      </c>
      <c r="CF371" s="355"/>
      <c r="CG371" s="355"/>
      <c r="CH371" s="354">
        <f>IFERROR(VLOOKUP(CONCATENATE($AC371,$AE371),'[1]Matriz de Decisión'!$M$4:$Y$81,10,0),0)</f>
        <v>1</v>
      </c>
      <c r="CI371" s="355"/>
      <c r="CJ371" s="355"/>
      <c r="CK371" s="354">
        <f>IFERROR(VLOOKUP(CONCATENATE($AC371,$AE371),'[1]Matriz de Decisión'!$M$4:$Y$81,11,0),0)</f>
        <v>1</v>
      </c>
      <c r="CL371" s="355"/>
      <c r="CM371" s="355"/>
      <c r="CN371" s="354">
        <f>IFERROR(VLOOKUP(CONCATENATE($AC371,$AE371),'[1]Matriz de Decisión'!$M$4:$Y$81,12,0),0)</f>
        <v>1</v>
      </c>
      <c r="CO371" s="355"/>
      <c r="CP371" s="355"/>
      <c r="CQ371" s="354">
        <f>IFERROR(VLOOKUP(CONCATENATE($AC371,$AE371),'[1]Matriz de Decisión'!$M$4:$Y$81,13,0),0)</f>
        <v>1</v>
      </c>
      <c r="CR371" s="355"/>
      <c r="CS371" s="355"/>
    </row>
    <row r="372" spans="1:97" ht="153" x14ac:dyDescent="0.25">
      <c r="A372" s="234" t="s">
        <v>3556</v>
      </c>
      <c r="B372" s="234" t="s">
        <v>181</v>
      </c>
      <c r="C372" s="234">
        <v>2</v>
      </c>
      <c r="D372" s="166" t="s">
        <v>183</v>
      </c>
      <c r="E372" s="120">
        <v>0</v>
      </c>
      <c r="F372" s="166" t="s">
        <v>192</v>
      </c>
      <c r="G372" s="166" t="s">
        <v>3713</v>
      </c>
      <c r="H372" s="166" t="s">
        <v>183</v>
      </c>
      <c r="I372" s="299" t="str">
        <f t="shared" si="24"/>
        <v>I-201-0-1312201</v>
      </c>
      <c r="J372" s="234" t="s">
        <v>221</v>
      </c>
      <c r="K372" s="221" t="s">
        <v>16</v>
      </c>
      <c r="L372" s="217" t="s">
        <v>19</v>
      </c>
      <c r="M372" s="301" t="s">
        <v>4754</v>
      </c>
      <c r="N372" s="221"/>
      <c r="O372" s="216" t="s">
        <v>225</v>
      </c>
      <c r="P372" s="331" t="s">
        <v>1298</v>
      </c>
      <c r="Q372" s="331" t="s">
        <v>1299</v>
      </c>
      <c r="R372" s="216" t="s">
        <v>1330</v>
      </c>
      <c r="S372" s="111" t="s">
        <v>1331</v>
      </c>
      <c r="T372" s="247" t="s">
        <v>4768</v>
      </c>
      <c r="U372" s="170">
        <v>0.1</v>
      </c>
      <c r="V372" s="216" t="s">
        <v>223</v>
      </c>
      <c r="W372" s="1633">
        <v>1</v>
      </c>
      <c r="X372" s="121" t="s">
        <v>222</v>
      </c>
      <c r="Y372" s="703">
        <v>43153</v>
      </c>
      <c r="Z372" s="296" t="s">
        <v>1332</v>
      </c>
      <c r="AA372" s="134">
        <v>43101</v>
      </c>
      <c r="AB372" s="134">
        <v>43131</v>
      </c>
      <c r="AC372" s="341" t="str">
        <f t="shared" si="25"/>
        <v>enero</v>
      </c>
      <c r="AD372" s="343">
        <f t="shared" si="26"/>
        <v>30</v>
      </c>
      <c r="AE372" s="342">
        <f t="shared" si="23"/>
        <v>30</v>
      </c>
      <c r="AF372" s="168">
        <v>0</v>
      </c>
      <c r="AG372" s="168">
        <v>0</v>
      </c>
      <c r="AH372" s="216" t="s">
        <v>1301</v>
      </c>
      <c r="AI372" s="169">
        <v>0</v>
      </c>
      <c r="AJ372" s="136" t="s">
        <v>1333</v>
      </c>
      <c r="AK372" s="144"/>
      <c r="AL372" s="484"/>
      <c r="AM372" s="483"/>
      <c r="AN372" s="144"/>
      <c r="AO372" s="144"/>
      <c r="AP372" s="122">
        <v>0.8</v>
      </c>
      <c r="AQ372" s="710" t="s">
        <v>3978</v>
      </c>
      <c r="AR372" s="1038">
        <v>0.9</v>
      </c>
      <c r="AS372" s="1035" t="s">
        <v>5549</v>
      </c>
      <c r="AT372" s="1309">
        <v>0.93</v>
      </c>
      <c r="AU372" s="1307" t="s">
        <v>6036</v>
      </c>
      <c r="AV372" s="1309">
        <v>0.95</v>
      </c>
      <c r="AW372" s="1034" t="s">
        <v>6895</v>
      </c>
      <c r="AX372" s="144"/>
      <c r="AY372" s="144"/>
      <c r="AZ372" s="144"/>
      <c r="BA372" s="144"/>
      <c r="BB372" s="144"/>
      <c r="BC372" s="144"/>
      <c r="BD372" s="144"/>
      <c r="BE372" s="144"/>
      <c r="BF372" s="144"/>
      <c r="BG372" s="144"/>
      <c r="BH372" s="144"/>
      <c r="BI372" s="144"/>
      <c r="BJ372" s="335">
        <f>IFERROR(VLOOKUP(CONCATENATE($AC372,$AE372),'Matriz de Decisión'!$M$4:$Y$81,2,0),0)</f>
        <v>1</v>
      </c>
      <c r="BK372" s="465"/>
      <c r="BL372" s="465"/>
      <c r="BM372" s="354">
        <f>IFERROR(VLOOKUP(CONCATENATE($AC372,$AE372),'[1]Matriz de Decisión'!$M$4:$Y$81,3,0),0)</f>
        <v>1</v>
      </c>
      <c r="BN372" s="355"/>
      <c r="BO372" s="485"/>
      <c r="BP372" s="354">
        <f>IFERROR(VLOOKUP(CONCATENATE($AC372,$AE372),'[1]Matriz de Decisión'!$M$4:$Y$81,4,0),0)</f>
        <v>1</v>
      </c>
      <c r="BQ372" s="122">
        <v>1</v>
      </c>
      <c r="BR372" s="548" t="s">
        <v>3997</v>
      </c>
      <c r="BS372" s="1040">
        <v>1</v>
      </c>
      <c r="BT372" s="1042">
        <v>1</v>
      </c>
      <c r="BU372" s="1041" t="s">
        <v>4750</v>
      </c>
      <c r="BV372" s="354">
        <f>IFERROR(VLOOKUP(CONCATENATE($AC372,$AE372),'[1]Matriz de Decisión'!$M$4:$Y$81,6,0),0)</f>
        <v>1</v>
      </c>
      <c r="BW372" s="1314">
        <v>1</v>
      </c>
      <c r="BX372" s="1307" t="s">
        <v>4750</v>
      </c>
      <c r="BY372" s="1448">
        <f>IFERROR(VLOOKUP(CONCATENATE($AC372,$AE372),'[2]Matriz de Decisión'!$M$4:$Y$81,7,0),0)</f>
        <v>1</v>
      </c>
      <c r="BZ372" s="1448">
        <v>1</v>
      </c>
      <c r="CA372" s="1034" t="s">
        <v>4750</v>
      </c>
      <c r="CB372" s="354">
        <f>IFERROR(VLOOKUP(CONCATENATE($AC372,$AE372),'[1]Matriz de Decisión'!$M$4:$Y$81,8,0),0)</f>
        <v>1</v>
      </c>
      <c r="CC372" s="355"/>
      <c r="CD372" s="355"/>
      <c r="CE372" s="354">
        <f>IFERROR(VLOOKUP(CONCATENATE($AC372,$AE372),'[1]Matriz de Decisión'!$M$4:$Y$81,9,0),0)</f>
        <v>1</v>
      </c>
      <c r="CF372" s="355"/>
      <c r="CG372" s="355"/>
      <c r="CH372" s="354">
        <f>IFERROR(VLOOKUP(CONCATENATE($AC372,$AE372),'[1]Matriz de Decisión'!$M$4:$Y$81,10,0),0)</f>
        <v>1</v>
      </c>
      <c r="CI372" s="355"/>
      <c r="CJ372" s="355"/>
      <c r="CK372" s="354">
        <f>IFERROR(VLOOKUP(CONCATENATE($AC372,$AE372),'[1]Matriz de Decisión'!$M$4:$Y$81,11,0),0)</f>
        <v>1</v>
      </c>
      <c r="CL372" s="355"/>
      <c r="CM372" s="355"/>
      <c r="CN372" s="354">
        <f>IFERROR(VLOOKUP(CONCATENATE($AC372,$AE372),'[1]Matriz de Decisión'!$M$4:$Y$81,12,0),0)</f>
        <v>1</v>
      </c>
      <c r="CO372" s="355"/>
      <c r="CP372" s="355"/>
      <c r="CQ372" s="354">
        <f>IFERROR(VLOOKUP(CONCATENATE($AC372,$AE372),'[1]Matriz de Decisión'!$M$4:$Y$81,13,0),0)</f>
        <v>1</v>
      </c>
      <c r="CR372" s="355"/>
      <c r="CS372" s="355"/>
    </row>
    <row r="373" spans="1:97" ht="153" x14ac:dyDescent="0.25">
      <c r="A373" s="234" t="s">
        <v>3556</v>
      </c>
      <c r="B373" s="234" t="s">
        <v>181</v>
      </c>
      <c r="C373" s="234">
        <v>2</v>
      </c>
      <c r="D373" s="166" t="s">
        <v>183</v>
      </c>
      <c r="E373" s="120">
        <v>0</v>
      </c>
      <c r="F373" s="166" t="s">
        <v>192</v>
      </c>
      <c r="G373" s="166" t="s">
        <v>3713</v>
      </c>
      <c r="H373" s="166" t="s">
        <v>185</v>
      </c>
      <c r="I373" s="299" t="str">
        <f t="shared" si="24"/>
        <v>I-201-0-1312202</v>
      </c>
      <c r="J373" s="234" t="s">
        <v>221</v>
      </c>
      <c r="K373" s="234" t="s">
        <v>16</v>
      </c>
      <c r="L373" s="217" t="s">
        <v>19</v>
      </c>
      <c r="M373" s="301" t="s">
        <v>4754</v>
      </c>
      <c r="N373" s="234"/>
      <c r="O373" s="216" t="s">
        <v>225</v>
      </c>
      <c r="P373" s="331" t="s">
        <v>1298</v>
      </c>
      <c r="Q373" s="331" t="s">
        <v>1299</v>
      </c>
      <c r="R373" s="110" t="s">
        <v>1330</v>
      </c>
      <c r="S373" s="111" t="s">
        <v>1331</v>
      </c>
      <c r="T373" s="247" t="s">
        <v>4768</v>
      </c>
      <c r="U373" s="170">
        <v>0.1</v>
      </c>
      <c r="V373" s="216" t="s">
        <v>223</v>
      </c>
      <c r="W373" s="1633">
        <v>1</v>
      </c>
      <c r="X373" s="234"/>
      <c r="Y373" s="703"/>
      <c r="Z373" s="296" t="s">
        <v>1334</v>
      </c>
      <c r="AA373" s="134">
        <v>43132</v>
      </c>
      <c r="AB373" s="134">
        <v>43190</v>
      </c>
      <c r="AC373" s="341" t="str">
        <f t="shared" si="25"/>
        <v>febrero</v>
      </c>
      <c r="AD373" s="343">
        <f t="shared" si="26"/>
        <v>58</v>
      </c>
      <c r="AE373" s="342">
        <f t="shared" si="23"/>
        <v>61</v>
      </c>
      <c r="AF373" s="168">
        <v>0</v>
      </c>
      <c r="AG373" s="168">
        <v>0</v>
      </c>
      <c r="AH373" s="216" t="s">
        <v>1301</v>
      </c>
      <c r="AI373" s="169">
        <v>0</v>
      </c>
      <c r="AJ373" s="136" t="s">
        <v>1333</v>
      </c>
      <c r="AK373" s="144"/>
      <c r="AL373" s="484"/>
      <c r="AM373" s="265"/>
      <c r="AN373" s="469">
        <v>0.5</v>
      </c>
      <c r="AO373" s="563" t="s">
        <v>2435</v>
      </c>
      <c r="AP373" s="122">
        <v>0.8</v>
      </c>
      <c r="AQ373" s="710" t="s">
        <v>3978</v>
      </c>
      <c r="AR373" s="1033">
        <v>0.9</v>
      </c>
      <c r="AS373" s="1035" t="s">
        <v>5549</v>
      </c>
      <c r="AT373" s="1309">
        <v>0.93</v>
      </c>
      <c r="AU373" s="1307" t="s">
        <v>6036</v>
      </c>
      <c r="AV373" s="1309">
        <v>0.95</v>
      </c>
      <c r="AW373" s="1034" t="s">
        <v>6895</v>
      </c>
      <c r="AX373" s="144"/>
      <c r="AY373" s="144"/>
      <c r="AZ373" s="144"/>
      <c r="BA373" s="144"/>
      <c r="BB373" s="144"/>
      <c r="BC373" s="144"/>
      <c r="BD373" s="144"/>
      <c r="BE373" s="144"/>
      <c r="BF373" s="144"/>
      <c r="BG373" s="144"/>
      <c r="BH373" s="144"/>
      <c r="BI373" s="144"/>
      <c r="BJ373" s="335">
        <f>IFERROR(VLOOKUP(CONCATENATE($AC373,$AE373),'Matriz de Decisión'!$M$4:$Y$81,2,0),0)</f>
        <v>0</v>
      </c>
      <c r="BK373" s="355"/>
      <c r="BL373" s="355"/>
      <c r="BM373" s="354">
        <v>0.5</v>
      </c>
      <c r="BN373" s="467">
        <v>0.5</v>
      </c>
      <c r="BO373" s="468" t="s">
        <v>2435</v>
      </c>
      <c r="BP373" s="354">
        <f>IFERROR(VLOOKUP(CONCATENATE($AC373,$AE373),'[1]Matriz de Decisión'!$M$4:$Y$81,4,0),0)</f>
        <v>1</v>
      </c>
      <c r="BQ373" s="122">
        <v>1</v>
      </c>
      <c r="BR373" s="710" t="s">
        <v>3998</v>
      </c>
      <c r="BS373" s="1040">
        <v>1</v>
      </c>
      <c r="BT373" s="1042">
        <v>1</v>
      </c>
      <c r="BU373" s="1041" t="s">
        <v>5567</v>
      </c>
      <c r="BV373" s="354">
        <f>IFERROR(VLOOKUP(CONCATENATE($AC373,$AE373),'[1]Matriz de Decisión'!$M$4:$Y$81,6,0),0)</f>
        <v>1</v>
      </c>
      <c r="BW373" s="1314">
        <v>1</v>
      </c>
      <c r="BX373" s="1307" t="s">
        <v>6055</v>
      </c>
      <c r="BY373" s="1448">
        <f>IFERROR(VLOOKUP(CONCATENATE($AC373,$AE373),'[2]Matriz de Decisión'!$M$4:$Y$81,7,0),0)</f>
        <v>1</v>
      </c>
      <c r="BZ373" s="1448">
        <v>1</v>
      </c>
      <c r="CA373" s="1034" t="s">
        <v>6916</v>
      </c>
      <c r="CB373" s="354">
        <f>IFERROR(VLOOKUP(CONCATENATE($AC373,$AE373),'[1]Matriz de Decisión'!$M$4:$Y$81,8,0),0)</f>
        <v>1</v>
      </c>
      <c r="CC373" s="355"/>
      <c r="CD373" s="355"/>
      <c r="CE373" s="354">
        <f>IFERROR(VLOOKUP(CONCATENATE($AC373,$AE373),'[1]Matriz de Decisión'!$M$4:$Y$81,9,0),0)</f>
        <v>1</v>
      </c>
      <c r="CF373" s="355"/>
      <c r="CG373" s="355"/>
      <c r="CH373" s="354">
        <f>IFERROR(VLOOKUP(CONCATENATE($AC373,$AE373),'[1]Matriz de Decisión'!$M$4:$Y$81,10,0),0)</f>
        <v>1</v>
      </c>
      <c r="CI373" s="355"/>
      <c r="CJ373" s="355"/>
      <c r="CK373" s="354">
        <f>IFERROR(VLOOKUP(CONCATENATE($AC373,$AE373),'[1]Matriz de Decisión'!$M$4:$Y$81,11,0),0)</f>
        <v>1</v>
      </c>
      <c r="CL373" s="355"/>
      <c r="CM373" s="355"/>
      <c r="CN373" s="354">
        <f>IFERROR(VLOOKUP(CONCATENATE($AC373,$AE373),'[1]Matriz de Decisión'!$M$4:$Y$81,12,0),0)</f>
        <v>1</v>
      </c>
      <c r="CO373" s="355"/>
      <c r="CP373" s="355"/>
      <c r="CQ373" s="354">
        <f>IFERROR(VLOOKUP(CONCATENATE($AC373,$AE373),'[1]Matriz de Decisión'!$M$4:$Y$81,13,0),0)</f>
        <v>1</v>
      </c>
      <c r="CR373" s="355"/>
      <c r="CS373" s="355"/>
    </row>
    <row r="374" spans="1:97" ht="153" x14ac:dyDescent="0.25">
      <c r="A374" s="234" t="s">
        <v>3556</v>
      </c>
      <c r="B374" s="234" t="s">
        <v>181</v>
      </c>
      <c r="C374" s="234">
        <v>2</v>
      </c>
      <c r="D374" s="166" t="s">
        <v>183</v>
      </c>
      <c r="E374" s="120">
        <v>0</v>
      </c>
      <c r="F374" s="166" t="s">
        <v>192</v>
      </c>
      <c r="G374" s="166" t="s">
        <v>3713</v>
      </c>
      <c r="H374" s="166" t="s">
        <v>186</v>
      </c>
      <c r="I374" s="299" t="str">
        <f t="shared" si="24"/>
        <v>I-201-0-1312203</v>
      </c>
      <c r="J374" s="234" t="s">
        <v>221</v>
      </c>
      <c r="K374" s="221" t="s">
        <v>16</v>
      </c>
      <c r="L374" s="217" t="s">
        <v>19</v>
      </c>
      <c r="M374" s="301" t="s">
        <v>4754</v>
      </c>
      <c r="N374" s="221"/>
      <c r="O374" s="216" t="s">
        <v>225</v>
      </c>
      <c r="P374" s="331" t="s">
        <v>1298</v>
      </c>
      <c r="Q374" s="331" t="s">
        <v>1299</v>
      </c>
      <c r="R374" s="110" t="s">
        <v>1330</v>
      </c>
      <c r="S374" s="111" t="s">
        <v>1331</v>
      </c>
      <c r="T374" s="247" t="s">
        <v>4768</v>
      </c>
      <c r="U374" s="170">
        <v>0.1</v>
      </c>
      <c r="V374" s="216" t="s">
        <v>223</v>
      </c>
      <c r="W374" s="1633">
        <v>1</v>
      </c>
      <c r="X374" s="221"/>
      <c r="Y374" s="703"/>
      <c r="Z374" s="296" t="s">
        <v>1335</v>
      </c>
      <c r="AA374" s="134">
        <v>43162</v>
      </c>
      <c r="AB374" s="134">
        <v>43220</v>
      </c>
      <c r="AC374" s="341" t="str">
        <f t="shared" si="25"/>
        <v>marzo</v>
      </c>
      <c r="AD374" s="343">
        <f t="shared" si="26"/>
        <v>58</v>
      </c>
      <c r="AE374" s="342">
        <f t="shared" si="23"/>
        <v>61</v>
      </c>
      <c r="AF374" s="168">
        <v>0</v>
      </c>
      <c r="AG374" s="168">
        <v>0</v>
      </c>
      <c r="AH374" s="216" t="s">
        <v>1301</v>
      </c>
      <c r="AI374" s="169">
        <v>0</v>
      </c>
      <c r="AJ374" s="136" t="s">
        <v>1336</v>
      </c>
      <c r="AK374" s="144"/>
      <c r="AL374" s="279"/>
      <c r="AM374" s="483"/>
      <c r="AN374" s="144"/>
      <c r="AO374" s="144"/>
      <c r="AP374" s="122">
        <v>0.8</v>
      </c>
      <c r="AQ374" s="710" t="s">
        <v>3978</v>
      </c>
      <c r="AR374" s="1038">
        <v>0.9</v>
      </c>
      <c r="AS374" s="1035" t="s">
        <v>5549</v>
      </c>
      <c r="AT374" s="1309">
        <v>0.93</v>
      </c>
      <c r="AU374" s="1307" t="s">
        <v>6036</v>
      </c>
      <c r="AV374" s="1309">
        <v>0.95</v>
      </c>
      <c r="AW374" s="1034" t="s">
        <v>6895</v>
      </c>
      <c r="AX374" s="144"/>
      <c r="AY374" s="144"/>
      <c r="AZ374" s="144"/>
      <c r="BA374" s="144"/>
      <c r="BB374" s="144"/>
      <c r="BC374" s="144"/>
      <c r="BD374" s="144"/>
      <c r="BE374" s="144"/>
      <c r="BF374" s="144"/>
      <c r="BG374" s="144"/>
      <c r="BH374" s="144"/>
      <c r="BI374" s="144"/>
      <c r="BJ374" s="335">
        <f>IFERROR(VLOOKUP(CONCATENATE($AC374,$AE374),'Matriz de Decisión'!$M$4:$Y$81,2,0),0)</f>
        <v>0</v>
      </c>
      <c r="BK374" s="355"/>
      <c r="BL374" s="355"/>
      <c r="BM374" s="354">
        <f>IFERROR(VLOOKUP(CONCATENATE($AC374,$AE374),'[1]Matriz de Decisión'!$M$4:$Y$81,3,0),0)</f>
        <v>0</v>
      </c>
      <c r="BN374" s="355"/>
      <c r="BO374" s="355"/>
      <c r="BP374" s="354">
        <f>IFERROR(VLOOKUP(CONCATENATE($AC374,$AE374),'[1]Matriz de Decisión'!$M$4:$Y$81,4,0),0)</f>
        <v>0.4</v>
      </c>
      <c r="BQ374" s="719">
        <v>0.4</v>
      </c>
      <c r="BR374" s="710" t="s">
        <v>3999</v>
      </c>
      <c r="BS374" s="1040">
        <v>1</v>
      </c>
      <c r="BT374" s="1042">
        <v>0.8</v>
      </c>
      <c r="BU374" s="1041" t="s">
        <v>5568</v>
      </c>
      <c r="BV374" s="354">
        <f>IFERROR(VLOOKUP(CONCATENATE($AC374,$AE374),'[1]Matriz de Decisión'!$M$4:$Y$81,6,0),0)</f>
        <v>1</v>
      </c>
      <c r="BW374" s="1314">
        <v>0.85</v>
      </c>
      <c r="BX374" s="1307" t="s">
        <v>6056</v>
      </c>
      <c r="BY374" s="1448">
        <f>IFERROR(VLOOKUP(CONCATENATE($AC374,$AE374),'[2]Matriz de Decisión'!$M$4:$Y$81,7,0),0)</f>
        <v>1</v>
      </c>
      <c r="BZ374" s="1448">
        <v>0.9</v>
      </c>
      <c r="CA374" s="1034" t="s">
        <v>6917</v>
      </c>
      <c r="CB374" s="354">
        <f>IFERROR(VLOOKUP(CONCATENATE($AC374,$AE374),'[1]Matriz de Decisión'!$M$4:$Y$81,8,0),0)</f>
        <v>1</v>
      </c>
      <c r="CC374" s="355"/>
      <c r="CD374" s="355"/>
      <c r="CE374" s="354">
        <f>IFERROR(VLOOKUP(CONCATENATE($AC374,$AE374),'[1]Matriz de Decisión'!$M$4:$Y$81,9,0),0)</f>
        <v>1</v>
      </c>
      <c r="CF374" s="355"/>
      <c r="CG374" s="355"/>
      <c r="CH374" s="354">
        <f>IFERROR(VLOOKUP(CONCATENATE($AC374,$AE374),'[1]Matriz de Decisión'!$M$4:$Y$81,10,0),0)</f>
        <v>1</v>
      </c>
      <c r="CI374" s="355"/>
      <c r="CJ374" s="355"/>
      <c r="CK374" s="354">
        <f>IFERROR(VLOOKUP(CONCATENATE($AC374,$AE374),'[1]Matriz de Decisión'!$M$4:$Y$81,11,0),0)</f>
        <v>1</v>
      </c>
      <c r="CL374" s="355"/>
      <c r="CM374" s="355"/>
      <c r="CN374" s="354">
        <f>IFERROR(VLOOKUP(CONCATENATE($AC374,$AE374),'[1]Matriz de Decisión'!$M$4:$Y$81,12,0),0)</f>
        <v>1</v>
      </c>
      <c r="CO374" s="355"/>
      <c r="CP374" s="355"/>
      <c r="CQ374" s="354">
        <f>IFERROR(VLOOKUP(CONCATENATE($AC374,$AE374),'[1]Matriz de Decisión'!$M$4:$Y$81,13,0),0)</f>
        <v>1</v>
      </c>
      <c r="CR374" s="355"/>
      <c r="CS374" s="355"/>
    </row>
    <row r="375" spans="1:97" ht="285" x14ac:dyDescent="0.25">
      <c r="A375" s="234" t="s">
        <v>3556</v>
      </c>
      <c r="B375" s="234" t="s">
        <v>181</v>
      </c>
      <c r="C375" s="234">
        <v>2</v>
      </c>
      <c r="D375" s="166" t="s">
        <v>183</v>
      </c>
      <c r="E375" s="120">
        <v>0</v>
      </c>
      <c r="F375" s="166" t="s">
        <v>192</v>
      </c>
      <c r="G375" s="166" t="s">
        <v>3714</v>
      </c>
      <c r="H375" s="166" t="s">
        <v>183</v>
      </c>
      <c r="I375" s="299" t="str">
        <f t="shared" si="24"/>
        <v>I-201-0-1312301</v>
      </c>
      <c r="J375" s="234" t="s">
        <v>221</v>
      </c>
      <c r="K375" s="221" t="s">
        <v>16</v>
      </c>
      <c r="L375" s="217" t="s">
        <v>19</v>
      </c>
      <c r="M375" s="301" t="s">
        <v>4754</v>
      </c>
      <c r="N375" s="221"/>
      <c r="O375" s="216" t="s">
        <v>225</v>
      </c>
      <c r="P375" s="331" t="s">
        <v>1298</v>
      </c>
      <c r="Q375" s="331" t="s">
        <v>1299</v>
      </c>
      <c r="R375" s="110" t="s">
        <v>228</v>
      </c>
      <c r="S375" s="111" t="s">
        <v>1337</v>
      </c>
      <c r="T375" s="112"/>
      <c r="U375" s="170">
        <v>0.1</v>
      </c>
      <c r="V375" s="216" t="s">
        <v>223</v>
      </c>
      <c r="W375" s="1632">
        <v>2</v>
      </c>
      <c r="X375" s="117"/>
      <c r="Y375" s="703"/>
      <c r="Z375" s="296" t="s">
        <v>1338</v>
      </c>
      <c r="AA375" s="134">
        <v>43132</v>
      </c>
      <c r="AB375" s="134">
        <v>43160</v>
      </c>
      <c r="AC375" s="341" t="str">
        <f t="shared" si="25"/>
        <v>febrero</v>
      </c>
      <c r="AD375" s="343">
        <f t="shared" si="26"/>
        <v>28</v>
      </c>
      <c r="AE375" s="342">
        <f t="shared" si="23"/>
        <v>30</v>
      </c>
      <c r="AF375" s="168">
        <v>0</v>
      </c>
      <c r="AG375" s="168">
        <v>0</v>
      </c>
      <c r="AH375" s="216" t="s">
        <v>1301</v>
      </c>
      <c r="AI375" s="169">
        <v>0</v>
      </c>
      <c r="AJ375" s="136" t="s">
        <v>1339</v>
      </c>
      <c r="AK375" s="144"/>
      <c r="AL375" s="279"/>
      <c r="AM375" s="279"/>
      <c r="AN375" s="469">
        <v>1</v>
      </c>
      <c r="AO375" s="564" t="s">
        <v>2436</v>
      </c>
      <c r="AP375" s="122">
        <v>0.3</v>
      </c>
      <c r="AQ375" s="548" t="s">
        <v>3979</v>
      </c>
      <c r="AR375" s="1038">
        <v>0.4</v>
      </c>
      <c r="AS375" s="1034" t="s">
        <v>5550</v>
      </c>
      <c r="AT375" s="1309">
        <v>0.5</v>
      </c>
      <c r="AU375" s="1034" t="s">
        <v>6037</v>
      </c>
      <c r="AV375" s="1309">
        <v>0.6</v>
      </c>
      <c r="AW375" s="1034" t="s">
        <v>6896</v>
      </c>
      <c r="AX375" s="144"/>
      <c r="AY375" s="144"/>
      <c r="AZ375" s="144"/>
      <c r="BA375" s="144"/>
      <c r="BB375" s="144"/>
      <c r="BC375" s="144"/>
      <c r="BD375" s="144"/>
      <c r="BE375" s="144"/>
      <c r="BF375" s="144"/>
      <c r="BG375" s="144"/>
      <c r="BH375" s="144"/>
      <c r="BI375" s="144"/>
      <c r="BJ375" s="335">
        <f>IFERROR(VLOOKUP(CONCATENATE($AC375,$AE375),'Matriz de Decisión'!$M$4:$Y$81,2,0),0)</f>
        <v>0</v>
      </c>
      <c r="BK375" s="355"/>
      <c r="BL375" s="355"/>
      <c r="BM375" s="354">
        <f>IFERROR(VLOOKUP(CONCATENATE($AC375,$AE375),'[1]Matriz de Decisión'!$M$4:$Y$81,3,0),0)</f>
        <v>1</v>
      </c>
      <c r="BN375" s="467">
        <v>1</v>
      </c>
      <c r="BO375" s="468" t="s">
        <v>2436</v>
      </c>
      <c r="BP375" s="354">
        <f>IFERROR(VLOOKUP(CONCATENATE($AC375,$AE375),'[1]Matriz de Decisión'!$M$4:$Y$81,4,0),0)</f>
        <v>1</v>
      </c>
      <c r="BQ375" s="122">
        <f>IFERROR(VLOOKUP(CONCATENATE($AC375,$AE375),'[1]Matriz de Decisión'!$M$4:$Y$81,4,0),0)</f>
        <v>1</v>
      </c>
      <c r="BR375" s="548" t="s">
        <v>4000</v>
      </c>
      <c r="BS375" s="1040">
        <v>1</v>
      </c>
      <c r="BT375" s="1042">
        <v>1</v>
      </c>
      <c r="BU375" s="1041" t="s">
        <v>5569</v>
      </c>
      <c r="BV375" s="354">
        <f>IFERROR(VLOOKUP(CONCATENATE($AC375,$AE375),'[1]Matriz de Decisión'!$M$4:$Y$81,6,0),0)</f>
        <v>1</v>
      </c>
      <c r="BW375" s="1314">
        <v>1</v>
      </c>
      <c r="BX375" s="1307" t="s">
        <v>5569</v>
      </c>
      <c r="BY375" s="1448">
        <f>IFERROR(VLOOKUP(CONCATENATE($AC375,$AE375),'[2]Matriz de Decisión'!$M$4:$Y$81,7,0),0)</f>
        <v>1</v>
      </c>
      <c r="BZ375" s="1448">
        <v>1</v>
      </c>
      <c r="CA375" s="1034" t="s">
        <v>5569</v>
      </c>
      <c r="CB375" s="354">
        <f>IFERROR(VLOOKUP(CONCATENATE($AC375,$AE375),'[1]Matriz de Decisión'!$M$4:$Y$81,8,0),0)</f>
        <v>1</v>
      </c>
      <c r="CC375" s="355"/>
      <c r="CD375" s="355"/>
      <c r="CE375" s="354">
        <f>IFERROR(VLOOKUP(CONCATENATE($AC375,$AE375),'[1]Matriz de Decisión'!$M$4:$Y$81,9,0),0)</f>
        <v>1</v>
      </c>
      <c r="CF375" s="355"/>
      <c r="CG375" s="355"/>
      <c r="CH375" s="354">
        <f>IFERROR(VLOOKUP(CONCATENATE($AC375,$AE375),'[1]Matriz de Decisión'!$M$4:$Y$81,10,0),0)</f>
        <v>1</v>
      </c>
      <c r="CI375" s="355"/>
      <c r="CJ375" s="355"/>
      <c r="CK375" s="354">
        <f>IFERROR(VLOOKUP(CONCATENATE($AC375,$AE375),'[1]Matriz de Decisión'!$M$4:$Y$81,11,0),0)</f>
        <v>1</v>
      </c>
      <c r="CL375" s="355"/>
      <c r="CM375" s="355"/>
      <c r="CN375" s="354">
        <f>IFERROR(VLOOKUP(CONCATENATE($AC375,$AE375),'[1]Matriz de Decisión'!$M$4:$Y$81,12,0),0)</f>
        <v>1</v>
      </c>
      <c r="CO375" s="355"/>
      <c r="CP375" s="355"/>
      <c r="CQ375" s="354">
        <f>IFERROR(VLOOKUP(CONCATENATE($AC375,$AE375),'[1]Matriz de Decisión'!$M$4:$Y$81,13,0),0)</f>
        <v>1</v>
      </c>
      <c r="CR375" s="355"/>
      <c r="CS375" s="355"/>
    </row>
    <row r="376" spans="1:97" ht="216.75" x14ac:dyDescent="0.25">
      <c r="A376" s="234" t="s">
        <v>3556</v>
      </c>
      <c r="B376" s="234" t="s">
        <v>181</v>
      </c>
      <c r="C376" s="234">
        <v>2</v>
      </c>
      <c r="D376" s="166" t="s">
        <v>183</v>
      </c>
      <c r="E376" s="120">
        <v>0</v>
      </c>
      <c r="F376" s="166" t="s">
        <v>192</v>
      </c>
      <c r="G376" s="166" t="s">
        <v>3714</v>
      </c>
      <c r="H376" s="166" t="s">
        <v>185</v>
      </c>
      <c r="I376" s="299" t="str">
        <f t="shared" si="24"/>
        <v>I-201-0-1312302</v>
      </c>
      <c r="J376" s="234" t="s">
        <v>221</v>
      </c>
      <c r="K376" s="221" t="s">
        <v>16</v>
      </c>
      <c r="L376" s="217" t="s">
        <v>19</v>
      </c>
      <c r="M376" s="301" t="s">
        <v>4754</v>
      </c>
      <c r="N376" s="221"/>
      <c r="O376" s="216" t="s">
        <v>225</v>
      </c>
      <c r="P376" s="331" t="s">
        <v>1298</v>
      </c>
      <c r="Q376" s="331" t="s">
        <v>1299</v>
      </c>
      <c r="R376" s="110" t="s">
        <v>228</v>
      </c>
      <c r="S376" s="111" t="s">
        <v>1337</v>
      </c>
      <c r="T376" s="112"/>
      <c r="U376" s="170">
        <v>0.1</v>
      </c>
      <c r="V376" s="216" t="s">
        <v>223</v>
      </c>
      <c r="W376" s="1632">
        <v>2</v>
      </c>
      <c r="X376" s="117"/>
      <c r="Y376" s="703"/>
      <c r="Z376" s="296" t="s">
        <v>1340</v>
      </c>
      <c r="AA376" s="134">
        <v>43160</v>
      </c>
      <c r="AB376" s="134">
        <v>43191</v>
      </c>
      <c r="AC376" s="341" t="str">
        <f t="shared" si="25"/>
        <v>marzo</v>
      </c>
      <c r="AD376" s="343">
        <f t="shared" si="26"/>
        <v>31</v>
      </c>
      <c r="AE376" s="342">
        <f t="shared" si="23"/>
        <v>61</v>
      </c>
      <c r="AF376" s="168">
        <v>0</v>
      </c>
      <c r="AG376" s="168">
        <v>0</v>
      </c>
      <c r="AH376" s="216" t="s">
        <v>1301</v>
      </c>
      <c r="AI376" s="169">
        <v>0</v>
      </c>
      <c r="AJ376" s="136" t="s">
        <v>1339</v>
      </c>
      <c r="AK376" s="144"/>
      <c r="AL376" s="279"/>
      <c r="AM376" s="279"/>
      <c r="AN376" s="144"/>
      <c r="AO376" s="144"/>
      <c r="AP376" s="122">
        <v>0.3</v>
      </c>
      <c r="AQ376" s="548" t="s">
        <v>3979</v>
      </c>
      <c r="AR376" s="1038">
        <v>0.4</v>
      </c>
      <c r="AS376" s="1034" t="s">
        <v>5550</v>
      </c>
      <c r="AT376" s="1309">
        <v>0.5</v>
      </c>
      <c r="AU376" s="1034" t="s">
        <v>6037</v>
      </c>
      <c r="AV376" s="1309">
        <v>0.6</v>
      </c>
      <c r="AW376" s="1034" t="s">
        <v>6896</v>
      </c>
      <c r="AX376" s="144"/>
      <c r="AY376" s="144"/>
      <c r="AZ376" s="144"/>
      <c r="BA376" s="144"/>
      <c r="BB376" s="144"/>
      <c r="BC376" s="144"/>
      <c r="BD376" s="144"/>
      <c r="BE376" s="144"/>
      <c r="BF376" s="144"/>
      <c r="BG376" s="144"/>
      <c r="BH376" s="144"/>
      <c r="BI376" s="144"/>
      <c r="BJ376" s="335">
        <f>IFERROR(VLOOKUP(CONCATENATE($AC376,$AE376),'Matriz de Decisión'!$M$4:$Y$81,2,0),0)</f>
        <v>0</v>
      </c>
      <c r="BK376" s="355"/>
      <c r="BL376" s="355"/>
      <c r="BM376" s="354">
        <f>IFERROR(VLOOKUP(CONCATENATE($AC376,$AE376),'[1]Matriz de Decisión'!$M$4:$Y$81,3,0),0)</f>
        <v>0</v>
      </c>
      <c r="BN376" s="355"/>
      <c r="BO376" s="355"/>
      <c r="BP376" s="354">
        <f>IFERROR(VLOOKUP(CONCATENATE($AC376,$AE376),'[1]Matriz de Decisión'!$M$4:$Y$81,4,0),0)</f>
        <v>0.4</v>
      </c>
      <c r="BQ376" s="458">
        <v>0.5</v>
      </c>
      <c r="BR376" s="548" t="s">
        <v>4001</v>
      </c>
      <c r="BS376" s="1040">
        <v>1</v>
      </c>
      <c r="BT376" s="1042">
        <v>1</v>
      </c>
      <c r="BU376" s="1041" t="s">
        <v>5570</v>
      </c>
      <c r="BV376" s="354">
        <f>IFERROR(VLOOKUP(CONCATENATE($AC376,$AE376),'[1]Matriz de Decisión'!$M$4:$Y$81,6,0),0)</f>
        <v>1</v>
      </c>
      <c r="BW376" s="1314">
        <v>1</v>
      </c>
      <c r="BX376" s="1034" t="s">
        <v>6037</v>
      </c>
      <c r="BY376" s="1448">
        <f>IFERROR(VLOOKUP(CONCATENATE($AC376,$AE376),'[2]Matriz de Decisión'!$M$4:$Y$81,7,0),0)</f>
        <v>1</v>
      </c>
      <c r="BZ376" s="1448">
        <v>1</v>
      </c>
      <c r="CA376" s="1034" t="s">
        <v>6918</v>
      </c>
      <c r="CB376" s="354">
        <f>IFERROR(VLOOKUP(CONCATENATE($AC376,$AE376),'[1]Matriz de Decisión'!$M$4:$Y$81,8,0),0)</f>
        <v>1</v>
      </c>
      <c r="CC376" s="355"/>
      <c r="CD376" s="355"/>
      <c r="CE376" s="354">
        <f>IFERROR(VLOOKUP(CONCATENATE($AC376,$AE376),'[1]Matriz de Decisión'!$M$4:$Y$81,9,0),0)</f>
        <v>1</v>
      </c>
      <c r="CF376" s="355"/>
      <c r="CG376" s="355"/>
      <c r="CH376" s="354">
        <f>IFERROR(VLOOKUP(CONCATENATE($AC376,$AE376),'[1]Matriz de Decisión'!$M$4:$Y$81,10,0),0)</f>
        <v>1</v>
      </c>
      <c r="CI376" s="355"/>
      <c r="CJ376" s="355"/>
      <c r="CK376" s="354">
        <f>IFERROR(VLOOKUP(CONCATENATE($AC376,$AE376),'[1]Matriz de Decisión'!$M$4:$Y$81,11,0),0)</f>
        <v>1</v>
      </c>
      <c r="CL376" s="355"/>
      <c r="CM376" s="355"/>
      <c r="CN376" s="354">
        <f>IFERROR(VLOOKUP(CONCATENATE($AC376,$AE376),'[1]Matriz de Decisión'!$M$4:$Y$81,12,0),0)</f>
        <v>1</v>
      </c>
      <c r="CO376" s="355"/>
      <c r="CP376" s="355"/>
      <c r="CQ376" s="354">
        <f>IFERROR(VLOOKUP(CONCATENATE($AC376,$AE376),'[1]Matriz de Decisión'!$M$4:$Y$81,13,0),0)</f>
        <v>1</v>
      </c>
      <c r="CR376" s="355"/>
      <c r="CS376" s="355"/>
    </row>
    <row r="377" spans="1:97" ht="216.75" x14ac:dyDescent="0.25">
      <c r="A377" s="234" t="s">
        <v>3556</v>
      </c>
      <c r="B377" s="234" t="s">
        <v>181</v>
      </c>
      <c r="C377" s="234">
        <v>2</v>
      </c>
      <c r="D377" s="166" t="s">
        <v>183</v>
      </c>
      <c r="E377" s="120">
        <v>0</v>
      </c>
      <c r="F377" s="166" t="s">
        <v>192</v>
      </c>
      <c r="G377" s="166" t="s">
        <v>3714</v>
      </c>
      <c r="H377" s="166" t="s">
        <v>186</v>
      </c>
      <c r="I377" s="299" t="str">
        <f t="shared" si="24"/>
        <v>I-201-0-1312303</v>
      </c>
      <c r="J377" s="234" t="s">
        <v>221</v>
      </c>
      <c r="K377" s="221" t="s">
        <v>16</v>
      </c>
      <c r="L377" s="217" t="s">
        <v>19</v>
      </c>
      <c r="M377" s="301" t="s">
        <v>4754</v>
      </c>
      <c r="N377" s="221"/>
      <c r="O377" s="216" t="s">
        <v>225</v>
      </c>
      <c r="P377" s="331" t="s">
        <v>1298</v>
      </c>
      <c r="Q377" s="331" t="s">
        <v>1299</v>
      </c>
      <c r="R377" s="110" t="s">
        <v>228</v>
      </c>
      <c r="S377" s="111" t="s">
        <v>1337</v>
      </c>
      <c r="T377" s="112"/>
      <c r="U377" s="170">
        <v>0.1</v>
      </c>
      <c r="V377" s="216" t="s">
        <v>223</v>
      </c>
      <c r="W377" s="1632">
        <v>2</v>
      </c>
      <c r="X377" s="221"/>
      <c r="Y377" s="703"/>
      <c r="Z377" s="296" t="s">
        <v>1341</v>
      </c>
      <c r="AA377" s="134">
        <v>43191</v>
      </c>
      <c r="AB377" s="134">
        <v>43222</v>
      </c>
      <c r="AC377" s="341" t="str">
        <f t="shared" si="25"/>
        <v>abril</v>
      </c>
      <c r="AD377" s="343">
        <f t="shared" si="26"/>
        <v>31</v>
      </c>
      <c r="AE377" s="342">
        <f t="shared" si="23"/>
        <v>61</v>
      </c>
      <c r="AF377" s="168">
        <v>0</v>
      </c>
      <c r="AG377" s="168">
        <v>0</v>
      </c>
      <c r="AH377" s="216" t="s">
        <v>1301</v>
      </c>
      <c r="AI377" s="169">
        <v>0</v>
      </c>
      <c r="AJ377" s="136" t="s">
        <v>1339</v>
      </c>
      <c r="AK377" s="144"/>
      <c r="AL377" s="279"/>
      <c r="AM377" s="279"/>
      <c r="AN377" s="144"/>
      <c r="AO377" s="144"/>
      <c r="AP377" s="122">
        <v>0.3</v>
      </c>
      <c r="AQ377" s="548" t="s">
        <v>3979</v>
      </c>
      <c r="AR377" s="1038">
        <v>0.4</v>
      </c>
      <c r="AS377" s="1034" t="s">
        <v>5550</v>
      </c>
      <c r="AT377" s="1309">
        <v>0.5</v>
      </c>
      <c r="AU377" s="1034" t="s">
        <v>6037</v>
      </c>
      <c r="AV377" s="1309">
        <v>0.6</v>
      </c>
      <c r="AW377" s="1034" t="s">
        <v>6896</v>
      </c>
      <c r="AX377" s="144"/>
      <c r="AY377" s="144"/>
      <c r="AZ377" s="144"/>
      <c r="BA377" s="144"/>
      <c r="BB377" s="144"/>
      <c r="BC377" s="144"/>
      <c r="BD377" s="144"/>
      <c r="BE377" s="144"/>
      <c r="BF377" s="144"/>
      <c r="BG377" s="144"/>
      <c r="BH377" s="144"/>
      <c r="BI377" s="144"/>
      <c r="BJ377" s="335">
        <f>IFERROR(VLOOKUP(CONCATENATE($AC377,$AE377),'Matriz de Decisión'!$M$4:$Y$81,2,0),0)</f>
        <v>0</v>
      </c>
      <c r="BK377" s="355"/>
      <c r="BL377" s="355"/>
      <c r="BM377" s="354">
        <f>IFERROR(VLOOKUP(CONCATENATE($AC377,$AE377),'[1]Matriz de Decisión'!$M$4:$Y$81,3,0),0)</f>
        <v>0</v>
      </c>
      <c r="BN377" s="355"/>
      <c r="BO377" s="355"/>
      <c r="BP377" s="354">
        <f>IFERROR(VLOOKUP(CONCATENATE($AC377,$AE377),'[1]Matriz de Decisión'!$M$4:$Y$81,4,0),0)</f>
        <v>0</v>
      </c>
      <c r="BQ377" s="719">
        <v>0</v>
      </c>
      <c r="BR377" s="710"/>
      <c r="BS377" s="1040">
        <v>0.4</v>
      </c>
      <c r="BT377" s="1042">
        <v>0.1</v>
      </c>
      <c r="BU377" s="1041" t="s">
        <v>5571</v>
      </c>
      <c r="BV377" s="354">
        <f>IFERROR(VLOOKUP(CONCATENATE($AC377,$AE377),'[1]Matriz de Decisión'!$M$4:$Y$81,6,0),0)</f>
        <v>1</v>
      </c>
      <c r="BW377" s="1314">
        <v>0.8</v>
      </c>
      <c r="BX377" s="1034" t="s">
        <v>6037</v>
      </c>
      <c r="BY377" s="1448">
        <f>IFERROR(VLOOKUP(CONCATENATE($AC377,$AE377),'[2]Matriz de Decisión'!$M$4:$Y$81,7,0),0)</f>
        <v>1</v>
      </c>
      <c r="BZ377" s="1448">
        <v>0.8</v>
      </c>
      <c r="CA377" s="1034" t="s">
        <v>6919</v>
      </c>
      <c r="CB377" s="354">
        <f>IFERROR(VLOOKUP(CONCATENATE($AC377,$AE377),'[1]Matriz de Decisión'!$M$4:$Y$81,8,0),0)</f>
        <v>1</v>
      </c>
      <c r="CC377" s="355"/>
      <c r="CD377" s="355"/>
      <c r="CE377" s="354">
        <f>IFERROR(VLOOKUP(CONCATENATE($AC377,$AE377),'[1]Matriz de Decisión'!$M$4:$Y$81,9,0),0)</f>
        <v>1</v>
      </c>
      <c r="CF377" s="355"/>
      <c r="CG377" s="355"/>
      <c r="CH377" s="354">
        <f>IFERROR(VLOOKUP(CONCATENATE($AC377,$AE377),'[1]Matriz de Decisión'!$M$4:$Y$81,10,0),0)</f>
        <v>1</v>
      </c>
      <c r="CI377" s="355"/>
      <c r="CJ377" s="355"/>
      <c r="CK377" s="354">
        <f>IFERROR(VLOOKUP(CONCATENATE($AC377,$AE377),'[1]Matriz de Decisión'!$M$4:$Y$81,11,0),0)</f>
        <v>1</v>
      </c>
      <c r="CL377" s="355"/>
      <c r="CM377" s="355"/>
      <c r="CN377" s="354">
        <f>IFERROR(VLOOKUP(CONCATENATE($AC377,$AE377),'[1]Matriz de Decisión'!$M$4:$Y$81,12,0),0)</f>
        <v>1</v>
      </c>
      <c r="CO377" s="355"/>
      <c r="CP377" s="355"/>
      <c r="CQ377" s="354">
        <f>IFERROR(VLOOKUP(CONCATENATE($AC377,$AE377),'[1]Matriz de Decisión'!$M$4:$Y$81,13,0),0)</f>
        <v>1</v>
      </c>
      <c r="CR377" s="355"/>
      <c r="CS377" s="355"/>
    </row>
    <row r="378" spans="1:97" ht="216.75" x14ac:dyDescent="0.25">
      <c r="A378" s="234" t="s">
        <v>3556</v>
      </c>
      <c r="B378" s="234" t="s">
        <v>181</v>
      </c>
      <c r="C378" s="234">
        <v>2</v>
      </c>
      <c r="D378" s="166" t="s">
        <v>183</v>
      </c>
      <c r="E378" s="120">
        <v>0</v>
      </c>
      <c r="F378" s="166" t="s">
        <v>192</v>
      </c>
      <c r="G378" s="166" t="s">
        <v>3714</v>
      </c>
      <c r="H378" s="166" t="s">
        <v>187</v>
      </c>
      <c r="I378" s="299" t="str">
        <f t="shared" si="24"/>
        <v>I-201-0-1312304</v>
      </c>
      <c r="J378" s="234" t="s">
        <v>221</v>
      </c>
      <c r="K378" s="221" t="s">
        <v>16</v>
      </c>
      <c r="L378" s="217" t="s">
        <v>19</v>
      </c>
      <c r="M378" s="301" t="s">
        <v>4754</v>
      </c>
      <c r="N378" s="221"/>
      <c r="O378" s="216" t="s">
        <v>225</v>
      </c>
      <c r="P378" s="331" t="s">
        <v>1298</v>
      </c>
      <c r="Q378" s="331" t="s">
        <v>1299</v>
      </c>
      <c r="R378" s="110" t="s">
        <v>228</v>
      </c>
      <c r="S378" s="111" t="s">
        <v>1337</v>
      </c>
      <c r="T378" s="118"/>
      <c r="U378" s="170">
        <v>0.1</v>
      </c>
      <c r="V378" s="216" t="s">
        <v>223</v>
      </c>
      <c r="W378" s="310">
        <v>2</v>
      </c>
      <c r="X378" s="221"/>
      <c r="Y378" s="703"/>
      <c r="Z378" s="296" t="s">
        <v>1342</v>
      </c>
      <c r="AA378" s="134">
        <v>43222</v>
      </c>
      <c r="AB378" s="134">
        <v>43344</v>
      </c>
      <c r="AC378" s="341" t="str">
        <f t="shared" si="25"/>
        <v>mayo</v>
      </c>
      <c r="AD378" s="343">
        <f t="shared" si="26"/>
        <v>122</v>
      </c>
      <c r="AE378" s="342">
        <f t="shared" si="23"/>
        <v>122</v>
      </c>
      <c r="AF378" s="168">
        <v>0</v>
      </c>
      <c r="AG378" s="135">
        <v>100000000</v>
      </c>
      <c r="AH378" s="216" t="s">
        <v>1301</v>
      </c>
      <c r="AI378" s="169">
        <v>0</v>
      </c>
      <c r="AJ378" s="136" t="s">
        <v>1339</v>
      </c>
      <c r="AK378" s="144"/>
      <c r="AL378" s="279"/>
      <c r="AM378" s="279"/>
      <c r="AN378" s="144"/>
      <c r="AO378" s="144"/>
      <c r="AP378" s="122">
        <v>0.3</v>
      </c>
      <c r="AQ378" s="548" t="s">
        <v>3979</v>
      </c>
      <c r="AR378" s="1038">
        <v>0.4</v>
      </c>
      <c r="AS378" s="1034" t="s">
        <v>5550</v>
      </c>
      <c r="AT378" s="1309">
        <v>0.5</v>
      </c>
      <c r="AU378" s="1034" t="s">
        <v>6037</v>
      </c>
      <c r="AV378" s="1309">
        <v>0.6</v>
      </c>
      <c r="AW378" s="1034" t="s">
        <v>6896</v>
      </c>
      <c r="AX378" s="144"/>
      <c r="AY378" s="144"/>
      <c r="AZ378" s="144"/>
      <c r="BA378" s="144"/>
      <c r="BB378" s="144"/>
      <c r="BC378" s="144"/>
      <c r="BD378" s="144"/>
      <c r="BE378" s="144"/>
      <c r="BF378" s="144"/>
      <c r="BG378" s="144"/>
      <c r="BH378" s="144"/>
      <c r="BI378" s="144"/>
      <c r="BJ378" s="335">
        <f>IFERROR(VLOOKUP(CONCATENATE($AC378,$AE378),'Matriz de Decisión'!$M$4:$Y$81,2,0),0)</f>
        <v>0</v>
      </c>
      <c r="BK378" s="355"/>
      <c r="BL378" s="355"/>
      <c r="BM378" s="354">
        <f>IFERROR(VLOOKUP(CONCATENATE($AC378,$AE378),'[1]Matriz de Decisión'!$M$4:$Y$81,3,0),0)</f>
        <v>0</v>
      </c>
      <c r="BN378" s="355"/>
      <c r="BO378" s="355"/>
      <c r="BP378" s="354">
        <f>IFERROR(VLOOKUP(CONCATENATE($AC378,$AE378),'[1]Matriz de Decisión'!$M$4:$Y$81,4,0),0)</f>
        <v>0</v>
      </c>
      <c r="BQ378" s="122">
        <v>0</v>
      </c>
      <c r="BR378" s="548"/>
      <c r="BS378" s="1040">
        <v>0</v>
      </c>
      <c r="BT378" s="1042">
        <v>0</v>
      </c>
      <c r="BU378" s="1041"/>
      <c r="BV378" s="354">
        <f>IFERROR(VLOOKUP(CONCATENATE($AC378,$AE378),'[1]Matriz de Decisión'!$M$4:$Y$81,6,0),0)</f>
        <v>0.2</v>
      </c>
      <c r="BW378" s="1314">
        <v>0.2</v>
      </c>
      <c r="BX378" s="1034" t="s">
        <v>6037</v>
      </c>
      <c r="BY378" s="1448">
        <f>IFERROR(VLOOKUP(CONCATENATE($AC378,$AE378),'[2]Matriz de Decisión'!$M$4:$Y$81,7,0),0)</f>
        <v>0.4</v>
      </c>
      <c r="BZ378" s="1448">
        <v>0.5</v>
      </c>
      <c r="CA378" s="1034" t="s">
        <v>6920</v>
      </c>
      <c r="CB378" s="354">
        <f>IFERROR(VLOOKUP(CONCATENATE($AC378,$AE378),'[1]Matriz de Decisión'!$M$4:$Y$81,8,0),0)</f>
        <v>0.65</v>
      </c>
      <c r="CC378" s="355"/>
      <c r="CD378" s="355"/>
      <c r="CE378" s="354">
        <f>IFERROR(VLOOKUP(CONCATENATE($AC378,$AE378),'[1]Matriz de Decisión'!$M$4:$Y$81,9,0),0)</f>
        <v>1</v>
      </c>
      <c r="CF378" s="355"/>
      <c r="CG378" s="355"/>
      <c r="CH378" s="354">
        <f>IFERROR(VLOOKUP(CONCATENATE($AC378,$AE378),'[1]Matriz de Decisión'!$M$4:$Y$81,10,0),0)</f>
        <v>1</v>
      </c>
      <c r="CI378" s="355"/>
      <c r="CJ378" s="355"/>
      <c r="CK378" s="354">
        <f>IFERROR(VLOOKUP(CONCATENATE($AC378,$AE378),'[1]Matriz de Decisión'!$M$4:$Y$81,11,0),0)</f>
        <v>1</v>
      </c>
      <c r="CL378" s="355"/>
      <c r="CM378" s="355"/>
      <c r="CN378" s="354">
        <f>IFERROR(VLOOKUP(CONCATENATE($AC378,$AE378),'[1]Matriz de Decisión'!$M$4:$Y$81,12,0),0)</f>
        <v>1</v>
      </c>
      <c r="CO378" s="355"/>
      <c r="CP378" s="355"/>
      <c r="CQ378" s="354">
        <f>IFERROR(VLOOKUP(CONCATENATE($AC378,$AE378),'[1]Matriz de Decisión'!$M$4:$Y$81,13,0),0)</f>
        <v>1</v>
      </c>
      <c r="CR378" s="355"/>
      <c r="CS378" s="355"/>
    </row>
    <row r="379" spans="1:97" ht="216.75" x14ac:dyDescent="0.25">
      <c r="A379" s="234" t="s">
        <v>3556</v>
      </c>
      <c r="B379" s="234" t="s">
        <v>181</v>
      </c>
      <c r="C379" s="234">
        <v>2</v>
      </c>
      <c r="D379" s="166" t="s">
        <v>183</v>
      </c>
      <c r="E379" s="120">
        <v>0</v>
      </c>
      <c r="F379" s="166" t="s">
        <v>192</v>
      </c>
      <c r="G379" s="166" t="s">
        <v>3714</v>
      </c>
      <c r="H379" s="166" t="s">
        <v>188</v>
      </c>
      <c r="I379" s="299" t="str">
        <f t="shared" si="24"/>
        <v>I-201-0-1312305</v>
      </c>
      <c r="J379" s="234" t="s">
        <v>221</v>
      </c>
      <c r="K379" s="221" t="s">
        <v>16</v>
      </c>
      <c r="L379" s="217" t="s">
        <v>19</v>
      </c>
      <c r="M379" s="301" t="s">
        <v>4754</v>
      </c>
      <c r="N379" s="221"/>
      <c r="O379" s="216" t="s">
        <v>225</v>
      </c>
      <c r="P379" s="331" t="s">
        <v>1298</v>
      </c>
      <c r="Q379" s="331" t="s">
        <v>1299</v>
      </c>
      <c r="R379" s="110" t="s">
        <v>228</v>
      </c>
      <c r="S379" s="111" t="s">
        <v>1337</v>
      </c>
      <c r="T379" s="118"/>
      <c r="U379" s="170">
        <v>0.1</v>
      </c>
      <c r="V379" s="216" t="s">
        <v>223</v>
      </c>
      <c r="W379" s="310">
        <v>2</v>
      </c>
      <c r="X379" s="234" t="s">
        <v>222</v>
      </c>
      <c r="Y379" s="703">
        <v>43153</v>
      </c>
      <c r="Z379" s="296" t="s">
        <v>1343</v>
      </c>
      <c r="AA379" s="134">
        <v>43344</v>
      </c>
      <c r="AB379" s="134">
        <v>43388</v>
      </c>
      <c r="AC379" s="341" t="str">
        <f t="shared" si="25"/>
        <v>septiembre</v>
      </c>
      <c r="AD379" s="343">
        <f t="shared" si="26"/>
        <v>44</v>
      </c>
      <c r="AE379" s="342">
        <f t="shared" si="23"/>
        <v>61</v>
      </c>
      <c r="AF379" s="168">
        <v>0</v>
      </c>
      <c r="AG379" s="168">
        <v>0</v>
      </c>
      <c r="AH379" s="216" t="s">
        <v>1301</v>
      </c>
      <c r="AI379" s="169">
        <v>0</v>
      </c>
      <c r="AJ379" s="136" t="s">
        <v>1339</v>
      </c>
      <c r="AK379" s="144"/>
      <c r="AL379" s="279"/>
      <c r="AM379" s="279"/>
      <c r="AN379" s="144"/>
      <c r="AO379" s="144"/>
      <c r="AP379" s="122">
        <v>0.3</v>
      </c>
      <c r="AQ379" s="548" t="s">
        <v>3979</v>
      </c>
      <c r="AR379" s="1038">
        <v>0.4</v>
      </c>
      <c r="AS379" s="1034" t="s">
        <v>5550</v>
      </c>
      <c r="AT379" s="1309"/>
      <c r="AU379" s="1034"/>
      <c r="AV379" s="1309">
        <v>0.6</v>
      </c>
      <c r="AW379" s="1034" t="s">
        <v>6896</v>
      </c>
      <c r="AX379" s="144"/>
      <c r="AY379" s="144"/>
      <c r="AZ379" s="144"/>
      <c r="BA379" s="144"/>
      <c r="BB379" s="144"/>
      <c r="BC379" s="144"/>
      <c r="BD379" s="144"/>
      <c r="BE379" s="144"/>
      <c r="BF379" s="144"/>
      <c r="BG379" s="144"/>
      <c r="BH379" s="144"/>
      <c r="BI379" s="144"/>
      <c r="BJ379" s="335">
        <f>IFERROR(VLOOKUP(CONCATENATE($AC379,$AE379),'Matriz de Decisión'!$M$4:$Y$81,2,0),0)</f>
        <v>0</v>
      </c>
      <c r="BK379" s="355"/>
      <c r="BL379" s="355"/>
      <c r="BM379" s="354">
        <f>IFERROR(VLOOKUP(CONCATENATE($AC379,$AE379),'[1]Matriz de Decisión'!$M$4:$Y$81,3,0),0)</f>
        <v>0</v>
      </c>
      <c r="BN379" s="355"/>
      <c r="BO379" s="355"/>
      <c r="BP379" s="354">
        <f>IFERROR(VLOOKUP(CONCATENATE($AC379,$AE379),'[1]Matriz de Decisión'!$M$4:$Y$81,4,0),0)</f>
        <v>0</v>
      </c>
      <c r="BQ379" s="719">
        <v>0</v>
      </c>
      <c r="BR379" s="710"/>
      <c r="BS379" s="1040">
        <v>0</v>
      </c>
      <c r="BT379" s="1042">
        <v>0</v>
      </c>
      <c r="BU379" s="1041"/>
      <c r="BV379" s="354">
        <f>IFERROR(VLOOKUP(CONCATENATE($AC379,$AE379),'[1]Matriz de Decisión'!$M$4:$Y$81,6,0),0)</f>
        <v>0</v>
      </c>
      <c r="BW379" s="1314">
        <v>0</v>
      </c>
      <c r="BX379" s="1315"/>
      <c r="BY379" s="1448">
        <f>IFERROR(VLOOKUP(CONCATENATE($AC379,$AE379),'[2]Matriz de Decisión'!$M$4:$Y$81,7,0),0)</f>
        <v>0</v>
      </c>
      <c r="BZ379" s="1448">
        <v>0.9</v>
      </c>
      <c r="CA379" s="1034" t="s">
        <v>6921</v>
      </c>
      <c r="CB379" s="354">
        <f>IFERROR(VLOOKUP(CONCATENATE($AC379,$AE379),'[1]Matriz de Decisión'!$M$4:$Y$81,8,0),0)</f>
        <v>0</v>
      </c>
      <c r="CC379" s="355"/>
      <c r="CD379" s="355"/>
      <c r="CE379" s="354">
        <f>IFERROR(VLOOKUP(CONCATENATE($AC379,$AE379),'[1]Matriz de Decisión'!$M$4:$Y$81,9,0),0)</f>
        <v>0</v>
      </c>
      <c r="CF379" s="355"/>
      <c r="CG379" s="355"/>
      <c r="CH379" s="354">
        <f>IFERROR(VLOOKUP(CONCATENATE($AC379,$AE379),'[1]Matriz de Decisión'!$M$4:$Y$81,10,0),0)</f>
        <v>0.4</v>
      </c>
      <c r="CI379" s="355"/>
      <c r="CJ379" s="355"/>
      <c r="CK379" s="354">
        <f>IFERROR(VLOOKUP(CONCATENATE($AC379,$AE379),'[1]Matriz de Decisión'!$M$4:$Y$81,11,0),0)</f>
        <v>1</v>
      </c>
      <c r="CL379" s="355"/>
      <c r="CM379" s="355"/>
      <c r="CN379" s="354">
        <f>IFERROR(VLOOKUP(CONCATENATE($AC379,$AE379),'[1]Matriz de Decisión'!$M$4:$Y$81,12,0),0)</f>
        <v>1</v>
      </c>
      <c r="CO379" s="355"/>
      <c r="CP379" s="355"/>
      <c r="CQ379" s="354">
        <f>IFERROR(VLOOKUP(CONCATENATE($AC379,$AE379),'[1]Matriz de Decisión'!$M$4:$Y$81,13,0),0)</f>
        <v>1</v>
      </c>
      <c r="CR379" s="355"/>
      <c r="CS379" s="355"/>
    </row>
    <row r="380" spans="1:97" ht="283.5" x14ac:dyDescent="0.25">
      <c r="A380" s="234" t="s">
        <v>3556</v>
      </c>
      <c r="B380" s="234" t="s">
        <v>181</v>
      </c>
      <c r="C380" s="234">
        <v>2</v>
      </c>
      <c r="D380" s="166" t="s">
        <v>183</v>
      </c>
      <c r="E380" s="120">
        <v>0</v>
      </c>
      <c r="F380" s="166" t="s">
        <v>192</v>
      </c>
      <c r="G380" s="166" t="s">
        <v>3715</v>
      </c>
      <c r="H380" s="166" t="s">
        <v>183</v>
      </c>
      <c r="I380" s="299" t="str">
        <f t="shared" si="24"/>
        <v>I-201-0-1312501</v>
      </c>
      <c r="J380" s="234" t="s">
        <v>221</v>
      </c>
      <c r="K380" s="221" t="s">
        <v>16</v>
      </c>
      <c r="L380" s="217" t="s">
        <v>19</v>
      </c>
      <c r="M380" s="301" t="s">
        <v>4754</v>
      </c>
      <c r="N380" s="221"/>
      <c r="O380" s="216" t="s">
        <v>225</v>
      </c>
      <c r="P380" s="331" t="s">
        <v>1298</v>
      </c>
      <c r="Q380" s="331" t="s">
        <v>1299</v>
      </c>
      <c r="R380" s="110" t="s">
        <v>228</v>
      </c>
      <c r="S380" s="111" t="s">
        <v>1344</v>
      </c>
      <c r="T380" s="118"/>
      <c r="U380" s="170">
        <v>0.1</v>
      </c>
      <c r="V380" s="216" t="s">
        <v>223</v>
      </c>
      <c r="W380" s="956">
        <v>1</v>
      </c>
      <c r="X380" s="137"/>
      <c r="Y380" s="703"/>
      <c r="Z380" s="296" t="s">
        <v>1345</v>
      </c>
      <c r="AA380" s="134">
        <v>43132</v>
      </c>
      <c r="AB380" s="134">
        <v>43449</v>
      </c>
      <c r="AC380" s="341" t="str">
        <f t="shared" si="25"/>
        <v>febrero</v>
      </c>
      <c r="AD380" s="343">
        <f t="shared" si="26"/>
        <v>317</v>
      </c>
      <c r="AE380" s="342">
        <f t="shared" si="23"/>
        <v>333</v>
      </c>
      <c r="AF380" s="168">
        <v>0</v>
      </c>
      <c r="AG380" s="135">
        <v>476772992.62857097</v>
      </c>
      <c r="AH380" s="216" t="s">
        <v>1301</v>
      </c>
      <c r="AI380" s="169">
        <v>0</v>
      </c>
      <c r="AJ380" s="136"/>
      <c r="AK380" s="144"/>
      <c r="AL380" s="279"/>
      <c r="AM380" s="279"/>
      <c r="AN380" s="469">
        <v>0.09</v>
      </c>
      <c r="AO380" s="507" t="s">
        <v>2437</v>
      </c>
      <c r="AP380" s="122">
        <v>0.2</v>
      </c>
      <c r="AQ380" s="548" t="s">
        <v>3980</v>
      </c>
      <c r="AR380" s="1038">
        <v>0.28000000000000003</v>
      </c>
      <c r="AS380" s="1035" t="s">
        <v>5551</v>
      </c>
      <c r="AT380" s="1309">
        <v>0.5</v>
      </c>
      <c r="AU380" s="1034" t="s">
        <v>6038</v>
      </c>
      <c r="AV380" s="1309">
        <v>0.6</v>
      </c>
      <c r="AW380" s="1034" t="s">
        <v>6897</v>
      </c>
      <c r="AX380" s="144"/>
      <c r="AY380" s="144"/>
      <c r="AZ380" s="144"/>
      <c r="BA380" s="144"/>
      <c r="BB380" s="144"/>
      <c r="BC380" s="144"/>
      <c r="BD380" s="144"/>
      <c r="BE380" s="144"/>
      <c r="BF380" s="144"/>
      <c r="BG380" s="144"/>
      <c r="BH380" s="144"/>
      <c r="BI380" s="144"/>
      <c r="BJ380" s="335">
        <f>IFERROR(VLOOKUP(CONCATENATE($AC380,$AE380),'Matriz de Decisión'!$M$4:$Y$81,2,0),0)</f>
        <v>0</v>
      </c>
      <c r="BK380" s="355"/>
      <c r="BL380" s="355"/>
      <c r="BM380" s="354">
        <v>0.09</v>
      </c>
      <c r="BN380" s="473">
        <v>0.09</v>
      </c>
      <c r="BO380" s="474" t="s">
        <v>2437</v>
      </c>
      <c r="BP380" s="354">
        <f>IFERROR(VLOOKUP(CONCATENATE($AC380,$AE380),'[1]Matriz de Decisión'!$M$4:$Y$81,4,0),0)</f>
        <v>0.12181818181818183</v>
      </c>
      <c r="BQ380" s="122">
        <v>0.12181818181818183</v>
      </c>
      <c r="BR380" s="548" t="s">
        <v>4002</v>
      </c>
      <c r="BS380" s="1040">
        <v>0.28000000000000003</v>
      </c>
      <c r="BT380" s="1042">
        <v>0.28000000000000003</v>
      </c>
      <c r="BU380" s="1041" t="s">
        <v>5572</v>
      </c>
      <c r="BV380" s="354">
        <f>IFERROR(VLOOKUP(CONCATENATE($AC380,$AE380),'[1]Matriz de Decisión'!$M$4:$Y$81,6,0),0)</f>
        <v>0.24363636363636365</v>
      </c>
      <c r="BW380" s="1314">
        <v>0.24</v>
      </c>
      <c r="BX380" s="1307" t="s">
        <v>6057</v>
      </c>
      <c r="BY380" s="1448">
        <f>IFERROR(VLOOKUP(CONCATENATE($AC380,$AE380),'[2]Matriz de Decisión'!$M$4:$Y$81,7,0),0)</f>
        <v>0.30454545454545456</v>
      </c>
      <c r="BZ380" s="1448">
        <v>0.3</v>
      </c>
      <c r="CA380" s="1034" t="s">
        <v>6922</v>
      </c>
      <c r="CB380" s="354">
        <f>IFERROR(VLOOKUP(CONCATENATE($AC380,$AE380),'[1]Matriz de Decisión'!$M$4:$Y$81,8,0),0)</f>
        <v>0.3954545454545455</v>
      </c>
      <c r="CC380" s="355"/>
      <c r="CD380" s="355"/>
      <c r="CE380" s="354">
        <f>IFERROR(VLOOKUP(CONCATENATE($AC380,$AE380),'[1]Matriz de Decisión'!$M$4:$Y$81,9,0),0)</f>
        <v>0.48636363636363644</v>
      </c>
      <c r="CF380" s="355"/>
      <c r="CG380" s="355"/>
      <c r="CH380" s="354">
        <f>IFERROR(VLOOKUP(CONCATENATE($AC380,$AE380),'[1]Matriz de Decisión'!$M$4:$Y$81,10,0),0)</f>
        <v>0.57727272727272738</v>
      </c>
      <c r="CI380" s="355"/>
      <c r="CJ380" s="355"/>
      <c r="CK380" s="354">
        <f>IFERROR(VLOOKUP(CONCATENATE($AC380,$AE380),'[1]Matriz de Decisión'!$M$4:$Y$81,11,0),0)</f>
        <v>0.66818181818181832</v>
      </c>
      <c r="CL380" s="355"/>
      <c r="CM380" s="355"/>
      <c r="CN380" s="354">
        <f>IFERROR(VLOOKUP(CONCATENATE($AC380,$AE380),'[1]Matriz de Decisión'!$M$4:$Y$81,12,0),0)</f>
        <v>0.75909090909090926</v>
      </c>
      <c r="CO380" s="355"/>
      <c r="CP380" s="355"/>
      <c r="CQ380" s="354">
        <f>IFERROR(VLOOKUP(CONCATENATE($AC380,$AE380),'[1]Matriz de Decisión'!$M$4:$Y$81,13,0),0)</f>
        <v>1</v>
      </c>
      <c r="CR380" s="355"/>
      <c r="CS380" s="355"/>
    </row>
    <row r="381" spans="1:97" ht="255" x14ac:dyDescent="0.25">
      <c r="A381" s="234" t="s">
        <v>3556</v>
      </c>
      <c r="B381" s="234" t="s">
        <v>181</v>
      </c>
      <c r="C381" s="234">
        <v>2</v>
      </c>
      <c r="D381" s="166" t="s">
        <v>183</v>
      </c>
      <c r="E381" s="120">
        <v>0</v>
      </c>
      <c r="F381" s="166" t="s">
        <v>192</v>
      </c>
      <c r="G381" s="166" t="s">
        <v>3715</v>
      </c>
      <c r="H381" s="166" t="s">
        <v>185</v>
      </c>
      <c r="I381" s="299" t="str">
        <f t="shared" si="24"/>
        <v>I-201-0-1312502</v>
      </c>
      <c r="J381" s="234" t="s">
        <v>221</v>
      </c>
      <c r="K381" s="109" t="s">
        <v>16</v>
      </c>
      <c r="L381" s="217" t="s">
        <v>19</v>
      </c>
      <c r="M381" s="301" t="s">
        <v>4754</v>
      </c>
      <c r="N381" s="109"/>
      <c r="O381" s="216" t="s">
        <v>225</v>
      </c>
      <c r="P381" s="331" t="s">
        <v>1298</v>
      </c>
      <c r="Q381" s="331" t="s">
        <v>1299</v>
      </c>
      <c r="R381" s="110" t="s">
        <v>228</v>
      </c>
      <c r="S381" s="111" t="s">
        <v>1344</v>
      </c>
      <c r="T381" s="118"/>
      <c r="U381" s="170">
        <v>0.1</v>
      </c>
      <c r="V381" s="216" t="s">
        <v>223</v>
      </c>
      <c r="W381" s="956">
        <v>1</v>
      </c>
      <c r="X381" s="121"/>
      <c r="Y381" s="703"/>
      <c r="Z381" s="296" t="s">
        <v>1346</v>
      </c>
      <c r="AA381" s="134">
        <v>43132</v>
      </c>
      <c r="AB381" s="134">
        <v>43449</v>
      </c>
      <c r="AC381" s="341" t="str">
        <f t="shared" si="25"/>
        <v>febrero</v>
      </c>
      <c r="AD381" s="343">
        <f t="shared" si="26"/>
        <v>317</v>
      </c>
      <c r="AE381" s="342">
        <f t="shared" si="23"/>
        <v>333</v>
      </c>
      <c r="AF381" s="168">
        <v>0</v>
      </c>
      <c r="AG381" s="168">
        <v>0</v>
      </c>
      <c r="AH381" s="216" t="s">
        <v>1301</v>
      </c>
      <c r="AI381" s="169">
        <v>0</v>
      </c>
      <c r="AJ381" s="136"/>
      <c r="AK381" s="144"/>
      <c r="AL381" s="279"/>
      <c r="AM381" s="279"/>
      <c r="AN381" s="469">
        <v>0.09</v>
      </c>
      <c r="AO381" s="507" t="s">
        <v>2438</v>
      </c>
      <c r="AP381" s="122">
        <v>0.2</v>
      </c>
      <c r="AQ381" s="548" t="s">
        <v>3980</v>
      </c>
      <c r="AR381" s="1038">
        <v>0.28000000000000003</v>
      </c>
      <c r="AS381" s="1035" t="s">
        <v>5551</v>
      </c>
      <c r="AT381" s="1309">
        <v>0.5</v>
      </c>
      <c r="AU381" s="1034" t="s">
        <v>6038</v>
      </c>
      <c r="AV381" s="1309">
        <v>0.6</v>
      </c>
      <c r="AW381" s="1034" t="s">
        <v>6897</v>
      </c>
      <c r="AX381" s="144"/>
      <c r="AY381" s="144"/>
      <c r="AZ381" s="144"/>
      <c r="BA381" s="144"/>
      <c r="BB381" s="144"/>
      <c r="BC381" s="144"/>
      <c r="BD381" s="144"/>
      <c r="BE381" s="144"/>
      <c r="BF381" s="144"/>
      <c r="BG381" s="144"/>
      <c r="BH381" s="144"/>
      <c r="BI381" s="144"/>
      <c r="BJ381" s="335">
        <f>IFERROR(VLOOKUP(CONCATENATE($AC381,$AE381),'Matriz de Decisión'!$M$4:$Y$81,2,0),0)</f>
        <v>0</v>
      </c>
      <c r="BK381" s="355"/>
      <c r="BL381" s="355"/>
      <c r="BM381" s="354">
        <f>IFERROR(VLOOKUP(CONCATENATE($AC381,$AE381),'[1]Matriz de Decisión'!$M$4:$Y$81,3,0),0)</f>
        <v>6.0909090909090913E-2</v>
      </c>
      <c r="BN381" s="473">
        <v>0.09</v>
      </c>
      <c r="BO381" s="474" t="s">
        <v>2438</v>
      </c>
      <c r="BP381" s="354">
        <f>IFERROR(VLOOKUP(CONCATENATE($AC381,$AE381),'[1]Matriz de Decisión'!$M$4:$Y$81,4,0),0)</f>
        <v>0.12181818181818183</v>
      </c>
      <c r="BQ381" s="122">
        <v>0.12181818181818183</v>
      </c>
      <c r="BR381" s="373" t="s">
        <v>4003</v>
      </c>
      <c r="BS381" s="1040">
        <v>0.28000000000000003</v>
      </c>
      <c r="BT381" s="1042">
        <v>0.28000000000000003</v>
      </c>
      <c r="BU381" s="1041" t="s">
        <v>5573</v>
      </c>
      <c r="BV381" s="354">
        <f>IFERROR(VLOOKUP(CONCATENATE($AC381,$AE381),'[1]Matriz de Decisión'!$M$4:$Y$81,6,0),0)</f>
        <v>0.24363636363636365</v>
      </c>
      <c r="BW381" s="1314">
        <v>1</v>
      </c>
      <c r="BX381" s="1307" t="s">
        <v>6058</v>
      </c>
      <c r="BY381" s="1448">
        <f>IFERROR(VLOOKUP(CONCATENATE($AC381,$AE381),'[2]Matriz de Decisión'!$M$4:$Y$81,7,0),0)</f>
        <v>0.30454545454545456</v>
      </c>
      <c r="BZ381" s="1448">
        <v>1</v>
      </c>
      <c r="CA381" s="1034" t="s">
        <v>6058</v>
      </c>
      <c r="CB381" s="354">
        <f>IFERROR(VLOOKUP(CONCATENATE($AC381,$AE381),'[1]Matriz de Decisión'!$M$4:$Y$81,8,0),0)</f>
        <v>0.3954545454545455</v>
      </c>
      <c r="CC381" s="355"/>
      <c r="CD381" s="355"/>
      <c r="CE381" s="354">
        <f>IFERROR(VLOOKUP(CONCATENATE($AC381,$AE381),'[1]Matriz de Decisión'!$M$4:$Y$81,9,0),0)</f>
        <v>0.48636363636363644</v>
      </c>
      <c r="CF381" s="355"/>
      <c r="CG381" s="355"/>
      <c r="CH381" s="354">
        <f>IFERROR(VLOOKUP(CONCATENATE($AC381,$AE381),'[1]Matriz de Decisión'!$M$4:$Y$81,10,0),0)</f>
        <v>0.57727272727272738</v>
      </c>
      <c r="CI381" s="355"/>
      <c r="CJ381" s="355"/>
      <c r="CK381" s="354">
        <f>IFERROR(VLOOKUP(CONCATENATE($AC381,$AE381),'[1]Matriz de Decisión'!$M$4:$Y$81,11,0),0)</f>
        <v>0.66818181818181832</v>
      </c>
      <c r="CL381" s="355"/>
      <c r="CM381" s="355"/>
      <c r="CN381" s="354">
        <f>IFERROR(VLOOKUP(CONCATENATE($AC381,$AE381),'[1]Matriz de Decisión'!$M$4:$Y$81,12,0),0)</f>
        <v>0.75909090909090926</v>
      </c>
      <c r="CO381" s="355"/>
      <c r="CP381" s="355"/>
      <c r="CQ381" s="354">
        <f>IFERROR(VLOOKUP(CONCATENATE($AC381,$AE381),'[1]Matriz de Decisión'!$M$4:$Y$81,13,0),0)</f>
        <v>1</v>
      </c>
      <c r="CR381" s="355"/>
      <c r="CS381" s="355"/>
    </row>
    <row r="382" spans="1:97" ht="255" x14ac:dyDescent="0.25">
      <c r="A382" s="234" t="s">
        <v>3556</v>
      </c>
      <c r="B382" s="234" t="s">
        <v>181</v>
      </c>
      <c r="C382" s="234">
        <v>2</v>
      </c>
      <c r="D382" s="166" t="s">
        <v>183</v>
      </c>
      <c r="E382" s="120">
        <v>0</v>
      </c>
      <c r="F382" s="166" t="s">
        <v>192</v>
      </c>
      <c r="G382" s="166" t="s">
        <v>3715</v>
      </c>
      <c r="H382" s="166" t="s">
        <v>186</v>
      </c>
      <c r="I382" s="299" t="str">
        <f t="shared" si="24"/>
        <v>I-201-0-1312503</v>
      </c>
      <c r="J382" s="234" t="s">
        <v>221</v>
      </c>
      <c r="K382" s="109" t="s">
        <v>16</v>
      </c>
      <c r="L382" s="217" t="s">
        <v>19</v>
      </c>
      <c r="M382" s="301" t="s">
        <v>4754</v>
      </c>
      <c r="N382" s="109"/>
      <c r="O382" s="216" t="s">
        <v>225</v>
      </c>
      <c r="P382" s="331" t="s">
        <v>1298</v>
      </c>
      <c r="Q382" s="331" t="s">
        <v>1299</v>
      </c>
      <c r="R382" s="110" t="s">
        <v>228</v>
      </c>
      <c r="S382" s="111" t="s">
        <v>1344</v>
      </c>
      <c r="T382" s="118"/>
      <c r="U382" s="170">
        <v>0.1</v>
      </c>
      <c r="V382" s="216" t="s">
        <v>223</v>
      </c>
      <c r="W382" s="956">
        <v>1</v>
      </c>
      <c r="X382" s="121"/>
      <c r="Y382" s="703"/>
      <c r="Z382" s="296" t="s">
        <v>1347</v>
      </c>
      <c r="AA382" s="134">
        <v>43132</v>
      </c>
      <c r="AB382" s="134">
        <v>43449</v>
      </c>
      <c r="AC382" s="341" t="str">
        <f t="shared" si="25"/>
        <v>febrero</v>
      </c>
      <c r="AD382" s="343">
        <f t="shared" si="26"/>
        <v>317</v>
      </c>
      <c r="AE382" s="342">
        <f t="shared" si="23"/>
        <v>333</v>
      </c>
      <c r="AF382" s="168">
        <v>0</v>
      </c>
      <c r="AG382" s="168">
        <v>0</v>
      </c>
      <c r="AH382" s="216" t="s">
        <v>1301</v>
      </c>
      <c r="AI382" s="169">
        <v>0</v>
      </c>
      <c r="AJ382" s="136"/>
      <c r="AK382" s="144"/>
      <c r="AL382" s="279"/>
      <c r="AM382" s="279"/>
      <c r="AN382" s="469">
        <v>0.09</v>
      </c>
      <c r="AO382" s="507" t="s">
        <v>2439</v>
      </c>
      <c r="AP382" s="122">
        <v>0.2</v>
      </c>
      <c r="AQ382" s="548" t="s">
        <v>3980</v>
      </c>
      <c r="AR382" s="1038">
        <v>0.28000000000000003</v>
      </c>
      <c r="AS382" s="1035" t="s">
        <v>5551</v>
      </c>
      <c r="AT382" s="1309">
        <v>0.5</v>
      </c>
      <c r="AU382" s="1034" t="s">
        <v>6038</v>
      </c>
      <c r="AV382" s="1309">
        <v>0.6</v>
      </c>
      <c r="AW382" s="1034" t="s">
        <v>6897</v>
      </c>
      <c r="AX382" s="144"/>
      <c r="AY382" s="144"/>
      <c r="AZ382" s="144"/>
      <c r="BA382" s="144"/>
      <c r="BB382" s="144"/>
      <c r="BC382" s="144"/>
      <c r="BD382" s="144"/>
      <c r="BE382" s="144"/>
      <c r="BF382" s="144"/>
      <c r="BG382" s="144"/>
      <c r="BH382" s="144"/>
      <c r="BI382" s="144"/>
      <c r="BJ382" s="335">
        <f>IFERROR(VLOOKUP(CONCATENATE($AC382,$AE382),'Matriz de Decisión'!$M$4:$Y$81,2,0),0)</f>
        <v>0</v>
      </c>
      <c r="BK382" s="355"/>
      <c r="BL382" s="355"/>
      <c r="BM382" s="354">
        <f>IFERROR(VLOOKUP(CONCATENATE($AC382,$AE382),'[1]Matriz de Decisión'!$M$4:$Y$81,3,0),0)</f>
        <v>6.0909090909090913E-2</v>
      </c>
      <c r="BN382" s="473">
        <v>0.09</v>
      </c>
      <c r="BO382" s="474" t="s">
        <v>2439</v>
      </c>
      <c r="BP382" s="354">
        <f>IFERROR(VLOOKUP(CONCATENATE($AC382,$AE382),'[1]Matriz de Decisión'!$M$4:$Y$81,4,0),0)</f>
        <v>0.12181818181818183</v>
      </c>
      <c r="BQ382" s="122">
        <v>0.12181818181818183</v>
      </c>
      <c r="BR382" s="373" t="s">
        <v>4004</v>
      </c>
      <c r="BS382" s="1040">
        <v>0.28000000000000003</v>
      </c>
      <c r="BT382" s="1042">
        <v>0.28000000000000003</v>
      </c>
      <c r="BU382" s="1041" t="s">
        <v>5574</v>
      </c>
      <c r="BV382" s="354">
        <f>IFERROR(VLOOKUP(CONCATENATE($AC382,$AE382),'[1]Matriz de Decisión'!$M$4:$Y$81,6,0),0)</f>
        <v>0.24363636363636365</v>
      </c>
      <c r="BW382" s="1314">
        <v>0.24</v>
      </c>
      <c r="BX382" s="1307" t="s">
        <v>6059</v>
      </c>
      <c r="BY382" s="1448">
        <f>IFERROR(VLOOKUP(CONCATENATE($AC382,$AE382),'[2]Matriz de Decisión'!$M$4:$Y$81,7,0),0)</f>
        <v>0.30454545454545456</v>
      </c>
      <c r="BZ382" s="1448">
        <v>0.3</v>
      </c>
      <c r="CA382" s="1034" t="s">
        <v>6923</v>
      </c>
      <c r="CB382" s="354">
        <f>IFERROR(VLOOKUP(CONCATENATE($AC382,$AE382),'[1]Matriz de Decisión'!$M$4:$Y$81,8,0),0)</f>
        <v>0.3954545454545455</v>
      </c>
      <c r="CC382" s="355"/>
      <c r="CD382" s="355"/>
      <c r="CE382" s="354">
        <f>IFERROR(VLOOKUP(CONCATENATE($AC382,$AE382),'[1]Matriz de Decisión'!$M$4:$Y$81,9,0),0)</f>
        <v>0.48636363636363644</v>
      </c>
      <c r="CF382" s="355"/>
      <c r="CG382" s="355"/>
      <c r="CH382" s="354">
        <f>IFERROR(VLOOKUP(CONCATENATE($AC382,$AE382),'[1]Matriz de Decisión'!$M$4:$Y$81,10,0),0)</f>
        <v>0.57727272727272738</v>
      </c>
      <c r="CI382" s="355"/>
      <c r="CJ382" s="355"/>
      <c r="CK382" s="354">
        <f>IFERROR(VLOOKUP(CONCATENATE($AC382,$AE382),'[1]Matriz de Decisión'!$M$4:$Y$81,11,0),0)</f>
        <v>0.66818181818181832</v>
      </c>
      <c r="CL382" s="355"/>
      <c r="CM382" s="355"/>
      <c r="CN382" s="354">
        <f>IFERROR(VLOOKUP(CONCATENATE($AC382,$AE382),'[1]Matriz de Decisión'!$M$4:$Y$81,12,0),0)</f>
        <v>0.75909090909090926</v>
      </c>
      <c r="CO382" s="355"/>
      <c r="CP382" s="355"/>
      <c r="CQ382" s="354">
        <f>IFERROR(VLOOKUP(CONCATENATE($AC382,$AE382),'[1]Matriz de Decisión'!$M$4:$Y$81,13,0),0)</f>
        <v>1</v>
      </c>
      <c r="CR382" s="355"/>
      <c r="CS382" s="355"/>
    </row>
    <row r="383" spans="1:97" ht="178.5" x14ac:dyDescent="0.25">
      <c r="A383" s="234" t="s">
        <v>3556</v>
      </c>
      <c r="B383" s="234" t="s">
        <v>181</v>
      </c>
      <c r="C383" s="234">
        <v>2</v>
      </c>
      <c r="D383" s="166" t="s">
        <v>183</v>
      </c>
      <c r="E383" s="120">
        <v>0</v>
      </c>
      <c r="F383" s="166" t="s">
        <v>192</v>
      </c>
      <c r="G383" s="166" t="s">
        <v>3716</v>
      </c>
      <c r="H383" s="166" t="s">
        <v>183</v>
      </c>
      <c r="I383" s="299" t="str">
        <f t="shared" si="24"/>
        <v>I-201-0-1312601</v>
      </c>
      <c r="J383" s="234" t="s">
        <v>221</v>
      </c>
      <c r="K383" s="109" t="s">
        <v>16</v>
      </c>
      <c r="L383" s="217" t="s">
        <v>19</v>
      </c>
      <c r="M383" s="301" t="s">
        <v>4754</v>
      </c>
      <c r="N383" s="109"/>
      <c r="O383" s="216" t="s">
        <v>225</v>
      </c>
      <c r="P383" s="331" t="s">
        <v>1298</v>
      </c>
      <c r="Q383" s="331" t="s">
        <v>1299</v>
      </c>
      <c r="R383" s="216" t="s">
        <v>228</v>
      </c>
      <c r="S383" s="111" t="s">
        <v>1348</v>
      </c>
      <c r="T383" s="118"/>
      <c r="U383" s="171">
        <v>0.1</v>
      </c>
      <c r="V383" s="216" t="s">
        <v>223</v>
      </c>
      <c r="W383" s="956">
        <v>1</v>
      </c>
      <c r="X383" s="121"/>
      <c r="Y383" s="703"/>
      <c r="Z383" s="296" t="s">
        <v>1349</v>
      </c>
      <c r="AA383" s="134">
        <v>43191</v>
      </c>
      <c r="AB383" s="134">
        <v>43374</v>
      </c>
      <c r="AC383" s="341" t="str">
        <f t="shared" si="25"/>
        <v>abril</v>
      </c>
      <c r="AD383" s="343">
        <f t="shared" si="26"/>
        <v>183</v>
      </c>
      <c r="AE383" s="342">
        <f t="shared" si="23"/>
        <v>183</v>
      </c>
      <c r="AF383" s="168">
        <v>0</v>
      </c>
      <c r="AG383" s="135">
        <v>30000000</v>
      </c>
      <c r="AH383" s="216" t="s">
        <v>1301</v>
      </c>
      <c r="AI383" s="169">
        <v>0</v>
      </c>
      <c r="AJ383" s="136"/>
      <c r="AK383" s="144"/>
      <c r="AL383" s="279"/>
      <c r="AM383" s="279"/>
      <c r="AN383" s="144"/>
      <c r="AO383" s="144"/>
      <c r="AP383" s="122">
        <v>0.25</v>
      </c>
      <c r="AQ383" s="710" t="s">
        <v>3981</v>
      </c>
      <c r="AR383" s="1038">
        <v>0.3</v>
      </c>
      <c r="AS383" s="1035" t="s">
        <v>5552</v>
      </c>
      <c r="AT383" s="1309">
        <v>0.35</v>
      </c>
      <c r="AU383" s="1034" t="s">
        <v>6039</v>
      </c>
      <c r="AV383" s="1309">
        <v>0.45</v>
      </c>
      <c r="AW383" s="1034" t="s">
        <v>6898</v>
      </c>
      <c r="AX383" s="144"/>
      <c r="AY383" s="144"/>
      <c r="AZ383" s="144"/>
      <c r="BA383" s="144"/>
      <c r="BB383" s="144"/>
      <c r="BC383" s="144"/>
      <c r="BD383" s="144"/>
      <c r="BE383" s="144"/>
      <c r="BF383" s="144"/>
      <c r="BG383" s="144"/>
      <c r="BH383" s="144"/>
      <c r="BI383" s="144"/>
      <c r="BJ383" s="335">
        <f>IFERROR(VLOOKUP(CONCATENATE($AC383,$AE383),'Matriz de Decisión'!$M$4:$Y$81,2,0),0)</f>
        <v>0</v>
      </c>
      <c r="BK383" s="355"/>
      <c r="BL383" s="355"/>
      <c r="BM383" s="354">
        <f>IFERROR(VLOOKUP(CONCATENATE($AC383,$AE383),'[1]Matriz de Decisión'!$M$4:$Y$81,3,0),0)</f>
        <v>0</v>
      </c>
      <c r="BN383" s="355"/>
      <c r="BO383" s="355"/>
      <c r="BP383" s="354">
        <f>IFERROR(VLOOKUP(CONCATENATE($AC383,$AE383),'[1]Matriz de Decisión'!$M$4:$Y$81,4,0),0)</f>
        <v>0</v>
      </c>
      <c r="BQ383" s="122">
        <v>0.1</v>
      </c>
      <c r="BR383" s="373" t="s">
        <v>4005</v>
      </c>
      <c r="BS383" s="1040">
        <v>0.12</v>
      </c>
      <c r="BT383" s="1042">
        <v>0.12</v>
      </c>
      <c r="BU383" s="1041" t="s">
        <v>5575</v>
      </c>
      <c r="BV383" s="354">
        <f>IFERROR(VLOOKUP(CONCATENATE($AC383,$AE383),'[1]Matriz de Decisión'!$M$4:$Y$81,6,0),0)</f>
        <v>0.23333333333333331</v>
      </c>
      <c r="BW383" s="1314">
        <v>0.23333333333333331</v>
      </c>
      <c r="BX383" s="1307" t="s">
        <v>6060</v>
      </c>
      <c r="BY383" s="1448">
        <f>IFERROR(VLOOKUP(CONCATENATE($AC383,$AE383),'[2]Matriz de Decisión'!$M$4:$Y$81,7,0),0)</f>
        <v>0.35</v>
      </c>
      <c r="BZ383" s="1448">
        <v>0.3</v>
      </c>
      <c r="CA383" s="1034" t="s">
        <v>6924</v>
      </c>
      <c r="CB383" s="354">
        <f>IFERROR(VLOOKUP(CONCATENATE($AC383,$AE383),'[1]Matriz de Decisión'!$M$4:$Y$81,8,0),0)</f>
        <v>0.51666666666666661</v>
      </c>
      <c r="CC383" s="355"/>
      <c r="CD383" s="355"/>
      <c r="CE383" s="354">
        <f>IFERROR(VLOOKUP(CONCATENATE($AC383,$AE383),'[1]Matriz de Decisión'!$M$4:$Y$81,9,0),0)</f>
        <v>0.68333333333333324</v>
      </c>
      <c r="CF383" s="355"/>
      <c r="CG383" s="355"/>
      <c r="CH383" s="354">
        <f>IFERROR(VLOOKUP(CONCATENATE($AC383,$AE383),'[1]Matriz de Decisión'!$M$4:$Y$81,10,0),0)</f>
        <v>1</v>
      </c>
      <c r="CI383" s="355"/>
      <c r="CJ383" s="355"/>
      <c r="CK383" s="354">
        <f>IFERROR(VLOOKUP(CONCATENATE($AC383,$AE383),'[1]Matriz de Decisión'!$M$4:$Y$81,11,0),0)</f>
        <v>1</v>
      </c>
      <c r="CL383" s="355"/>
      <c r="CM383" s="355"/>
      <c r="CN383" s="354">
        <f>IFERROR(VLOOKUP(CONCATENATE($AC383,$AE383),'[1]Matriz de Decisión'!$M$4:$Y$81,12,0),0)</f>
        <v>1</v>
      </c>
      <c r="CO383" s="355"/>
      <c r="CP383" s="355"/>
      <c r="CQ383" s="354">
        <f>IFERROR(VLOOKUP(CONCATENATE($AC383,$AE383),'[1]Matriz de Decisión'!$M$4:$Y$81,13,0),0)</f>
        <v>1</v>
      </c>
      <c r="CR383" s="355"/>
      <c r="CS383" s="355"/>
    </row>
    <row r="384" spans="1:97" ht="178.5" x14ac:dyDescent="0.25">
      <c r="A384" s="234" t="s">
        <v>3556</v>
      </c>
      <c r="B384" s="234" t="s">
        <v>181</v>
      </c>
      <c r="C384" s="234">
        <v>2</v>
      </c>
      <c r="D384" s="166" t="s">
        <v>183</v>
      </c>
      <c r="E384" s="120">
        <v>0</v>
      </c>
      <c r="F384" s="166" t="s">
        <v>192</v>
      </c>
      <c r="G384" s="166" t="s">
        <v>3716</v>
      </c>
      <c r="H384" s="166" t="s">
        <v>185</v>
      </c>
      <c r="I384" s="299" t="str">
        <f t="shared" si="24"/>
        <v>I-201-0-1312602</v>
      </c>
      <c r="J384" s="234" t="s">
        <v>221</v>
      </c>
      <c r="K384" s="109" t="s">
        <v>16</v>
      </c>
      <c r="L384" s="217" t="s">
        <v>19</v>
      </c>
      <c r="M384" s="301" t="s">
        <v>4754</v>
      </c>
      <c r="N384" s="109"/>
      <c r="O384" s="216" t="s">
        <v>225</v>
      </c>
      <c r="P384" s="331" t="s">
        <v>1298</v>
      </c>
      <c r="Q384" s="331" t="s">
        <v>1299</v>
      </c>
      <c r="R384" s="216" t="s">
        <v>228</v>
      </c>
      <c r="S384" s="111" t="s">
        <v>1348</v>
      </c>
      <c r="T384" s="118"/>
      <c r="U384" s="171">
        <v>0.1</v>
      </c>
      <c r="V384" s="216" t="s">
        <v>223</v>
      </c>
      <c r="W384" s="956">
        <v>1</v>
      </c>
      <c r="X384" s="121"/>
      <c r="Y384" s="703"/>
      <c r="Z384" s="296" t="s">
        <v>1350</v>
      </c>
      <c r="AA384" s="134">
        <v>43132</v>
      </c>
      <c r="AB384" s="134">
        <v>43405</v>
      </c>
      <c r="AC384" s="341" t="str">
        <f t="shared" si="25"/>
        <v>febrero</v>
      </c>
      <c r="AD384" s="343">
        <f t="shared" si="26"/>
        <v>273</v>
      </c>
      <c r="AE384" s="342">
        <f t="shared" si="23"/>
        <v>274</v>
      </c>
      <c r="AF384" s="168">
        <v>26000000</v>
      </c>
      <c r="AG384" s="168">
        <v>0</v>
      </c>
      <c r="AH384" s="216" t="s">
        <v>1301</v>
      </c>
      <c r="AI384" s="169">
        <v>0</v>
      </c>
      <c r="AJ384" s="136"/>
      <c r="AK384" s="144"/>
      <c r="AL384" s="279"/>
      <c r="AM384" s="279"/>
      <c r="AN384" s="469">
        <v>0.18</v>
      </c>
      <c r="AO384" s="373" t="s">
        <v>2440</v>
      </c>
      <c r="AP384" s="122">
        <v>0.25</v>
      </c>
      <c r="AQ384" s="710" t="s">
        <v>3981</v>
      </c>
      <c r="AR384" s="1038">
        <v>0.3</v>
      </c>
      <c r="AS384" s="1035" t="s">
        <v>5552</v>
      </c>
      <c r="AT384" s="1309">
        <v>0.35</v>
      </c>
      <c r="AU384" s="1034" t="s">
        <v>6039</v>
      </c>
      <c r="AV384" s="1309">
        <v>0.45</v>
      </c>
      <c r="AW384" s="1034" t="s">
        <v>6898</v>
      </c>
      <c r="AX384" s="144"/>
      <c r="AY384" s="144"/>
      <c r="AZ384" s="144"/>
      <c r="BA384" s="144"/>
      <c r="BB384" s="144"/>
      <c r="BC384" s="144"/>
      <c r="BD384" s="144"/>
      <c r="BE384" s="144"/>
      <c r="BF384" s="144"/>
      <c r="BG384" s="144"/>
      <c r="BH384" s="144"/>
      <c r="BI384" s="144"/>
      <c r="BJ384" s="335">
        <f>IFERROR(VLOOKUP(CONCATENATE($AC384,$AE384),'Matriz de Decisión'!$M$4:$Y$81,2,0),0)</f>
        <v>0</v>
      </c>
      <c r="BK384" s="355"/>
      <c r="BL384" s="355"/>
      <c r="BM384" s="354">
        <v>0.18</v>
      </c>
      <c r="BN384" s="473">
        <v>0.18</v>
      </c>
      <c r="BO384" s="474" t="s">
        <v>2440</v>
      </c>
      <c r="BP384" s="354">
        <f>IFERROR(VLOOKUP(CONCATENATE($AC384,$AE384),'[1]Matriz de Decisión'!$M$4:$Y$81,4,0),0)</f>
        <v>0.16222222222222221</v>
      </c>
      <c r="BQ384" s="122">
        <f>IFERROR(VLOOKUP(CONCATENATE($AC384,$AE384),'[1]Matriz de Decisión'!$M$4:$Y$81,4,0),0)</f>
        <v>0.16222222222222221</v>
      </c>
      <c r="BR384" s="373" t="s">
        <v>4006</v>
      </c>
      <c r="BS384" s="1040">
        <v>0.24</v>
      </c>
      <c r="BT384" s="1042">
        <v>0.24</v>
      </c>
      <c r="BU384" s="1041" t="s">
        <v>5576</v>
      </c>
      <c r="BV384" s="354">
        <f>IFERROR(VLOOKUP(CONCATENATE($AC384,$AE384),'[1]Matriz de Decisión'!$M$4:$Y$81,6,0),0)</f>
        <v>0.32444444444444442</v>
      </c>
      <c r="BW384" s="1314">
        <v>0.32444444444444442</v>
      </c>
      <c r="BX384" s="1307" t="s">
        <v>6061</v>
      </c>
      <c r="BY384" s="1448">
        <f>IFERROR(VLOOKUP(CONCATENATE($AC384,$AE384),'[2]Matriz de Decisión'!$M$4:$Y$81,7,0),0)</f>
        <v>0.40555555555555556</v>
      </c>
      <c r="BZ384" s="1448">
        <v>0.41</v>
      </c>
      <c r="CA384" s="1034" t="s">
        <v>6925</v>
      </c>
      <c r="CB384" s="354">
        <f>IFERROR(VLOOKUP(CONCATENATE($AC384,$AE384),'[1]Matriz de Decisión'!$M$4:$Y$81,8,0),0)</f>
        <v>0.51666666666666661</v>
      </c>
      <c r="CC384" s="355"/>
      <c r="CD384" s="355"/>
      <c r="CE384" s="354">
        <f>IFERROR(VLOOKUP(CONCATENATE($AC384,$AE384),'[1]Matriz de Decisión'!$M$4:$Y$81,9,0),0)</f>
        <v>0.62777777777777777</v>
      </c>
      <c r="CF384" s="355"/>
      <c r="CG384" s="355"/>
      <c r="CH384" s="354">
        <f>IFERROR(VLOOKUP(CONCATENATE($AC384,$AE384),'[1]Matriz de Decisión'!$M$4:$Y$81,10,0),0)</f>
        <v>0.73888888888888893</v>
      </c>
      <c r="CI384" s="355"/>
      <c r="CJ384" s="355"/>
      <c r="CK384" s="354">
        <f>IFERROR(VLOOKUP(CONCATENATE($AC384,$AE384),'[1]Matriz de Decisión'!$M$4:$Y$81,11,0),0)</f>
        <v>1</v>
      </c>
      <c r="CL384" s="355"/>
      <c r="CM384" s="355"/>
      <c r="CN384" s="354">
        <f>IFERROR(VLOOKUP(CONCATENATE($AC384,$AE384),'[1]Matriz de Decisión'!$M$4:$Y$81,12,0),0)</f>
        <v>1</v>
      </c>
      <c r="CO384" s="355"/>
      <c r="CP384" s="355"/>
      <c r="CQ384" s="354">
        <f>IFERROR(VLOOKUP(CONCATENATE($AC384,$AE384),'[1]Matriz de Decisión'!$M$4:$Y$81,13,0),0)</f>
        <v>1</v>
      </c>
      <c r="CR384" s="355"/>
      <c r="CS384" s="355"/>
    </row>
    <row r="385" spans="1:97" ht="178.5" x14ac:dyDescent="0.25">
      <c r="A385" s="234" t="s">
        <v>3556</v>
      </c>
      <c r="B385" s="234" t="s">
        <v>181</v>
      </c>
      <c r="C385" s="234">
        <v>2</v>
      </c>
      <c r="D385" s="166" t="s">
        <v>183</v>
      </c>
      <c r="E385" s="120">
        <v>0</v>
      </c>
      <c r="F385" s="166" t="s">
        <v>192</v>
      </c>
      <c r="G385" s="166" t="s">
        <v>3716</v>
      </c>
      <c r="H385" s="166" t="s">
        <v>186</v>
      </c>
      <c r="I385" s="299" t="str">
        <f t="shared" si="24"/>
        <v>I-201-0-1312603</v>
      </c>
      <c r="J385" s="234" t="s">
        <v>221</v>
      </c>
      <c r="K385" s="109" t="s">
        <v>16</v>
      </c>
      <c r="L385" s="217" t="s">
        <v>19</v>
      </c>
      <c r="M385" s="301" t="s">
        <v>4754</v>
      </c>
      <c r="N385" s="109"/>
      <c r="O385" s="216" t="s">
        <v>225</v>
      </c>
      <c r="P385" s="331" t="s">
        <v>1298</v>
      </c>
      <c r="Q385" s="331" t="s">
        <v>1299</v>
      </c>
      <c r="R385" s="216" t="s">
        <v>228</v>
      </c>
      <c r="S385" s="111" t="s">
        <v>1348</v>
      </c>
      <c r="T385" s="118"/>
      <c r="U385" s="171">
        <v>0.1</v>
      </c>
      <c r="V385" s="216" t="s">
        <v>223</v>
      </c>
      <c r="W385" s="956">
        <v>1</v>
      </c>
      <c r="X385" s="121"/>
      <c r="Y385" s="703"/>
      <c r="Z385" s="296" t="s">
        <v>1351</v>
      </c>
      <c r="AA385" s="134">
        <v>43132</v>
      </c>
      <c r="AB385" s="134">
        <v>43405</v>
      </c>
      <c r="AC385" s="341" t="str">
        <f t="shared" si="25"/>
        <v>febrero</v>
      </c>
      <c r="AD385" s="343">
        <f t="shared" si="26"/>
        <v>273</v>
      </c>
      <c r="AE385" s="342">
        <f t="shared" si="23"/>
        <v>274</v>
      </c>
      <c r="AF385" s="168">
        <v>20000000</v>
      </c>
      <c r="AG385" s="168">
        <v>0</v>
      </c>
      <c r="AH385" s="216" t="s">
        <v>1301</v>
      </c>
      <c r="AI385" s="169">
        <v>0</v>
      </c>
      <c r="AJ385" s="136"/>
      <c r="AK385" s="144"/>
      <c r="AL385" s="279"/>
      <c r="AM385" s="279"/>
      <c r="AN385" s="469">
        <v>0.18</v>
      </c>
      <c r="AO385" s="373" t="s">
        <v>2441</v>
      </c>
      <c r="AP385" s="122">
        <v>0.25</v>
      </c>
      <c r="AQ385" s="710" t="s">
        <v>3981</v>
      </c>
      <c r="AR385" s="1038">
        <v>0.3</v>
      </c>
      <c r="AS385" s="1035" t="s">
        <v>5552</v>
      </c>
      <c r="AT385" s="1309">
        <v>0.35</v>
      </c>
      <c r="AU385" s="1034" t="s">
        <v>6039</v>
      </c>
      <c r="AV385" s="1309">
        <v>0.45</v>
      </c>
      <c r="AW385" s="1034" t="s">
        <v>6898</v>
      </c>
      <c r="AX385" s="144"/>
      <c r="AY385" s="144"/>
      <c r="AZ385" s="144"/>
      <c r="BA385" s="144"/>
      <c r="BB385" s="144"/>
      <c r="BC385" s="144"/>
      <c r="BD385" s="144"/>
      <c r="BE385" s="144"/>
      <c r="BF385" s="144"/>
      <c r="BG385" s="144"/>
      <c r="BH385" s="144"/>
      <c r="BI385" s="144"/>
      <c r="BJ385" s="335">
        <f>IFERROR(VLOOKUP(CONCATENATE($AC385,$AE385),'Matriz de Decisión'!$M$4:$Y$81,2,0),0)</f>
        <v>0</v>
      </c>
      <c r="BK385" s="355"/>
      <c r="BL385" s="355"/>
      <c r="BM385" s="354">
        <f>IFERROR(VLOOKUP(CONCATENATE($AC385,$AE385),'[1]Matriz de Decisión'!$M$4:$Y$81,3,0),0)</f>
        <v>8.1111111111111106E-2</v>
      </c>
      <c r="BN385" s="473">
        <v>0.18</v>
      </c>
      <c r="BO385" s="474" t="s">
        <v>2441</v>
      </c>
      <c r="BP385" s="354">
        <f>IFERROR(VLOOKUP(CONCATENATE($AC385,$AE385),'[1]Matriz de Decisión'!$M$4:$Y$81,4,0),0)</f>
        <v>0.16222222222222221</v>
      </c>
      <c r="BQ385" s="122">
        <f>IFERROR(VLOOKUP(CONCATENATE($AC385,$AE385),'[1]Matriz de Decisión'!$M$4:$Y$81,4,0),0)</f>
        <v>0.16222222222222221</v>
      </c>
      <c r="BR385" s="373" t="s">
        <v>4007</v>
      </c>
      <c r="BS385" s="1040">
        <v>0.24</v>
      </c>
      <c r="BT385" s="1042">
        <v>0.24</v>
      </c>
      <c r="BU385" s="1041" t="s">
        <v>5577</v>
      </c>
      <c r="BV385" s="354">
        <f>IFERROR(VLOOKUP(CONCATENATE($AC385,$AE385),'[1]Matriz de Decisión'!$M$4:$Y$81,6,0),0)</f>
        <v>0.32444444444444442</v>
      </c>
      <c r="BW385" s="1314">
        <v>0.4</v>
      </c>
      <c r="BX385" s="1307" t="s">
        <v>6062</v>
      </c>
      <c r="BY385" s="1448">
        <f>IFERROR(VLOOKUP(CONCATENATE($AC385,$AE385),'[2]Matriz de Decisión'!$M$4:$Y$81,7,0),0)</f>
        <v>0.40555555555555556</v>
      </c>
      <c r="BZ385" s="1448">
        <v>0.41</v>
      </c>
      <c r="CA385" s="1034" t="s">
        <v>6926</v>
      </c>
      <c r="CB385" s="354">
        <f>IFERROR(VLOOKUP(CONCATENATE($AC385,$AE385),'[1]Matriz de Decisión'!$M$4:$Y$81,8,0),0)</f>
        <v>0.51666666666666661</v>
      </c>
      <c r="CC385" s="355"/>
      <c r="CD385" s="355"/>
      <c r="CE385" s="354">
        <f>IFERROR(VLOOKUP(CONCATENATE($AC385,$AE385),'[1]Matriz de Decisión'!$M$4:$Y$81,9,0),0)</f>
        <v>0.62777777777777777</v>
      </c>
      <c r="CF385" s="355"/>
      <c r="CG385" s="355"/>
      <c r="CH385" s="354">
        <f>IFERROR(VLOOKUP(CONCATENATE($AC385,$AE385),'[1]Matriz de Decisión'!$M$4:$Y$81,10,0),0)</f>
        <v>0.73888888888888893</v>
      </c>
      <c r="CI385" s="355"/>
      <c r="CJ385" s="355"/>
      <c r="CK385" s="354">
        <f>IFERROR(VLOOKUP(CONCATENATE($AC385,$AE385),'[1]Matriz de Decisión'!$M$4:$Y$81,11,0),0)</f>
        <v>1</v>
      </c>
      <c r="CL385" s="355"/>
      <c r="CM385" s="355"/>
      <c r="CN385" s="354">
        <f>IFERROR(VLOOKUP(CONCATENATE($AC385,$AE385),'[1]Matriz de Decisión'!$M$4:$Y$81,12,0),0)</f>
        <v>1</v>
      </c>
      <c r="CO385" s="355"/>
      <c r="CP385" s="355"/>
      <c r="CQ385" s="354">
        <f>IFERROR(VLOOKUP(CONCATENATE($AC385,$AE385),'[1]Matriz de Decisión'!$M$4:$Y$81,13,0),0)</f>
        <v>1</v>
      </c>
      <c r="CR385" s="355"/>
      <c r="CS385" s="355"/>
    </row>
    <row r="386" spans="1:97" ht="114" x14ac:dyDescent="0.25">
      <c r="A386" s="234" t="s">
        <v>3556</v>
      </c>
      <c r="B386" s="234" t="s">
        <v>181</v>
      </c>
      <c r="C386" s="234">
        <v>2</v>
      </c>
      <c r="D386" s="166" t="s">
        <v>183</v>
      </c>
      <c r="E386" s="120">
        <v>0</v>
      </c>
      <c r="F386" s="166" t="s">
        <v>192</v>
      </c>
      <c r="G386" s="166" t="s">
        <v>3717</v>
      </c>
      <c r="H386" s="166" t="s">
        <v>183</v>
      </c>
      <c r="I386" s="299" t="str">
        <f t="shared" si="24"/>
        <v>I-201-0-1312701</v>
      </c>
      <c r="J386" s="234" t="s">
        <v>221</v>
      </c>
      <c r="K386" s="109" t="s">
        <v>16</v>
      </c>
      <c r="L386" s="217" t="s">
        <v>19</v>
      </c>
      <c r="M386" s="301" t="s">
        <v>4754</v>
      </c>
      <c r="N386" s="109"/>
      <c r="O386" s="216" t="s">
        <v>225</v>
      </c>
      <c r="P386" s="331" t="s">
        <v>1298</v>
      </c>
      <c r="Q386" s="331" t="s">
        <v>1299</v>
      </c>
      <c r="R386" s="216" t="s">
        <v>228</v>
      </c>
      <c r="S386" s="111" t="s">
        <v>1352</v>
      </c>
      <c r="T386" s="262" t="s">
        <v>1353</v>
      </c>
      <c r="U386" s="171">
        <v>0.05</v>
      </c>
      <c r="V386" s="216" t="s">
        <v>223</v>
      </c>
      <c r="W386" s="956">
        <v>1</v>
      </c>
      <c r="X386" s="121"/>
      <c r="Y386" s="703"/>
      <c r="Z386" s="296" t="s">
        <v>1354</v>
      </c>
      <c r="AA386" s="134">
        <v>43101</v>
      </c>
      <c r="AB386" s="134">
        <v>43312</v>
      </c>
      <c r="AC386" s="341" t="str">
        <f t="shared" si="25"/>
        <v>enero</v>
      </c>
      <c r="AD386" s="343">
        <f t="shared" si="26"/>
        <v>211</v>
      </c>
      <c r="AE386" s="342">
        <f t="shared" si="23"/>
        <v>213</v>
      </c>
      <c r="AF386" s="168">
        <v>0</v>
      </c>
      <c r="AG386" s="168">
        <v>0</v>
      </c>
      <c r="AH386" s="216" t="s">
        <v>1301</v>
      </c>
      <c r="AI386" s="169">
        <v>0</v>
      </c>
      <c r="AJ386" s="136" t="s">
        <v>1302</v>
      </c>
      <c r="AK386" s="263" t="s">
        <v>1355</v>
      </c>
      <c r="AL386" s="279"/>
      <c r="AM386" s="278" t="s">
        <v>1356</v>
      </c>
      <c r="AN386" s="469">
        <v>0.28000000000000003</v>
      </c>
      <c r="AO386" s="373" t="s">
        <v>2442</v>
      </c>
      <c r="AP386" s="122">
        <v>0.34857142857142853</v>
      </c>
      <c r="AQ386" s="373" t="s">
        <v>3982</v>
      </c>
      <c r="AR386" s="1038">
        <v>0.49</v>
      </c>
      <c r="AS386" s="1035" t="s">
        <v>5553</v>
      </c>
      <c r="AT386" s="1309">
        <v>0.63</v>
      </c>
      <c r="AU386" s="1034" t="s">
        <v>6040</v>
      </c>
      <c r="AV386" s="1309">
        <v>0.78</v>
      </c>
      <c r="AW386" s="1034" t="s">
        <v>6899</v>
      </c>
      <c r="AX386" s="144"/>
      <c r="AY386" s="144"/>
      <c r="AZ386" s="144"/>
      <c r="BA386" s="144"/>
      <c r="BB386" s="144"/>
      <c r="BC386" s="144"/>
      <c r="BD386" s="144"/>
      <c r="BE386" s="144"/>
      <c r="BF386" s="144"/>
      <c r="BG386" s="144"/>
      <c r="BH386" s="144"/>
      <c r="BI386" s="144"/>
      <c r="BJ386" s="335">
        <f>IFERROR(VLOOKUP(CONCATENATE($AC386,$AE386),'Matriz de Decisión'!$M$4:$Y$81,2,0),0)</f>
        <v>0.10285714285714284</v>
      </c>
      <c r="BK386" s="355"/>
      <c r="BL386" s="373" t="s">
        <v>1356</v>
      </c>
      <c r="BM386" s="354">
        <v>0.28000000000000003</v>
      </c>
      <c r="BN386" s="473">
        <v>0.28000000000000003</v>
      </c>
      <c r="BO386" s="475" t="s">
        <v>2442</v>
      </c>
      <c r="BP386" s="354">
        <f>IFERROR(VLOOKUP(CONCATENATE($AC386,$AE386),'[1]Matriz de Decisión'!$M$4:$Y$81,4,0),0)</f>
        <v>0.34857142857142853</v>
      </c>
      <c r="BQ386" s="122">
        <v>0.34857142857142853</v>
      </c>
      <c r="BR386" s="373" t="s">
        <v>3982</v>
      </c>
      <c r="BS386" s="1040">
        <v>0.49</v>
      </c>
      <c r="BT386" s="1042">
        <v>0.49</v>
      </c>
      <c r="BU386" s="1041" t="s">
        <v>5553</v>
      </c>
      <c r="BV386" s="354">
        <f>IFERROR(VLOOKUP(CONCATENATE($AC386,$AE386),'[1]Matriz de Decisión'!$M$4:$Y$81,6,0),0)</f>
        <v>0.63428571428571423</v>
      </c>
      <c r="BW386" s="1314">
        <f>IFERROR(VLOOKUP(CONCATENATE($AC386,$AE386),'[1]Matriz de Decisión'!$M$4:$Y$81,6,0),0)</f>
        <v>0.63428571428571423</v>
      </c>
      <c r="BX386" s="1307" t="s">
        <v>6063</v>
      </c>
      <c r="BY386" s="1448">
        <f>IFERROR(VLOOKUP(CONCATENATE($AC386,$AE386),'[2]Matriz de Decisión'!$M$4:$Y$81,7,0),0)</f>
        <v>0.77714285714285714</v>
      </c>
      <c r="BZ386" s="1448">
        <f>IFERROR(VLOOKUP(CONCATENATE($AC386,$AE386),'[2]Matriz de Decisión'!$M$4:$Y$81,7,0),0)</f>
        <v>0.77714285714285714</v>
      </c>
      <c r="CA386" s="1034" t="s">
        <v>6899</v>
      </c>
      <c r="CB386" s="354">
        <f>IFERROR(VLOOKUP(CONCATENATE($AC386,$AE386),'[1]Matriz de Decisión'!$M$4:$Y$81,8,0),0)</f>
        <v>1</v>
      </c>
      <c r="CC386" s="355"/>
      <c r="CD386" s="355"/>
      <c r="CE386" s="354">
        <f>IFERROR(VLOOKUP(CONCATENATE($AC386,$AE386),'[1]Matriz de Decisión'!$M$4:$Y$81,9,0),0)</f>
        <v>1</v>
      </c>
      <c r="CF386" s="355"/>
      <c r="CG386" s="355"/>
      <c r="CH386" s="354">
        <f>IFERROR(VLOOKUP(CONCATENATE($AC386,$AE386),'[1]Matriz de Decisión'!$M$4:$Y$81,10,0),0)</f>
        <v>1</v>
      </c>
      <c r="CI386" s="355"/>
      <c r="CJ386" s="355"/>
      <c r="CK386" s="354">
        <f>IFERROR(VLOOKUP(CONCATENATE($AC386,$AE386),'[1]Matriz de Decisión'!$M$4:$Y$81,11,0),0)</f>
        <v>1</v>
      </c>
      <c r="CL386" s="355"/>
      <c r="CM386" s="355"/>
      <c r="CN386" s="354">
        <f>IFERROR(VLOOKUP(CONCATENATE($AC386,$AE386),'[1]Matriz de Decisión'!$M$4:$Y$81,12,0),0)</f>
        <v>1</v>
      </c>
      <c r="CO386" s="355"/>
      <c r="CP386" s="355"/>
      <c r="CQ386" s="354">
        <f>IFERROR(VLOOKUP(CONCATENATE($AC386,$AE386),'[1]Matriz de Decisión'!$M$4:$Y$81,13,0),0)</f>
        <v>1</v>
      </c>
      <c r="CR386" s="355"/>
      <c r="CS386" s="355"/>
    </row>
    <row r="387" spans="1:97" ht="128.25" x14ac:dyDescent="0.25">
      <c r="A387" s="234" t="s">
        <v>3556</v>
      </c>
      <c r="B387" s="234" t="s">
        <v>181</v>
      </c>
      <c r="C387" s="234">
        <v>2</v>
      </c>
      <c r="D387" s="166" t="s">
        <v>183</v>
      </c>
      <c r="E387" s="120">
        <v>0</v>
      </c>
      <c r="F387" s="166" t="s">
        <v>192</v>
      </c>
      <c r="G387" s="166" t="s">
        <v>3718</v>
      </c>
      <c r="H387" s="166" t="s">
        <v>183</v>
      </c>
      <c r="I387" s="299" t="str">
        <f t="shared" si="24"/>
        <v>I-201-0-1312801</v>
      </c>
      <c r="J387" s="234" t="s">
        <v>221</v>
      </c>
      <c r="K387" s="109" t="s">
        <v>16</v>
      </c>
      <c r="L387" s="217" t="s">
        <v>19</v>
      </c>
      <c r="M387" s="301" t="s">
        <v>4754</v>
      </c>
      <c r="N387" s="109"/>
      <c r="O387" s="216" t="s">
        <v>225</v>
      </c>
      <c r="P387" s="331" t="s">
        <v>1298</v>
      </c>
      <c r="Q387" s="331" t="s">
        <v>1299</v>
      </c>
      <c r="R387" s="216" t="s">
        <v>228</v>
      </c>
      <c r="S387" s="111" t="s">
        <v>1357</v>
      </c>
      <c r="T387" s="263" t="s">
        <v>1358</v>
      </c>
      <c r="U387" s="171">
        <v>0.05</v>
      </c>
      <c r="V387" s="216" t="s">
        <v>223</v>
      </c>
      <c r="W387" s="956">
        <v>1</v>
      </c>
      <c r="X387" s="121"/>
      <c r="Y387" s="703"/>
      <c r="Z387" s="296" t="s">
        <v>1359</v>
      </c>
      <c r="AA387" s="134">
        <v>43101</v>
      </c>
      <c r="AB387" s="134">
        <v>43342</v>
      </c>
      <c r="AC387" s="341" t="str">
        <f t="shared" si="25"/>
        <v>enero</v>
      </c>
      <c r="AD387" s="343">
        <f t="shared" si="26"/>
        <v>241</v>
      </c>
      <c r="AE387" s="342">
        <f t="shared" si="23"/>
        <v>244</v>
      </c>
      <c r="AF387" s="168">
        <v>0</v>
      </c>
      <c r="AG387" s="168">
        <v>0</v>
      </c>
      <c r="AH387" s="216" t="s">
        <v>1301</v>
      </c>
      <c r="AI387" s="169">
        <v>0</v>
      </c>
      <c r="AJ387" s="136" t="s">
        <v>1302</v>
      </c>
      <c r="AK387" s="144"/>
      <c r="AL387" s="279"/>
      <c r="AM387" s="278" t="s">
        <v>1360</v>
      </c>
      <c r="AN387" s="469"/>
      <c r="AO387" s="507" t="s">
        <v>2443</v>
      </c>
      <c r="AP387" s="719">
        <v>0.3</v>
      </c>
      <c r="AQ387" s="710" t="s">
        <v>3983</v>
      </c>
      <c r="AR387" s="1038">
        <v>0.34</v>
      </c>
      <c r="AS387" s="1035" t="s">
        <v>4008</v>
      </c>
      <c r="AT387" s="1309">
        <v>0.47</v>
      </c>
      <c r="AU387" s="1034" t="s">
        <v>6041</v>
      </c>
      <c r="AV387" s="1309">
        <v>0.55000000000000004</v>
      </c>
      <c r="AW387" s="1034" t="s">
        <v>6900</v>
      </c>
      <c r="AX387" s="144"/>
      <c r="AY387" s="144"/>
      <c r="AZ387" s="144"/>
      <c r="BA387" s="144"/>
      <c r="BB387" s="144"/>
      <c r="BC387" s="144"/>
      <c r="BD387" s="144"/>
      <c r="BE387" s="144"/>
      <c r="BF387" s="144"/>
      <c r="BG387" s="144"/>
      <c r="BH387" s="144"/>
      <c r="BI387" s="144"/>
      <c r="BJ387" s="335">
        <f>IFERROR(VLOOKUP(CONCATENATE($AC387,$AE387),'Matriz de Decisión'!$M$4:$Y$81,2,0),0)</f>
        <v>8.4999999999999992E-2</v>
      </c>
      <c r="BK387" s="355"/>
      <c r="BL387" s="373" t="s">
        <v>1360</v>
      </c>
      <c r="BM387" s="354">
        <f>IFERROR(VLOOKUP(CONCATENATE($AC387,$AE387),'[1]Matriz de Decisión'!$M$4:$Y$81,3,0),0)</f>
        <v>0.16999999999999998</v>
      </c>
      <c r="BN387" s="465"/>
      <c r="BO387" s="475" t="s">
        <v>2443</v>
      </c>
      <c r="BP387" s="354">
        <f>IFERROR(VLOOKUP(CONCATENATE($AC387,$AE387),'[1]Matriz de Decisión'!$M$4:$Y$81,4,0),0)</f>
        <v>0.255</v>
      </c>
      <c r="BQ387" s="122">
        <v>0.255</v>
      </c>
      <c r="BR387" s="373" t="s">
        <v>4008</v>
      </c>
      <c r="BS387" s="1040">
        <v>0.34</v>
      </c>
      <c r="BT387" s="1042">
        <v>0.34</v>
      </c>
      <c r="BU387" s="1041" t="s">
        <v>4008</v>
      </c>
      <c r="BV387" s="354">
        <f>IFERROR(VLOOKUP(CONCATENATE($AC387,$AE387),'[1]Matriz de Decisión'!$M$4:$Y$81,6,0),0)</f>
        <v>0.46499999999999997</v>
      </c>
      <c r="BW387" s="1314">
        <v>0.46499999999999997</v>
      </c>
      <c r="BX387" s="1034" t="s">
        <v>6041</v>
      </c>
      <c r="BY387" s="1448">
        <f>IFERROR(VLOOKUP(CONCATENATE($AC387,$AE387),'[2]Matriz de Decisión'!$M$4:$Y$81,7,0),0)</f>
        <v>0.59</v>
      </c>
      <c r="BZ387" s="1448">
        <v>0.5</v>
      </c>
      <c r="CA387" s="1034" t="s">
        <v>6927</v>
      </c>
      <c r="CB387" s="354">
        <f>IFERROR(VLOOKUP(CONCATENATE($AC387,$AE387),'[1]Matriz de Decisión'!$M$4:$Y$81,8,0),0)</f>
        <v>0.71499999999999997</v>
      </c>
      <c r="CC387" s="355"/>
      <c r="CD387" s="355"/>
      <c r="CE387" s="354">
        <f>IFERROR(VLOOKUP(CONCATENATE($AC387,$AE387),'[1]Matriz de Decisión'!$M$4:$Y$81,9,0),0)</f>
        <v>1</v>
      </c>
      <c r="CF387" s="355"/>
      <c r="CG387" s="355"/>
      <c r="CH387" s="354">
        <f>IFERROR(VLOOKUP(CONCATENATE($AC387,$AE387),'[1]Matriz de Decisión'!$M$4:$Y$81,10,0),0)</f>
        <v>1</v>
      </c>
      <c r="CI387" s="355"/>
      <c r="CJ387" s="355"/>
      <c r="CK387" s="354">
        <f>IFERROR(VLOOKUP(CONCATENATE($AC387,$AE387),'[1]Matriz de Decisión'!$M$4:$Y$81,11,0),0)</f>
        <v>1</v>
      </c>
      <c r="CL387" s="355"/>
      <c r="CM387" s="355"/>
      <c r="CN387" s="354">
        <f>IFERROR(VLOOKUP(CONCATENATE($AC387,$AE387),'[1]Matriz de Decisión'!$M$4:$Y$81,12,0),0)</f>
        <v>1</v>
      </c>
      <c r="CO387" s="355"/>
      <c r="CP387" s="355"/>
      <c r="CQ387" s="354">
        <f>IFERROR(VLOOKUP(CONCATENATE($AC387,$AE387),'[1]Matriz de Decisión'!$M$4:$Y$81,13,0),0)</f>
        <v>1</v>
      </c>
      <c r="CR387" s="355"/>
      <c r="CS387" s="355"/>
    </row>
    <row r="388" spans="1:97" ht="128.25" x14ac:dyDescent="0.25">
      <c r="A388" s="234" t="s">
        <v>3556</v>
      </c>
      <c r="B388" s="234" t="s">
        <v>181</v>
      </c>
      <c r="C388" s="234">
        <v>2</v>
      </c>
      <c r="D388" s="166" t="s">
        <v>183</v>
      </c>
      <c r="E388" s="120">
        <v>0</v>
      </c>
      <c r="F388" s="166" t="s">
        <v>192</v>
      </c>
      <c r="G388" s="166" t="s">
        <v>3718</v>
      </c>
      <c r="H388" s="166" t="s">
        <v>185</v>
      </c>
      <c r="I388" s="299" t="str">
        <f t="shared" si="24"/>
        <v>I-201-0-1312802</v>
      </c>
      <c r="J388" s="234" t="s">
        <v>221</v>
      </c>
      <c r="K388" s="109" t="s">
        <v>16</v>
      </c>
      <c r="L388" s="217" t="s">
        <v>19</v>
      </c>
      <c r="M388" s="301" t="s">
        <v>4754</v>
      </c>
      <c r="N388" s="109"/>
      <c r="O388" s="110" t="s">
        <v>225</v>
      </c>
      <c r="P388" s="331" t="s">
        <v>1298</v>
      </c>
      <c r="Q388" s="331" t="s">
        <v>1299</v>
      </c>
      <c r="R388" s="110" t="s">
        <v>228</v>
      </c>
      <c r="S388" s="111" t="s">
        <v>1357</v>
      </c>
      <c r="T388" s="263" t="s">
        <v>1355</v>
      </c>
      <c r="U388" s="171">
        <v>0.05</v>
      </c>
      <c r="V388" s="216" t="s">
        <v>223</v>
      </c>
      <c r="W388" s="956">
        <v>1</v>
      </c>
      <c r="X388" s="121"/>
      <c r="Y388" s="703"/>
      <c r="Z388" s="296" t="s">
        <v>1361</v>
      </c>
      <c r="AA388" s="134">
        <v>43101</v>
      </c>
      <c r="AB388" s="134">
        <v>43342</v>
      </c>
      <c r="AC388" s="341" t="str">
        <f t="shared" si="25"/>
        <v>enero</v>
      </c>
      <c r="AD388" s="343">
        <f t="shared" si="26"/>
        <v>241</v>
      </c>
      <c r="AE388" s="342">
        <f t="shared" si="23"/>
        <v>244</v>
      </c>
      <c r="AF388" s="168">
        <v>0</v>
      </c>
      <c r="AG388" s="168">
        <v>0</v>
      </c>
      <c r="AH388" s="296" t="s">
        <v>1301</v>
      </c>
      <c r="AI388" s="136">
        <v>0</v>
      </c>
      <c r="AJ388" s="136" t="s">
        <v>1302</v>
      </c>
      <c r="AK388" s="144"/>
      <c r="AL388" s="279"/>
      <c r="AM388" s="278" t="s">
        <v>1360</v>
      </c>
      <c r="AN388" s="465"/>
      <c r="AO388" s="507" t="s">
        <v>2444</v>
      </c>
      <c r="AP388" s="719">
        <v>0.3</v>
      </c>
      <c r="AQ388" s="710" t="s">
        <v>3983</v>
      </c>
      <c r="AR388" s="1038">
        <v>0.34</v>
      </c>
      <c r="AS388" s="1035" t="s">
        <v>4008</v>
      </c>
      <c r="AT388" s="1309">
        <v>0.47</v>
      </c>
      <c r="AU388" s="1034" t="s">
        <v>6041</v>
      </c>
      <c r="AV388" s="1309">
        <v>0.55000000000000004</v>
      </c>
      <c r="AW388" s="1034" t="s">
        <v>6900</v>
      </c>
      <c r="AX388" s="144"/>
      <c r="AY388" s="144"/>
      <c r="AZ388" s="144"/>
      <c r="BA388" s="144"/>
      <c r="BB388" s="144"/>
      <c r="BC388" s="144"/>
      <c r="BD388" s="144"/>
      <c r="BE388" s="144"/>
      <c r="BF388" s="144"/>
      <c r="BG388" s="144"/>
      <c r="BH388" s="144"/>
      <c r="BI388" s="144"/>
      <c r="BJ388" s="335">
        <f>IFERROR(VLOOKUP(CONCATENATE($AC388,$AE388),'Matriz de Decisión'!$M$4:$Y$81,2,0),0)</f>
        <v>8.4999999999999992E-2</v>
      </c>
      <c r="BK388" s="355"/>
      <c r="BL388" s="373" t="s">
        <v>1360</v>
      </c>
      <c r="BM388" s="354">
        <f>IFERROR(VLOOKUP(CONCATENATE($AC388,$AE388),'[1]Matriz de Decisión'!$M$4:$Y$81,3,0),0)</f>
        <v>0.16999999999999998</v>
      </c>
      <c r="BN388" s="465"/>
      <c r="BO388" s="475" t="s">
        <v>2444</v>
      </c>
      <c r="BP388" s="354">
        <f>IFERROR(VLOOKUP(CONCATENATE($AC388,$AE388),'[1]Matriz de Decisión'!$M$4:$Y$81,4,0),0)</f>
        <v>0.255</v>
      </c>
      <c r="BQ388" s="122">
        <v>0.255</v>
      </c>
      <c r="BR388" s="373" t="s">
        <v>2444</v>
      </c>
      <c r="BS388" s="1040">
        <v>0.34</v>
      </c>
      <c r="BT388" s="1042">
        <v>0.34</v>
      </c>
      <c r="BU388" s="1041" t="s">
        <v>4008</v>
      </c>
      <c r="BV388" s="354">
        <f>IFERROR(VLOOKUP(CONCATENATE($AC388,$AE388),'[1]Matriz de Decisión'!$M$4:$Y$81,6,0),0)</f>
        <v>0.46499999999999997</v>
      </c>
      <c r="BW388" s="1314">
        <v>0.46499999999999997</v>
      </c>
      <c r="BX388" s="1034" t="s">
        <v>6041</v>
      </c>
      <c r="BY388" s="1448">
        <f>IFERROR(VLOOKUP(CONCATENATE($AC388,$AE388),'[2]Matriz de Decisión'!$M$4:$Y$81,7,0),0)</f>
        <v>0.59</v>
      </c>
      <c r="BZ388" s="1448">
        <v>0.48</v>
      </c>
      <c r="CA388" s="1034" t="s">
        <v>6928</v>
      </c>
      <c r="CB388" s="354">
        <f>IFERROR(VLOOKUP(CONCATENATE($AC388,$AE388),'[1]Matriz de Decisión'!$M$4:$Y$81,8,0),0)</f>
        <v>0.71499999999999997</v>
      </c>
      <c r="CC388" s="355"/>
      <c r="CD388" s="355"/>
      <c r="CE388" s="354">
        <f>IFERROR(VLOOKUP(CONCATENATE($AC388,$AE388),'[1]Matriz de Decisión'!$M$4:$Y$81,9,0),0)</f>
        <v>1</v>
      </c>
      <c r="CF388" s="355"/>
      <c r="CG388" s="355"/>
      <c r="CH388" s="354">
        <f>IFERROR(VLOOKUP(CONCATENATE($AC388,$AE388),'[1]Matriz de Decisión'!$M$4:$Y$81,10,0),0)</f>
        <v>1</v>
      </c>
      <c r="CI388" s="355"/>
      <c r="CJ388" s="355"/>
      <c r="CK388" s="354">
        <f>IFERROR(VLOOKUP(CONCATENATE($AC388,$AE388),'[1]Matriz de Decisión'!$M$4:$Y$81,11,0),0)</f>
        <v>1</v>
      </c>
      <c r="CL388" s="355"/>
      <c r="CM388" s="355"/>
      <c r="CN388" s="354">
        <f>IFERROR(VLOOKUP(CONCATENATE($AC388,$AE388),'[1]Matriz de Decisión'!$M$4:$Y$81,12,0),0)</f>
        <v>1</v>
      </c>
      <c r="CO388" s="355"/>
      <c r="CP388" s="355"/>
      <c r="CQ388" s="354">
        <f>IFERROR(VLOOKUP(CONCATENATE($AC388,$AE388),'[1]Matriz de Decisión'!$M$4:$Y$81,13,0),0)</f>
        <v>1</v>
      </c>
      <c r="CR388" s="355"/>
      <c r="CS388" s="355"/>
    </row>
    <row r="389" spans="1:97" ht="128.25" x14ac:dyDescent="0.25">
      <c r="A389" s="234" t="s">
        <v>3556</v>
      </c>
      <c r="B389" s="234" t="s">
        <v>181</v>
      </c>
      <c r="C389" s="234">
        <v>2</v>
      </c>
      <c r="D389" s="166" t="s">
        <v>183</v>
      </c>
      <c r="E389" s="120">
        <v>0</v>
      </c>
      <c r="F389" s="166" t="s">
        <v>192</v>
      </c>
      <c r="G389" s="166" t="s">
        <v>3718</v>
      </c>
      <c r="H389" s="166" t="s">
        <v>186</v>
      </c>
      <c r="I389" s="299" t="str">
        <f t="shared" si="24"/>
        <v>I-201-0-1312803</v>
      </c>
      <c r="J389" s="234" t="s">
        <v>221</v>
      </c>
      <c r="K389" s="109" t="s">
        <v>16</v>
      </c>
      <c r="L389" s="217" t="s">
        <v>19</v>
      </c>
      <c r="M389" s="301" t="s">
        <v>4754</v>
      </c>
      <c r="N389" s="109"/>
      <c r="O389" s="110" t="s">
        <v>225</v>
      </c>
      <c r="P389" s="331" t="s">
        <v>1298</v>
      </c>
      <c r="Q389" s="331" t="s">
        <v>1299</v>
      </c>
      <c r="R389" s="110" t="s">
        <v>228</v>
      </c>
      <c r="S389" s="111" t="s">
        <v>1357</v>
      </c>
      <c r="T389" s="263" t="s">
        <v>1355</v>
      </c>
      <c r="U389" s="171">
        <v>0.05</v>
      </c>
      <c r="V389" s="216" t="s">
        <v>223</v>
      </c>
      <c r="W389" s="956">
        <v>1</v>
      </c>
      <c r="X389" s="234"/>
      <c r="Y389" s="703"/>
      <c r="Z389" s="296" t="s">
        <v>1362</v>
      </c>
      <c r="AA389" s="134">
        <v>43101</v>
      </c>
      <c r="AB389" s="134">
        <v>43342</v>
      </c>
      <c r="AC389" s="341" t="str">
        <f t="shared" si="25"/>
        <v>enero</v>
      </c>
      <c r="AD389" s="343">
        <f t="shared" si="26"/>
        <v>241</v>
      </c>
      <c r="AE389" s="342">
        <f t="shared" si="23"/>
        <v>244</v>
      </c>
      <c r="AF389" s="168">
        <v>0</v>
      </c>
      <c r="AG389" s="168">
        <v>0</v>
      </c>
      <c r="AH389" s="216" t="s">
        <v>1301</v>
      </c>
      <c r="AI389" s="169">
        <v>0</v>
      </c>
      <c r="AJ389" s="136" t="s">
        <v>1302</v>
      </c>
      <c r="AK389" s="144"/>
      <c r="AL389" s="279"/>
      <c r="AM389" s="278" t="s">
        <v>1360</v>
      </c>
      <c r="AN389" s="465"/>
      <c r="AO389" s="507" t="s">
        <v>2444</v>
      </c>
      <c r="AP389" s="719">
        <v>0.3</v>
      </c>
      <c r="AQ389" s="710" t="s">
        <v>3983</v>
      </c>
      <c r="AR389" s="1038">
        <v>0.34</v>
      </c>
      <c r="AS389" s="1035" t="s">
        <v>4008</v>
      </c>
      <c r="AT389" s="1309">
        <v>0.47</v>
      </c>
      <c r="AU389" s="1034" t="s">
        <v>6041</v>
      </c>
      <c r="AV389" s="1309">
        <v>0.55000000000000004</v>
      </c>
      <c r="AW389" s="1034" t="s">
        <v>6900</v>
      </c>
      <c r="AX389" s="144"/>
      <c r="AY389" s="144"/>
      <c r="AZ389" s="144"/>
      <c r="BA389" s="144"/>
      <c r="BB389" s="144"/>
      <c r="BC389" s="144"/>
      <c r="BD389" s="144"/>
      <c r="BE389" s="144"/>
      <c r="BF389" s="144"/>
      <c r="BG389" s="144"/>
      <c r="BH389" s="144"/>
      <c r="BI389" s="144"/>
      <c r="BJ389" s="335">
        <f>IFERROR(VLOOKUP(CONCATENATE($AC389,$AE389),'Matriz de Decisión'!$M$4:$Y$81,2,0),0)</f>
        <v>8.4999999999999992E-2</v>
      </c>
      <c r="BK389" s="355"/>
      <c r="BL389" s="373" t="s">
        <v>1360</v>
      </c>
      <c r="BM389" s="354">
        <f>IFERROR(VLOOKUP(CONCATENATE($AC389,$AE389),'[1]Matriz de Decisión'!$M$4:$Y$81,3,0),0)</f>
        <v>0.16999999999999998</v>
      </c>
      <c r="BN389" s="465"/>
      <c r="BO389" s="475" t="s">
        <v>2444</v>
      </c>
      <c r="BP389" s="354">
        <f>IFERROR(VLOOKUP(CONCATENATE($AC389,$AE389),'[1]Matriz de Decisión'!$M$4:$Y$81,4,0),0)</f>
        <v>0.255</v>
      </c>
      <c r="BQ389" s="122">
        <v>0.255</v>
      </c>
      <c r="BR389" s="373" t="s">
        <v>2444</v>
      </c>
      <c r="BS389" s="1040">
        <v>0.34</v>
      </c>
      <c r="BT389" s="1042">
        <v>0.34</v>
      </c>
      <c r="BU389" s="1041" t="s">
        <v>4008</v>
      </c>
      <c r="BV389" s="354">
        <f>IFERROR(VLOOKUP(CONCATENATE($AC389,$AE389),'[1]Matriz de Decisión'!$M$4:$Y$81,6,0),0)</f>
        <v>0.46499999999999997</v>
      </c>
      <c r="BW389" s="1314">
        <v>0.46499999999999997</v>
      </c>
      <c r="BX389" s="1034" t="s">
        <v>6041</v>
      </c>
      <c r="BY389" s="1448">
        <f>IFERROR(VLOOKUP(CONCATENATE($AC389,$AE389),'[2]Matriz de Decisión'!$M$4:$Y$81,7,0),0)</f>
        <v>0.59</v>
      </c>
      <c r="BZ389" s="1448">
        <v>0.48</v>
      </c>
      <c r="CA389" s="1034" t="s">
        <v>6929</v>
      </c>
      <c r="CB389" s="354">
        <f>IFERROR(VLOOKUP(CONCATENATE($AC389,$AE389),'[1]Matriz de Decisión'!$M$4:$Y$81,8,0),0)</f>
        <v>0.71499999999999997</v>
      </c>
      <c r="CC389" s="355"/>
      <c r="CD389" s="355"/>
      <c r="CE389" s="354">
        <f>IFERROR(VLOOKUP(CONCATENATE($AC389,$AE389),'[1]Matriz de Decisión'!$M$4:$Y$81,9,0),0)</f>
        <v>1</v>
      </c>
      <c r="CF389" s="355"/>
      <c r="CG389" s="355"/>
      <c r="CH389" s="354">
        <f>IFERROR(VLOOKUP(CONCATENATE($AC389,$AE389),'[1]Matriz de Decisión'!$M$4:$Y$81,10,0),0)</f>
        <v>1</v>
      </c>
      <c r="CI389" s="355"/>
      <c r="CJ389" s="355"/>
      <c r="CK389" s="354">
        <f>IFERROR(VLOOKUP(CONCATENATE($AC389,$AE389),'[1]Matriz de Decisión'!$M$4:$Y$81,11,0),0)</f>
        <v>1</v>
      </c>
      <c r="CL389" s="355"/>
      <c r="CM389" s="355"/>
      <c r="CN389" s="354">
        <f>IFERROR(VLOOKUP(CONCATENATE($AC389,$AE389),'[1]Matriz de Decisión'!$M$4:$Y$81,12,0),0)</f>
        <v>1</v>
      </c>
      <c r="CO389" s="355"/>
      <c r="CP389" s="355"/>
      <c r="CQ389" s="354">
        <f>IFERROR(VLOOKUP(CONCATENATE($AC389,$AE389),'[1]Matriz de Decisión'!$M$4:$Y$81,13,0),0)</f>
        <v>1</v>
      </c>
      <c r="CR389" s="355"/>
      <c r="CS389" s="355"/>
    </row>
    <row r="390" spans="1:97" ht="242.25" x14ac:dyDescent="0.25">
      <c r="A390" s="234" t="s">
        <v>3556</v>
      </c>
      <c r="B390" s="234" t="s">
        <v>181</v>
      </c>
      <c r="C390" s="234">
        <v>2</v>
      </c>
      <c r="D390" s="166" t="s">
        <v>183</v>
      </c>
      <c r="E390" s="120">
        <v>0</v>
      </c>
      <c r="F390" s="166" t="s">
        <v>192</v>
      </c>
      <c r="G390" s="166" t="s">
        <v>3719</v>
      </c>
      <c r="H390" s="166" t="s">
        <v>183</v>
      </c>
      <c r="I390" s="299" t="str">
        <f t="shared" si="24"/>
        <v>I-201-0-1312901</v>
      </c>
      <c r="J390" s="234" t="s">
        <v>221</v>
      </c>
      <c r="K390" s="109" t="s">
        <v>16</v>
      </c>
      <c r="L390" s="217" t="s">
        <v>19</v>
      </c>
      <c r="M390" s="301" t="s">
        <v>4754</v>
      </c>
      <c r="N390" s="109"/>
      <c r="O390" s="110" t="s">
        <v>225</v>
      </c>
      <c r="P390" s="331" t="s">
        <v>1298</v>
      </c>
      <c r="Q390" s="331" t="s">
        <v>1299</v>
      </c>
      <c r="R390" s="110" t="s">
        <v>228</v>
      </c>
      <c r="S390" s="1430" t="s">
        <v>1363</v>
      </c>
      <c r="T390" s="262" t="s">
        <v>1364</v>
      </c>
      <c r="U390" s="171">
        <v>0.1</v>
      </c>
      <c r="V390" s="216" t="s">
        <v>223</v>
      </c>
      <c r="W390" s="1633">
        <v>1</v>
      </c>
      <c r="X390" s="121"/>
      <c r="Y390" s="703"/>
      <c r="Z390" s="296" t="s">
        <v>1365</v>
      </c>
      <c r="AA390" s="134">
        <v>43101</v>
      </c>
      <c r="AB390" s="134">
        <v>43281</v>
      </c>
      <c r="AC390" s="341" t="str">
        <f t="shared" si="25"/>
        <v>enero</v>
      </c>
      <c r="AD390" s="343">
        <f t="shared" si="26"/>
        <v>180</v>
      </c>
      <c r="AE390" s="342">
        <f t="shared" si="23"/>
        <v>183</v>
      </c>
      <c r="AF390" s="168"/>
      <c r="AG390" s="135"/>
      <c r="AH390" s="216"/>
      <c r="AI390" s="169"/>
      <c r="AJ390" s="136"/>
      <c r="AK390" s="264" t="s">
        <v>1366</v>
      </c>
      <c r="AL390" s="266">
        <v>0.8</v>
      </c>
      <c r="AM390" s="265" t="s">
        <v>1367</v>
      </c>
      <c r="AN390" s="469">
        <v>0.33333333333333337</v>
      </c>
      <c r="AO390" s="507" t="s">
        <v>2445</v>
      </c>
      <c r="AP390" s="122">
        <v>0.4</v>
      </c>
      <c r="AQ390" s="710" t="s">
        <v>3984</v>
      </c>
      <c r="AR390" s="1038">
        <v>0.52</v>
      </c>
      <c r="AS390" s="1035" t="s">
        <v>5554</v>
      </c>
      <c r="AT390" s="1309">
        <v>0.68</v>
      </c>
      <c r="AU390" s="1307" t="s">
        <v>6042</v>
      </c>
      <c r="AV390" s="1309">
        <v>0.73</v>
      </c>
      <c r="AW390" s="1034" t="s">
        <v>6901</v>
      </c>
      <c r="AX390" s="144"/>
      <c r="AY390" s="144"/>
      <c r="AZ390" s="144"/>
      <c r="BA390" s="144"/>
      <c r="BB390" s="144"/>
      <c r="BC390" s="144"/>
      <c r="BD390" s="144"/>
      <c r="BE390" s="144"/>
      <c r="BF390" s="144"/>
      <c r="BG390" s="144"/>
      <c r="BH390" s="144"/>
      <c r="BI390" s="144"/>
      <c r="BJ390" s="335">
        <f>IFERROR(VLOOKUP(CONCATENATE($AC390,$AE390),'Matriz de Decisión'!$M$4:$Y$81,2,0),0)</f>
        <v>0.11666666666666665</v>
      </c>
      <c r="BK390" s="266">
        <v>0.8</v>
      </c>
      <c r="BL390" s="265" t="s">
        <v>1367</v>
      </c>
      <c r="BM390" s="354">
        <v>0.33</v>
      </c>
      <c r="BN390" s="473">
        <v>0.33333333333333337</v>
      </c>
      <c r="BO390" s="475" t="s">
        <v>2445</v>
      </c>
      <c r="BP390" s="354">
        <f>IFERROR(VLOOKUP(CONCATENATE($AC390,$AE390),'[1]Matriz de Decisión'!$M$4:$Y$81,4,0),0)</f>
        <v>0.35</v>
      </c>
      <c r="BQ390" s="122">
        <v>0.35</v>
      </c>
      <c r="BR390" s="548" t="s">
        <v>4009</v>
      </c>
      <c r="BS390" s="1040">
        <v>0.52</v>
      </c>
      <c r="BT390" s="1042">
        <v>0.52</v>
      </c>
      <c r="BU390" s="1041" t="s">
        <v>5578</v>
      </c>
      <c r="BV390" s="354">
        <f>IFERROR(VLOOKUP(CONCATENATE($AC390,$AE390),'[1]Matriz de Decisión'!$M$4:$Y$81,6,0),0)</f>
        <v>0.68333333333333324</v>
      </c>
      <c r="BW390" s="1314">
        <v>0.68333333333333324</v>
      </c>
      <c r="BX390" s="1307" t="s">
        <v>6042</v>
      </c>
      <c r="BY390" s="1448">
        <f>IFERROR(VLOOKUP(CONCATENATE($AC390,$AE390),'[2]Matriz de Decisión'!$M$4:$Y$81,7,0),0)</f>
        <v>1</v>
      </c>
      <c r="BZ390" s="1448">
        <v>0.7</v>
      </c>
      <c r="CA390" s="1034" t="s">
        <v>6930</v>
      </c>
      <c r="CB390" s="354">
        <f>IFERROR(VLOOKUP(CONCATENATE($AC390,$AE390),'[1]Matriz de Decisión'!$M$4:$Y$81,8,0),0)</f>
        <v>1</v>
      </c>
      <c r="CC390" s="355"/>
      <c r="CD390" s="355"/>
      <c r="CE390" s="354">
        <f>IFERROR(VLOOKUP(CONCATENATE($AC390,$AE390),'[1]Matriz de Decisión'!$M$4:$Y$81,9,0),0)</f>
        <v>1</v>
      </c>
      <c r="CF390" s="355"/>
      <c r="CG390" s="355"/>
      <c r="CH390" s="354">
        <f>IFERROR(VLOOKUP(CONCATENATE($AC390,$AE390),'[1]Matriz de Decisión'!$M$4:$Y$81,10,0),0)</f>
        <v>1</v>
      </c>
      <c r="CI390" s="355"/>
      <c r="CJ390" s="355"/>
      <c r="CK390" s="354">
        <f>IFERROR(VLOOKUP(CONCATENATE($AC390,$AE390),'[1]Matriz de Decisión'!$M$4:$Y$81,11,0),0)</f>
        <v>1</v>
      </c>
      <c r="CL390" s="355"/>
      <c r="CM390" s="355"/>
      <c r="CN390" s="354">
        <f>IFERROR(VLOOKUP(CONCATENATE($AC390,$AE390),'[1]Matriz de Decisión'!$M$4:$Y$81,12,0),0)</f>
        <v>1</v>
      </c>
      <c r="CO390" s="355"/>
      <c r="CP390" s="355"/>
      <c r="CQ390" s="354">
        <f>IFERROR(VLOOKUP(CONCATENATE($AC390,$AE390),'[1]Matriz de Decisión'!$M$4:$Y$81,13,0),0)</f>
        <v>1</v>
      </c>
      <c r="CR390" s="355"/>
      <c r="CS390" s="355"/>
    </row>
    <row r="391" spans="1:97" ht="242.25" x14ac:dyDescent="0.25">
      <c r="A391" s="234" t="s">
        <v>3556</v>
      </c>
      <c r="B391" s="234" t="s">
        <v>181</v>
      </c>
      <c r="C391" s="234">
        <v>2</v>
      </c>
      <c r="D391" s="166" t="s">
        <v>183</v>
      </c>
      <c r="E391" s="120">
        <v>0</v>
      </c>
      <c r="F391" s="166" t="s">
        <v>192</v>
      </c>
      <c r="G391" s="166" t="s">
        <v>3719</v>
      </c>
      <c r="H391" s="166" t="s">
        <v>185</v>
      </c>
      <c r="I391" s="299" t="str">
        <f t="shared" si="24"/>
        <v>I-201-0-1312902</v>
      </c>
      <c r="J391" s="234" t="s">
        <v>221</v>
      </c>
      <c r="K391" s="109" t="s">
        <v>16</v>
      </c>
      <c r="L391" s="217" t="s">
        <v>19</v>
      </c>
      <c r="M391" s="301" t="s">
        <v>4754</v>
      </c>
      <c r="N391" s="221"/>
      <c r="O391" s="110" t="s">
        <v>225</v>
      </c>
      <c r="P391" s="331" t="s">
        <v>1298</v>
      </c>
      <c r="Q391" s="331" t="s">
        <v>1299</v>
      </c>
      <c r="R391" s="110" t="s">
        <v>228</v>
      </c>
      <c r="S391" s="1430" t="s">
        <v>1363</v>
      </c>
      <c r="T391" s="262" t="s">
        <v>1368</v>
      </c>
      <c r="U391" s="171">
        <v>0.1</v>
      </c>
      <c r="V391" s="216" t="s">
        <v>223</v>
      </c>
      <c r="W391" s="1633">
        <v>1</v>
      </c>
      <c r="X391" s="123"/>
      <c r="Y391" s="703"/>
      <c r="Z391" s="296" t="s">
        <v>1369</v>
      </c>
      <c r="AA391" s="134">
        <v>43101</v>
      </c>
      <c r="AB391" s="134">
        <v>43281</v>
      </c>
      <c r="AC391" s="341" t="str">
        <f t="shared" si="25"/>
        <v>enero</v>
      </c>
      <c r="AD391" s="343">
        <f t="shared" si="26"/>
        <v>180</v>
      </c>
      <c r="AE391" s="342">
        <f t="shared" si="23"/>
        <v>183</v>
      </c>
      <c r="AF391" s="168">
        <v>0</v>
      </c>
      <c r="AG391" s="135">
        <v>80000000</v>
      </c>
      <c r="AH391" s="216"/>
      <c r="AI391" s="169">
        <v>20000000</v>
      </c>
      <c r="AJ391" s="136"/>
      <c r="AK391" s="264" t="s">
        <v>1370</v>
      </c>
      <c r="AL391" s="266">
        <v>0.1</v>
      </c>
      <c r="AM391" s="265" t="s">
        <v>1371</v>
      </c>
      <c r="AN391" s="469">
        <v>0.33333333333333337</v>
      </c>
      <c r="AO391" s="507" t="s">
        <v>2446</v>
      </c>
      <c r="AP391" s="122">
        <v>0.4</v>
      </c>
      <c r="AQ391" s="710" t="s">
        <v>3984</v>
      </c>
      <c r="AR391" s="1038">
        <v>0.52</v>
      </c>
      <c r="AS391" s="1035" t="s">
        <v>5554</v>
      </c>
      <c r="AT391" s="1309">
        <v>0.68</v>
      </c>
      <c r="AU391" s="1307" t="s">
        <v>6042</v>
      </c>
      <c r="AV391" s="1309">
        <v>0.73</v>
      </c>
      <c r="AW391" s="1034" t="s">
        <v>6901</v>
      </c>
      <c r="AX391" s="144"/>
      <c r="AY391" s="144"/>
      <c r="AZ391" s="144"/>
      <c r="BA391" s="144"/>
      <c r="BB391" s="144"/>
      <c r="BC391" s="144"/>
      <c r="BD391" s="144"/>
      <c r="BE391" s="144"/>
      <c r="BF391" s="144"/>
      <c r="BG391" s="144"/>
      <c r="BH391" s="144"/>
      <c r="BI391" s="144"/>
      <c r="BJ391" s="335">
        <f>IFERROR(VLOOKUP(CONCATENATE($AC391,$AE391),'Matriz de Decisión'!$M$4:$Y$81,2,0),0)</f>
        <v>0.11666666666666665</v>
      </c>
      <c r="BK391" s="266">
        <v>0.1</v>
      </c>
      <c r="BL391" s="265" t="s">
        <v>1371</v>
      </c>
      <c r="BM391" s="354">
        <v>0.33</v>
      </c>
      <c r="BN391" s="473">
        <v>0.33333333333333337</v>
      </c>
      <c r="BO391" s="475" t="s">
        <v>2446</v>
      </c>
      <c r="BP391" s="354">
        <f>IFERROR(VLOOKUP(CONCATENATE($AC391,$AE391),'[1]Matriz de Decisión'!$M$4:$Y$81,4,0),0)</f>
        <v>0.35</v>
      </c>
      <c r="BQ391" s="122">
        <v>0.35</v>
      </c>
      <c r="BR391" s="548" t="s">
        <v>4010</v>
      </c>
      <c r="BS391" s="1040">
        <v>0.52</v>
      </c>
      <c r="BT391" s="1042">
        <v>0.52</v>
      </c>
      <c r="BU391" s="1041" t="s">
        <v>5579</v>
      </c>
      <c r="BV391" s="354">
        <f>IFERROR(VLOOKUP(CONCATENATE($AC391,$AE391),'[1]Matriz de Decisión'!$M$4:$Y$81,6,0),0)</f>
        <v>0.68333333333333324</v>
      </c>
      <c r="BW391" s="1314">
        <v>0.68333333333333324</v>
      </c>
      <c r="BX391" s="1307" t="s">
        <v>6064</v>
      </c>
      <c r="BY391" s="1448">
        <f>IFERROR(VLOOKUP(CONCATENATE($AC391,$AE391),'[2]Matriz de Decisión'!$M$4:$Y$81,7,0),0)</f>
        <v>1</v>
      </c>
      <c r="BZ391" s="1448">
        <v>0.7</v>
      </c>
      <c r="CA391" s="1034" t="s">
        <v>6931</v>
      </c>
      <c r="CB391" s="354">
        <f>IFERROR(VLOOKUP(CONCATENATE($AC391,$AE391),'[1]Matriz de Decisión'!$M$4:$Y$81,8,0),0)</f>
        <v>1</v>
      </c>
      <c r="CC391" s="355"/>
      <c r="CD391" s="355"/>
      <c r="CE391" s="354">
        <f>IFERROR(VLOOKUP(CONCATENATE($AC391,$AE391),'[1]Matriz de Decisión'!$M$4:$Y$81,9,0),0)</f>
        <v>1</v>
      </c>
      <c r="CF391" s="355"/>
      <c r="CG391" s="355"/>
      <c r="CH391" s="354">
        <f>IFERROR(VLOOKUP(CONCATENATE($AC391,$AE391),'[1]Matriz de Decisión'!$M$4:$Y$81,10,0),0)</f>
        <v>1</v>
      </c>
      <c r="CI391" s="355"/>
      <c r="CJ391" s="355"/>
      <c r="CK391" s="354">
        <f>IFERROR(VLOOKUP(CONCATENATE($AC391,$AE391),'[1]Matriz de Decisión'!$M$4:$Y$81,11,0),0)</f>
        <v>1</v>
      </c>
      <c r="CL391" s="355"/>
      <c r="CM391" s="355"/>
      <c r="CN391" s="354">
        <f>IFERROR(VLOOKUP(CONCATENATE($AC391,$AE391),'[1]Matriz de Decisión'!$M$4:$Y$81,12,0),0)</f>
        <v>1</v>
      </c>
      <c r="CO391" s="355"/>
      <c r="CP391" s="355"/>
      <c r="CQ391" s="354">
        <f>IFERROR(VLOOKUP(CONCATENATE($AC391,$AE391),'[1]Matriz de Decisión'!$M$4:$Y$81,13,0),0)</f>
        <v>1</v>
      </c>
      <c r="CR391" s="355"/>
      <c r="CS391" s="355"/>
    </row>
    <row r="392" spans="1:97" ht="84" x14ac:dyDescent="0.25">
      <c r="A392" s="234" t="s">
        <v>3556</v>
      </c>
      <c r="B392" s="234" t="s">
        <v>181</v>
      </c>
      <c r="C392" s="234">
        <v>2</v>
      </c>
      <c r="D392" s="166" t="s">
        <v>183</v>
      </c>
      <c r="E392" s="120">
        <v>0</v>
      </c>
      <c r="F392" s="166" t="s">
        <v>192</v>
      </c>
      <c r="G392" s="166" t="s">
        <v>3720</v>
      </c>
      <c r="H392" s="166" t="s">
        <v>183</v>
      </c>
      <c r="I392" s="299" t="str">
        <f t="shared" si="24"/>
        <v>I-201-0-1313001</v>
      </c>
      <c r="J392" s="234" t="s">
        <v>221</v>
      </c>
      <c r="K392" s="109" t="s">
        <v>16</v>
      </c>
      <c r="L392" s="217" t="s">
        <v>19</v>
      </c>
      <c r="M392" s="301" t="s">
        <v>4754</v>
      </c>
      <c r="N392" s="221"/>
      <c r="O392" s="110" t="s">
        <v>225</v>
      </c>
      <c r="P392" s="331" t="s">
        <v>1298</v>
      </c>
      <c r="Q392" s="331" t="s">
        <v>1299</v>
      </c>
      <c r="R392" s="216" t="s">
        <v>228</v>
      </c>
      <c r="S392" s="111" t="s">
        <v>1372</v>
      </c>
      <c r="T392" s="262" t="s">
        <v>1373</v>
      </c>
      <c r="U392" s="171">
        <v>0.1</v>
      </c>
      <c r="V392" s="216" t="s">
        <v>223</v>
      </c>
      <c r="W392" s="1633">
        <v>1</v>
      </c>
      <c r="X392" s="124"/>
      <c r="Y392" s="703"/>
      <c r="Z392" s="296" t="s">
        <v>1374</v>
      </c>
      <c r="AA392" s="134">
        <v>43115</v>
      </c>
      <c r="AB392" s="134">
        <v>43159</v>
      </c>
      <c r="AC392" s="341" t="str">
        <f t="shared" si="25"/>
        <v>enero</v>
      </c>
      <c r="AD392" s="343">
        <f t="shared" si="26"/>
        <v>44</v>
      </c>
      <c r="AE392" s="342">
        <f t="shared" ref="AE392:AE455" si="28">IF($AD392&lt;=30,30,IF(AND($AD392&gt;30,$AD392&lt;=61),61,IF(AND($AD392&gt;61,$AD392&lt;=91),91,IF(AND($AD392&gt;91,$AD392&lt;=122),122,IF(AND($AD392&gt;122,$AD392&lt;=152),152,IF(AND($AD392&gt;152,$AD392&lt;=183),183,IF(AND($AD392&gt;183,$AD392&lt;=213),213,IF(AND($AD392&gt;213,$AD392&lt;=244),244,IF(AND($AD392&gt;244,$AD392&lt;=274),274,IF(AND($AD392&gt;274,$AD392&lt;=305),305,IF(AND($AD392&gt;305,$AD392&lt;=333),333,IF(AND($AD392&gt;333,$AD392&lt;=365),365,"Verificar Fechas"))))))))))))</f>
        <v>61</v>
      </c>
      <c r="AF392" s="168">
        <v>0</v>
      </c>
      <c r="AG392" s="168">
        <v>0</v>
      </c>
      <c r="AH392" s="216" t="s">
        <v>1301</v>
      </c>
      <c r="AI392" s="169">
        <v>0</v>
      </c>
      <c r="AJ392" s="140"/>
      <c r="AK392" s="263" t="s">
        <v>1375</v>
      </c>
      <c r="AL392" s="267">
        <v>0.4</v>
      </c>
      <c r="AM392" s="263" t="s">
        <v>1376</v>
      </c>
      <c r="AN392" s="465"/>
      <c r="AO392" s="476" t="s">
        <v>2447</v>
      </c>
      <c r="AP392" s="724">
        <v>0.45</v>
      </c>
      <c r="AQ392" s="711" t="s">
        <v>3985</v>
      </c>
      <c r="AR392" s="1038">
        <v>0.75</v>
      </c>
      <c r="AS392" s="1035" t="s">
        <v>5555</v>
      </c>
      <c r="AT392" s="1309">
        <v>0.8</v>
      </c>
      <c r="AU392" s="1034" t="s">
        <v>6043</v>
      </c>
      <c r="AV392" s="1309">
        <v>0.85</v>
      </c>
      <c r="AW392" s="1034" t="s">
        <v>6902</v>
      </c>
      <c r="AX392" s="144"/>
      <c r="AY392" s="144"/>
      <c r="AZ392" s="144"/>
      <c r="BA392" s="144"/>
      <c r="BB392" s="144"/>
      <c r="BC392" s="144"/>
      <c r="BD392" s="144"/>
      <c r="BE392" s="144"/>
      <c r="BF392" s="144"/>
      <c r="BG392" s="144"/>
      <c r="BH392" s="144"/>
      <c r="BI392" s="144"/>
      <c r="BJ392" s="335">
        <f>IFERROR(VLOOKUP(CONCATENATE($AC392,$AE392),'Matriz de Decisión'!$M$4:$Y$81,2,0),0)</f>
        <v>0.4</v>
      </c>
      <c r="BK392" s="354">
        <v>0.4</v>
      </c>
      <c r="BL392" s="263" t="s">
        <v>1376</v>
      </c>
      <c r="BM392" s="354">
        <f>IFERROR(VLOOKUP(CONCATENATE($AC392,$AE392),'[1]Matriz de Decisión'!$M$4:$Y$81,3,0),0)</f>
        <v>1</v>
      </c>
      <c r="BN392" s="465"/>
      <c r="BO392" s="476" t="s">
        <v>2447</v>
      </c>
      <c r="BP392" s="354">
        <f>IFERROR(VLOOKUP(CONCATENATE($AC392,$AE392),'[1]Matriz de Decisión'!$M$4:$Y$81,4,0),0)</f>
        <v>1</v>
      </c>
      <c r="BQ392" s="431">
        <v>0.6</v>
      </c>
      <c r="BR392" s="547" t="s">
        <v>4011</v>
      </c>
      <c r="BS392" s="1040">
        <v>1</v>
      </c>
      <c r="BT392" s="1042">
        <v>1</v>
      </c>
      <c r="BU392" s="1041" t="s">
        <v>5580</v>
      </c>
      <c r="BV392" s="354">
        <f>IFERROR(VLOOKUP(CONCATENATE($AC392,$AE392),'[1]Matriz de Decisión'!$M$4:$Y$81,6,0),0)</f>
        <v>1</v>
      </c>
      <c r="BW392" s="1314">
        <v>1</v>
      </c>
      <c r="BX392" s="1307" t="s">
        <v>6065</v>
      </c>
      <c r="BY392" s="1448">
        <f>IFERROR(VLOOKUP(CONCATENATE($AC392,$AE392),'[2]Matriz de Decisión'!$M$4:$Y$81,7,0),0)</f>
        <v>1</v>
      </c>
      <c r="BZ392" s="1448">
        <v>1</v>
      </c>
      <c r="CA392" s="1034" t="s">
        <v>6932</v>
      </c>
      <c r="CB392" s="354">
        <f>IFERROR(VLOOKUP(CONCATENATE($AC392,$AE392),'[1]Matriz de Decisión'!$M$4:$Y$81,8,0),0)</f>
        <v>1</v>
      </c>
      <c r="CC392" s="355"/>
      <c r="CD392" s="355"/>
      <c r="CE392" s="354">
        <f>IFERROR(VLOOKUP(CONCATENATE($AC392,$AE392),'[1]Matriz de Decisión'!$M$4:$Y$81,9,0),0)</f>
        <v>1</v>
      </c>
      <c r="CF392" s="355"/>
      <c r="CG392" s="355"/>
      <c r="CH392" s="354">
        <f>IFERROR(VLOOKUP(CONCATENATE($AC392,$AE392),'[1]Matriz de Decisión'!$M$4:$Y$81,10,0),0)</f>
        <v>1</v>
      </c>
      <c r="CI392" s="355"/>
      <c r="CJ392" s="355"/>
      <c r="CK392" s="354">
        <f>IFERROR(VLOOKUP(CONCATENATE($AC392,$AE392),'[1]Matriz de Decisión'!$M$4:$Y$81,11,0),0)</f>
        <v>1</v>
      </c>
      <c r="CL392" s="355"/>
      <c r="CM392" s="355"/>
      <c r="CN392" s="354">
        <f>IFERROR(VLOOKUP(CONCATENATE($AC392,$AE392),'[1]Matriz de Decisión'!$M$4:$Y$81,12,0),0)</f>
        <v>1</v>
      </c>
      <c r="CO392" s="355"/>
      <c r="CP392" s="355"/>
      <c r="CQ392" s="354">
        <f>IFERROR(VLOOKUP(CONCATENATE($AC392,$AE392),'[1]Matriz de Decisión'!$M$4:$Y$81,13,0),0)</f>
        <v>1</v>
      </c>
      <c r="CR392" s="355"/>
      <c r="CS392" s="355"/>
    </row>
    <row r="393" spans="1:97" ht="96" x14ac:dyDescent="0.25">
      <c r="A393" s="234" t="s">
        <v>3556</v>
      </c>
      <c r="B393" s="234" t="s">
        <v>181</v>
      </c>
      <c r="C393" s="234">
        <v>2</v>
      </c>
      <c r="D393" s="166" t="s">
        <v>183</v>
      </c>
      <c r="E393" s="120">
        <v>0</v>
      </c>
      <c r="F393" s="166" t="s">
        <v>192</v>
      </c>
      <c r="G393" s="166" t="s">
        <v>3720</v>
      </c>
      <c r="H393" s="166" t="s">
        <v>185</v>
      </c>
      <c r="I393" s="299" t="str">
        <f t="shared" ref="I393:I456" si="29">+B393&amp;"-"&amp;C393&amp;D393&amp;"-"&amp;E393&amp;"-"&amp;F393&amp;G393&amp;H393</f>
        <v>I-201-0-1313002</v>
      </c>
      <c r="J393" s="234" t="s">
        <v>221</v>
      </c>
      <c r="K393" s="109" t="s">
        <v>16</v>
      </c>
      <c r="L393" s="217" t="s">
        <v>19</v>
      </c>
      <c r="M393" s="301" t="s">
        <v>4754</v>
      </c>
      <c r="N393" s="221"/>
      <c r="O393" s="110" t="s">
        <v>225</v>
      </c>
      <c r="P393" s="331" t="s">
        <v>1298</v>
      </c>
      <c r="Q393" s="331" t="s">
        <v>1299</v>
      </c>
      <c r="R393" s="216" t="s">
        <v>228</v>
      </c>
      <c r="S393" s="111" t="s">
        <v>1372</v>
      </c>
      <c r="T393" s="118"/>
      <c r="U393" s="171">
        <v>0.1</v>
      </c>
      <c r="V393" s="216" t="s">
        <v>223</v>
      </c>
      <c r="W393" s="1633">
        <v>1</v>
      </c>
      <c r="X393" s="116"/>
      <c r="Y393" s="703"/>
      <c r="Z393" s="296" t="s">
        <v>1377</v>
      </c>
      <c r="AA393" s="134">
        <v>43160</v>
      </c>
      <c r="AB393" s="134">
        <v>43220</v>
      </c>
      <c r="AC393" s="341" t="str">
        <f t="shared" ref="AC393:AC456" si="30">TEXT(AA393,"mmmm")</f>
        <v>marzo</v>
      </c>
      <c r="AD393" s="343">
        <f t="shared" ref="AD393:AD456" si="31">+AB393-AA393</f>
        <v>60</v>
      </c>
      <c r="AE393" s="342">
        <f t="shared" si="28"/>
        <v>61</v>
      </c>
      <c r="AF393" s="168">
        <v>0</v>
      </c>
      <c r="AG393" s="168">
        <v>0</v>
      </c>
      <c r="AH393" s="216" t="s">
        <v>1301</v>
      </c>
      <c r="AI393" s="169">
        <v>0</v>
      </c>
      <c r="AJ393" s="140"/>
      <c r="AK393" s="144"/>
      <c r="AL393" s="267"/>
      <c r="AM393" s="279"/>
      <c r="AN393" s="279"/>
      <c r="AO393" s="279"/>
      <c r="AP393" s="724">
        <v>0.45</v>
      </c>
      <c r="AQ393" s="711" t="s">
        <v>3985</v>
      </c>
      <c r="AR393" s="1038">
        <v>0.75</v>
      </c>
      <c r="AS393" s="1035" t="s">
        <v>5555</v>
      </c>
      <c r="AT393" s="1309">
        <v>0.8</v>
      </c>
      <c r="AU393" s="1034" t="s">
        <v>6043</v>
      </c>
      <c r="AV393" s="1309">
        <v>0.85</v>
      </c>
      <c r="AW393" s="1034" t="s">
        <v>6902</v>
      </c>
      <c r="AX393" s="144"/>
      <c r="AY393" s="144"/>
      <c r="AZ393" s="144"/>
      <c r="BA393" s="144"/>
      <c r="BB393" s="144"/>
      <c r="BC393" s="144"/>
      <c r="BD393" s="144"/>
      <c r="BE393" s="144"/>
      <c r="BF393" s="144"/>
      <c r="BG393" s="144"/>
      <c r="BH393" s="144"/>
      <c r="BI393" s="144"/>
      <c r="BJ393" s="335">
        <f>IFERROR(VLOOKUP(CONCATENATE($AC393,$AE393),'Matriz de Decisión'!$M$4:$Y$81,2,0),0)</f>
        <v>0</v>
      </c>
      <c r="BK393" s="354"/>
      <c r="BL393" s="355"/>
      <c r="BM393" s="354">
        <f>IFERROR(VLOOKUP(CONCATENATE($AC393,$AE393),'[1]Matriz de Decisión'!$M$4:$Y$81,3,0),0)</f>
        <v>0</v>
      </c>
      <c r="BN393" s="355"/>
      <c r="BO393" s="355"/>
      <c r="BP393" s="354">
        <f>IFERROR(VLOOKUP(CONCATENATE($AC393,$AE393),'[1]Matriz de Decisión'!$M$4:$Y$81,4,0),0)</f>
        <v>0.4</v>
      </c>
      <c r="BQ393" s="720">
        <v>0.3</v>
      </c>
      <c r="BR393" s="547" t="s">
        <v>4012</v>
      </c>
      <c r="BS393" s="1040">
        <v>1</v>
      </c>
      <c r="BT393" s="1042">
        <v>0.5</v>
      </c>
      <c r="BU393" s="1041" t="s">
        <v>5581</v>
      </c>
      <c r="BV393" s="354">
        <f>IFERROR(VLOOKUP(CONCATENATE($AC393,$AE393),'[1]Matriz de Decisión'!$M$4:$Y$81,6,0),0)</f>
        <v>1</v>
      </c>
      <c r="BW393" s="1314">
        <v>0.6</v>
      </c>
      <c r="BX393" s="1307" t="s">
        <v>5581</v>
      </c>
      <c r="BY393" s="1448">
        <f>IFERROR(VLOOKUP(CONCATENATE($AC393,$AE393),'[2]Matriz de Decisión'!$M$4:$Y$81,7,0),0)</f>
        <v>1</v>
      </c>
      <c r="BZ393" s="1448">
        <v>0.65</v>
      </c>
      <c r="CA393" s="1034" t="s">
        <v>6933</v>
      </c>
      <c r="CB393" s="354">
        <f>IFERROR(VLOOKUP(CONCATENATE($AC393,$AE393),'[1]Matriz de Decisión'!$M$4:$Y$81,8,0),0)</f>
        <v>1</v>
      </c>
      <c r="CC393" s="355"/>
      <c r="CD393" s="355"/>
      <c r="CE393" s="354">
        <f>IFERROR(VLOOKUP(CONCATENATE($AC393,$AE393),'[1]Matriz de Decisión'!$M$4:$Y$81,9,0),0)</f>
        <v>1</v>
      </c>
      <c r="CF393" s="355"/>
      <c r="CG393" s="355"/>
      <c r="CH393" s="354">
        <f>IFERROR(VLOOKUP(CONCATENATE($AC393,$AE393),'[1]Matriz de Decisión'!$M$4:$Y$81,10,0),0)</f>
        <v>1</v>
      </c>
      <c r="CI393" s="355"/>
      <c r="CJ393" s="355"/>
      <c r="CK393" s="354">
        <f>IFERROR(VLOOKUP(CONCATENATE($AC393,$AE393),'[1]Matriz de Decisión'!$M$4:$Y$81,11,0),0)</f>
        <v>1</v>
      </c>
      <c r="CL393" s="355"/>
      <c r="CM393" s="355"/>
      <c r="CN393" s="354">
        <f>IFERROR(VLOOKUP(CONCATENATE($AC393,$AE393),'[1]Matriz de Decisión'!$M$4:$Y$81,12,0),0)</f>
        <v>1</v>
      </c>
      <c r="CO393" s="355"/>
      <c r="CP393" s="355"/>
      <c r="CQ393" s="354">
        <f>IFERROR(VLOOKUP(CONCATENATE($AC393,$AE393),'[1]Matriz de Decisión'!$M$4:$Y$81,13,0),0)</f>
        <v>1</v>
      </c>
      <c r="CR393" s="355"/>
      <c r="CS393" s="355"/>
    </row>
    <row r="394" spans="1:97" ht="84" x14ac:dyDescent="0.25">
      <c r="A394" s="234" t="s">
        <v>3556</v>
      </c>
      <c r="B394" s="234" t="s">
        <v>181</v>
      </c>
      <c r="C394" s="234">
        <v>2</v>
      </c>
      <c r="D394" s="166" t="s">
        <v>183</v>
      </c>
      <c r="E394" s="120">
        <v>0</v>
      </c>
      <c r="F394" s="166" t="s">
        <v>192</v>
      </c>
      <c r="G394" s="166" t="s">
        <v>3721</v>
      </c>
      <c r="H394" s="166" t="s">
        <v>183</v>
      </c>
      <c r="I394" s="299" t="str">
        <f t="shared" si="29"/>
        <v>I-201-0-1313101</v>
      </c>
      <c r="J394" s="234" t="s">
        <v>221</v>
      </c>
      <c r="K394" s="109" t="s">
        <v>16</v>
      </c>
      <c r="L394" s="217" t="s">
        <v>19</v>
      </c>
      <c r="M394" s="301" t="s">
        <v>4754</v>
      </c>
      <c r="N394" s="221"/>
      <c r="O394" s="110" t="s">
        <v>225</v>
      </c>
      <c r="P394" s="331" t="s">
        <v>1298</v>
      </c>
      <c r="Q394" s="331" t="s">
        <v>1299</v>
      </c>
      <c r="R394" s="216" t="s">
        <v>228</v>
      </c>
      <c r="S394" s="111" t="s">
        <v>1378</v>
      </c>
      <c r="T394" s="262" t="s">
        <v>1379</v>
      </c>
      <c r="U394" s="171">
        <v>0.3</v>
      </c>
      <c r="V394" s="216" t="s">
        <v>223</v>
      </c>
      <c r="W394" s="956">
        <v>1</v>
      </c>
      <c r="X394" s="125"/>
      <c r="Y394" s="703"/>
      <c r="Z394" s="296" t="s">
        <v>1380</v>
      </c>
      <c r="AA394" s="134">
        <v>43101</v>
      </c>
      <c r="AB394" s="134">
        <v>43312</v>
      </c>
      <c r="AC394" s="341" t="str">
        <f t="shared" si="30"/>
        <v>enero</v>
      </c>
      <c r="AD394" s="343">
        <f t="shared" si="31"/>
        <v>211</v>
      </c>
      <c r="AE394" s="342">
        <f t="shared" si="28"/>
        <v>213</v>
      </c>
      <c r="AF394" s="168">
        <v>0</v>
      </c>
      <c r="AG394" s="168">
        <v>0</v>
      </c>
      <c r="AH394" s="216" t="s">
        <v>1301</v>
      </c>
      <c r="AI394" s="169">
        <v>0</v>
      </c>
      <c r="AJ394" s="140"/>
      <c r="AK394" s="263" t="s">
        <v>1381</v>
      </c>
      <c r="AL394" s="267">
        <v>0.14000000000000001</v>
      </c>
      <c r="AM394" s="263" t="s">
        <v>1382</v>
      </c>
      <c r="AN394" s="469">
        <f>IFERROR(VLOOKUP(CONCATENATE($AC394,$AE394),'[3]Matriz de Decisión'!$M$4:$Y$81,3,0),0)</f>
        <v>0.20571428571428568</v>
      </c>
      <c r="AO394" s="476" t="s">
        <v>2448</v>
      </c>
      <c r="AP394" s="721">
        <v>0.35</v>
      </c>
      <c r="AQ394" s="712" t="s">
        <v>3986</v>
      </c>
      <c r="AR394" s="1038">
        <v>0.49</v>
      </c>
      <c r="AS394" s="1035" t="s">
        <v>5556</v>
      </c>
      <c r="AT394" s="1309">
        <v>0.55000000000000004</v>
      </c>
      <c r="AU394" s="1307" t="s">
        <v>6044</v>
      </c>
      <c r="AV394" s="1309">
        <v>0.6</v>
      </c>
      <c r="AW394" s="1034" t="s">
        <v>6903</v>
      </c>
      <c r="AX394" s="144"/>
      <c r="AY394" s="144"/>
      <c r="AZ394" s="144"/>
      <c r="BA394" s="144"/>
      <c r="BB394" s="144"/>
      <c r="BC394" s="144"/>
      <c r="BD394" s="144"/>
      <c r="BE394" s="144"/>
      <c r="BF394" s="144"/>
      <c r="BG394" s="144"/>
      <c r="BH394" s="144"/>
      <c r="BI394" s="144"/>
      <c r="BJ394" s="335">
        <f>IFERROR(VLOOKUP(CONCATENATE($AC394,$AE394),'Matriz de Decisión'!$M$4:$Y$81,2,0),0)</f>
        <v>0.10285714285714284</v>
      </c>
      <c r="BK394" s="267">
        <v>0.14000000000000001</v>
      </c>
      <c r="BL394" s="263" t="s">
        <v>1382</v>
      </c>
      <c r="BM394" s="354">
        <f>IFERROR(VLOOKUP(CONCATENATE($AC394,$AE394),'[1]Matriz de Decisión'!$M$4:$Y$81,3,0),0)</f>
        <v>0.20571428571428568</v>
      </c>
      <c r="BN394" s="473">
        <f>IFERROR(VLOOKUP(CONCATENATE($AC394,$AE394),#REF!,3,0),0)</f>
        <v>0</v>
      </c>
      <c r="BO394" s="723" t="s">
        <v>2448</v>
      </c>
      <c r="BP394" s="354">
        <f>IFERROR(VLOOKUP(CONCATENATE($AC394,$AE394),'[1]Matriz de Decisión'!$M$4:$Y$81,4,0),0)</f>
        <v>0.34857142857142853</v>
      </c>
      <c r="BQ394" s="721">
        <v>0.35</v>
      </c>
      <c r="BR394" s="712" t="s">
        <v>3986</v>
      </c>
      <c r="BS394" s="1040">
        <v>0.49</v>
      </c>
      <c r="BT394" s="1042">
        <v>0.49</v>
      </c>
      <c r="BU394" s="1041" t="s">
        <v>5556</v>
      </c>
      <c r="BV394" s="354">
        <f>IFERROR(VLOOKUP(CONCATENATE($AC394,$AE394),'[1]Matriz de Decisión'!$M$4:$Y$81,6,0),0)</f>
        <v>0.63428571428571423</v>
      </c>
      <c r="BW394" s="1314">
        <v>0.63</v>
      </c>
      <c r="BX394" s="1307" t="s">
        <v>6066</v>
      </c>
      <c r="BY394" s="1448">
        <f>IFERROR(VLOOKUP(CONCATENATE($AC394,$AE394),'[2]Matriz de Decisión'!$M$4:$Y$81,7,0),0)</f>
        <v>0.77714285714285714</v>
      </c>
      <c r="BZ394" s="1448">
        <v>0.78</v>
      </c>
      <c r="CA394" s="1034" t="s">
        <v>6903</v>
      </c>
      <c r="CB394" s="354">
        <f>IFERROR(VLOOKUP(CONCATENATE($AC394,$AE394),'[1]Matriz de Decisión'!$M$4:$Y$81,8,0),0)</f>
        <v>1</v>
      </c>
      <c r="CC394" s="355"/>
      <c r="CD394" s="355"/>
      <c r="CE394" s="354">
        <f>IFERROR(VLOOKUP(CONCATENATE($AC394,$AE394),'[1]Matriz de Decisión'!$M$4:$Y$81,9,0),0)</f>
        <v>1</v>
      </c>
      <c r="CF394" s="355"/>
      <c r="CG394" s="355"/>
      <c r="CH394" s="354">
        <f>IFERROR(VLOOKUP(CONCATENATE($AC394,$AE394),'[1]Matriz de Decisión'!$M$4:$Y$81,10,0),0)</f>
        <v>1</v>
      </c>
      <c r="CI394" s="355"/>
      <c r="CJ394" s="355"/>
      <c r="CK394" s="354">
        <f>IFERROR(VLOOKUP(CONCATENATE($AC394,$AE394),'[1]Matriz de Decisión'!$M$4:$Y$81,11,0),0)</f>
        <v>1</v>
      </c>
      <c r="CL394" s="355"/>
      <c r="CM394" s="355"/>
      <c r="CN394" s="354">
        <f>IFERROR(VLOOKUP(CONCATENATE($AC394,$AE394),'[1]Matriz de Decisión'!$M$4:$Y$81,12,0),0)</f>
        <v>1</v>
      </c>
      <c r="CO394" s="355"/>
      <c r="CP394" s="355"/>
      <c r="CQ394" s="354">
        <f>IFERROR(VLOOKUP(CONCATENATE($AC394,$AE394),'[1]Matriz de Decisión'!$M$4:$Y$81,13,0),0)</f>
        <v>1</v>
      </c>
      <c r="CR394" s="355"/>
      <c r="CS394" s="355"/>
    </row>
    <row r="395" spans="1:97" ht="96" x14ac:dyDescent="0.25">
      <c r="A395" s="234" t="s">
        <v>3556</v>
      </c>
      <c r="B395" s="234" t="s">
        <v>181</v>
      </c>
      <c r="C395" s="234">
        <v>2</v>
      </c>
      <c r="D395" s="166" t="s">
        <v>183</v>
      </c>
      <c r="E395" s="120">
        <v>0</v>
      </c>
      <c r="F395" s="166" t="s">
        <v>192</v>
      </c>
      <c r="G395" s="166" t="s">
        <v>3721</v>
      </c>
      <c r="H395" s="166" t="s">
        <v>185</v>
      </c>
      <c r="I395" s="299" t="str">
        <f t="shared" si="29"/>
        <v>I-201-0-1313102</v>
      </c>
      <c r="J395" s="234" t="s">
        <v>221</v>
      </c>
      <c r="K395" s="109" t="s">
        <v>16</v>
      </c>
      <c r="L395" s="217" t="s">
        <v>19</v>
      </c>
      <c r="M395" s="301" t="s">
        <v>4754</v>
      </c>
      <c r="N395" s="221"/>
      <c r="O395" s="110" t="s">
        <v>225</v>
      </c>
      <c r="P395" s="331" t="s">
        <v>1298</v>
      </c>
      <c r="Q395" s="331" t="s">
        <v>1299</v>
      </c>
      <c r="R395" s="216" t="s">
        <v>228</v>
      </c>
      <c r="S395" s="111" t="s">
        <v>1378</v>
      </c>
      <c r="T395" s="118"/>
      <c r="U395" s="171">
        <v>0.3</v>
      </c>
      <c r="V395" s="216" t="s">
        <v>223</v>
      </c>
      <c r="W395" s="956">
        <v>1</v>
      </c>
      <c r="X395" s="122"/>
      <c r="Y395" s="703"/>
      <c r="Z395" s="296" t="s">
        <v>1377</v>
      </c>
      <c r="AA395" s="134">
        <v>43313</v>
      </c>
      <c r="AB395" s="134">
        <v>43465</v>
      </c>
      <c r="AC395" s="341" t="str">
        <f t="shared" si="30"/>
        <v>agosto</v>
      </c>
      <c r="AD395" s="343">
        <f t="shared" si="31"/>
        <v>152</v>
      </c>
      <c r="AE395" s="342">
        <f t="shared" si="28"/>
        <v>152</v>
      </c>
      <c r="AF395" s="168">
        <v>0</v>
      </c>
      <c r="AG395" s="172">
        <v>60000000</v>
      </c>
      <c r="AH395" s="296" t="s">
        <v>1301</v>
      </c>
      <c r="AI395" s="169">
        <v>0</v>
      </c>
      <c r="AJ395" s="140"/>
      <c r="AK395" s="144"/>
      <c r="AL395" s="281"/>
      <c r="AM395" s="279"/>
      <c r="AN395" s="279"/>
      <c r="AO395" s="279"/>
      <c r="AP395" s="721">
        <v>0.35</v>
      </c>
      <c r="AQ395" s="712" t="s">
        <v>3986</v>
      </c>
      <c r="AR395" s="1038">
        <v>0.49</v>
      </c>
      <c r="AS395" s="1035" t="s">
        <v>5556</v>
      </c>
      <c r="AT395" s="1309"/>
      <c r="AU395" s="1307"/>
      <c r="AV395" s="1309">
        <v>0.6</v>
      </c>
      <c r="AW395" s="1034" t="s">
        <v>6903</v>
      </c>
      <c r="AX395" s="144"/>
      <c r="AY395" s="144"/>
      <c r="AZ395" s="144"/>
      <c r="BA395" s="144"/>
      <c r="BB395" s="144"/>
      <c r="BC395" s="144"/>
      <c r="BD395" s="144"/>
      <c r="BE395" s="144"/>
      <c r="BF395" s="144"/>
      <c r="BG395" s="144"/>
      <c r="BH395" s="144"/>
      <c r="BI395" s="144"/>
      <c r="BJ395" s="335">
        <f>IFERROR(VLOOKUP(CONCATENATE($AC395,$AE395),'Matriz de Decisión'!$M$4:$Y$81,2,0),0)</f>
        <v>0</v>
      </c>
      <c r="BK395" s="354"/>
      <c r="BL395" s="355"/>
      <c r="BM395" s="354">
        <f>IFERROR(VLOOKUP(CONCATENATE($AC395,$AE395),'[1]Matriz de Decisión'!$M$4:$Y$81,3,0),0)</f>
        <v>0</v>
      </c>
      <c r="BN395" s="355"/>
      <c r="BO395" s="355"/>
      <c r="BP395" s="354">
        <f>IFERROR(VLOOKUP(CONCATENATE($AC395,$AE395),'[1]Matriz de Decisión'!$M$4:$Y$81,4,0),0)</f>
        <v>0</v>
      </c>
      <c r="BQ395" s="722">
        <v>0</v>
      </c>
      <c r="BR395" s="548"/>
      <c r="BS395" s="1040">
        <v>0</v>
      </c>
      <c r="BT395" s="1042">
        <v>0</v>
      </c>
      <c r="BU395" s="1041"/>
      <c r="BV395" s="354">
        <f>IFERROR(VLOOKUP(CONCATENATE($AC395,$AE395),'[1]Matriz de Decisión'!$M$4:$Y$81,6,0),0)</f>
        <v>0</v>
      </c>
      <c r="BW395" s="1314">
        <v>0</v>
      </c>
      <c r="BX395" s="1315"/>
      <c r="BY395" s="1448">
        <f>IFERROR(VLOOKUP(CONCATENATE($AC395,$AE395),'[2]Matriz de Decisión'!$M$4:$Y$81,7,0),0)</f>
        <v>0</v>
      </c>
      <c r="BZ395" s="1448">
        <v>0</v>
      </c>
      <c r="CA395" s="1034"/>
      <c r="CB395" s="354">
        <f>IFERROR(VLOOKUP(CONCATENATE($AC395,$AE395),'[1]Matriz de Decisión'!$M$4:$Y$81,8,0),0)</f>
        <v>0</v>
      </c>
      <c r="CC395" s="355"/>
      <c r="CD395" s="355"/>
      <c r="CE395" s="354">
        <f>IFERROR(VLOOKUP(CONCATENATE($AC395,$AE395),'[1]Matriz de Decisión'!$M$4:$Y$81,9,0),0)</f>
        <v>0.18000000000000002</v>
      </c>
      <c r="CF395" s="355"/>
      <c r="CG395" s="355"/>
      <c r="CH395" s="354">
        <f>IFERROR(VLOOKUP(CONCATENATE($AC395,$AE395),'[1]Matriz de Decisión'!$M$4:$Y$81,10,0),0)</f>
        <v>0.36000000000000004</v>
      </c>
      <c r="CI395" s="355"/>
      <c r="CJ395" s="355"/>
      <c r="CK395" s="354">
        <f>IFERROR(VLOOKUP(CONCATENATE($AC395,$AE395),'[1]Matriz de Decisión'!$M$4:$Y$81,11,0),0)</f>
        <v>0.56000000000000005</v>
      </c>
      <c r="CL395" s="355"/>
      <c r="CM395" s="355"/>
      <c r="CN395" s="354">
        <f>IFERROR(VLOOKUP(CONCATENATE($AC395,$AE395),'[1]Matriz de Decisión'!$M$4:$Y$81,12,0),0)</f>
        <v>0.76</v>
      </c>
      <c r="CO395" s="355"/>
      <c r="CP395" s="355"/>
      <c r="CQ395" s="354">
        <f>IFERROR(VLOOKUP(CONCATENATE($AC395,$AE395),'[1]Matriz de Decisión'!$M$4:$Y$81,13,0),0)</f>
        <v>1</v>
      </c>
      <c r="CR395" s="355"/>
      <c r="CS395" s="355"/>
    </row>
    <row r="396" spans="1:97" ht="409.5" x14ac:dyDescent="0.25">
      <c r="A396" s="234" t="s">
        <v>3556</v>
      </c>
      <c r="B396" s="234" t="s">
        <v>181</v>
      </c>
      <c r="C396" s="234">
        <v>2</v>
      </c>
      <c r="D396" s="166" t="s">
        <v>183</v>
      </c>
      <c r="E396" s="120">
        <v>0</v>
      </c>
      <c r="F396" s="166" t="s">
        <v>192</v>
      </c>
      <c r="G396" s="166" t="s">
        <v>3722</v>
      </c>
      <c r="H396" s="166" t="s">
        <v>183</v>
      </c>
      <c r="I396" s="299" t="str">
        <f t="shared" si="29"/>
        <v>I-201-0-1313201</v>
      </c>
      <c r="J396" s="234" t="s">
        <v>221</v>
      </c>
      <c r="K396" s="109" t="s">
        <v>16</v>
      </c>
      <c r="L396" s="217" t="s">
        <v>19</v>
      </c>
      <c r="M396" s="301" t="s">
        <v>4754</v>
      </c>
      <c r="N396" s="221"/>
      <c r="O396" s="110" t="s">
        <v>225</v>
      </c>
      <c r="P396" s="331" t="s">
        <v>1298</v>
      </c>
      <c r="Q396" s="331" t="s">
        <v>1299</v>
      </c>
      <c r="R396" s="216" t="s">
        <v>228</v>
      </c>
      <c r="S396" s="111" t="s">
        <v>1383</v>
      </c>
      <c r="T396" s="262" t="s">
        <v>1384</v>
      </c>
      <c r="U396" s="171">
        <v>0.35</v>
      </c>
      <c r="V396" s="216" t="s">
        <v>223</v>
      </c>
      <c r="W396" s="310">
        <v>205</v>
      </c>
      <c r="X396" s="125"/>
      <c r="Y396" s="703"/>
      <c r="Z396" s="296" t="s">
        <v>1385</v>
      </c>
      <c r="AA396" s="134">
        <v>43101</v>
      </c>
      <c r="AB396" s="134">
        <v>43465</v>
      </c>
      <c r="AC396" s="341" t="str">
        <f t="shared" si="30"/>
        <v>enero</v>
      </c>
      <c r="AD396" s="343">
        <f t="shared" si="31"/>
        <v>364</v>
      </c>
      <c r="AE396" s="342">
        <f t="shared" si="28"/>
        <v>365</v>
      </c>
      <c r="AF396" s="168">
        <v>0</v>
      </c>
      <c r="AG396" s="172">
        <v>1278276500</v>
      </c>
      <c r="AH396" s="296" t="s">
        <v>1301</v>
      </c>
      <c r="AI396" s="169">
        <v>0</v>
      </c>
      <c r="AJ396" s="140"/>
      <c r="AK396" s="263" t="s">
        <v>1386</v>
      </c>
      <c r="AL396" s="267">
        <v>0.08</v>
      </c>
      <c r="AM396" s="263" t="s">
        <v>1387</v>
      </c>
      <c r="AN396" s="469">
        <f>IFERROR(VLOOKUP(CONCATENATE($AC396,$AE396),'[3]Matriz de Decisión'!$M$4:$Y$81,3,0),0)</f>
        <v>0.10666666666666666</v>
      </c>
      <c r="AO396" s="476" t="s">
        <v>2449</v>
      </c>
      <c r="AP396" s="122">
        <v>0.16</v>
      </c>
      <c r="AQ396" s="710" t="s">
        <v>3987</v>
      </c>
      <c r="AR396" s="1039">
        <v>34</v>
      </c>
      <c r="AS396" s="1032" t="s">
        <v>5557</v>
      </c>
      <c r="AT396" s="1310">
        <v>48</v>
      </c>
      <c r="AU396" s="1262" t="s">
        <v>6045</v>
      </c>
      <c r="AV396" s="1310">
        <f>48+11+6+2</f>
        <v>67</v>
      </c>
      <c r="AW396" s="1034" t="s">
        <v>6904</v>
      </c>
      <c r="AX396" s="144"/>
      <c r="AY396" s="144"/>
      <c r="AZ396" s="144"/>
      <c r="BA396" s="144"/>
      <c r="BB396" s="144"/>
      <c r="BC396" s="144"/>
      <c r="BD396" s="144"/>
      <c r="BE396" s="144"/>
      <c r="BF396" s="144"/>
      <c r="BG396" s="144"/>
      <c r="BH396" s="144"/>
      <c r="BI396" s="144"/>
      <c r="BJ396" s="335">
        <f>IFERROR(VLOOKUP(CONCATENATE($AC396,$AE396),'Matriz de Decisión'!$M$4:$Y$81,2,0),0)</f>
        <v>5.333333333333333E-2</v>
      </c>
      <c r="BK396" s="267">
        <v>0.08</v>
      </c>
      <c r="BL396" s="263" t="s">
        <v>1387</v>
      </c>
      <c r="BM396" s="354">
        <f>IFERROR(VLOOKUP(CONCATENATE($AC396,$AE396),'[1]Matriz de Decisión'!$M$4:$Y$81,3,0),0)</f>
        <v>0.10666666666666666</v>
      </c>
      <c r="BN396" s="473">
        <f>IFERROR(VLOOKUP(CONCATENATE($AC396,$AE396),#REF!,3,0),0)</f>
        <v>0</v>
      </c>
      <c r="BO396" s="723" t="s">
        <v>2449</v>
      </c>
      <c r="BP396" s="354">
        <f>IFERROR(VLOOKUP(CONCATENATE($AC396,$AE396),'[1]Matriz de Decisión'!$M$4:$Y$81,4,0),0)</f>
        <v>0.15999999999999998</v>
      </c>
      <c r="BQ396" s="431">
        <v>0.16</v>
      </c>
      <c r="BR396" s="714" t="s">
        <v>4013</v>
      </c>
      <c r="BS396" s="1040">
        <v>0.21</v>
      </c>
      <c r="BT396" s="1042">
        <v>0.21</v>
      </c>
      <c r="BU396" s="1041" t="s">
        <v>5582</v>
      </c>
      <c r="BV396" s="354">
        <f>IFERROR(VLOOKUP(CONCATENATE($AC396,$AE396),'[1]Matriz de Decisión'!$M$4:$Y$81,6,0),0)</f>
        <v>0.26666666666666666</v>
      </c>
      <c r="BW396" s="1316"/>
      <c r="BX396" s="1307" t="s">
        <v>6067</v>
      </c>
      <c r="BY396" s="1448">
        <f>IFERROR(VLOOKUP(CONCATENATE($AC396,$AE396),'[2]Matriz de Decisión'!$M$4:$Y$81,7,0),0)</f>
        <v>0.32</v>
      </c>
      <c r="BZ396" s="1448">
        <v>0.32</v>
      </c>
      <c r="CA396" s="1034" t="s">
        <v>6934</v>
      </c>
      <c r="CB396" s="354">
        <f>IFERROR(VLOOKUP(CONCATENATE($AC396,$AE396),'[1]Matriz de Decisión'!$M$4:$Y$81,8,0),0)</f>
        <v>0.40333333333333332</v>
      </c>
      <c r="CC396" s="355"/>
      <c r="CD396" s="355"/>
      <c r="CE396" s="354">
        <f>IFERROR(VLOOKUP(CONCATENATE($AC396,$AE396),'[1]Matriz de Decisión'!$M$4:$Y$81,9,0),0)</f>
        <v>0.48666666666666664</v>
      </c>
      <c r="CF396" s="355"/>
      <c r="CG396" s="355"/>
      <c r="CH396" s="354">
        <f>IFERROR(VLOOKUP(CONCATENATE($AC396,$AE396),'[1]Matriz de Decisión'!$M$4:$Y$81,10,0),0)</f>
        <v>0.56999999999999995</v>
      </c>
      <c r="CI396" s="355"/>
      <c r="CJ396" s="355"/>
      <c r="CK396" s="354">
        <f>IFERROR(VLOOKUP(CONCATENATE($AC396,$AE396),'[1]Matriz de Decisión'!$M$4:$Y$81,11,0),0)</f>
        <v>0.65333333333333332</v>
      </c>
      <c r="CL396" s="355"/>
      <c r="CM396" s="355"/>
      <c r="CN396" s="354">
        <f>IFERROR(VLOOKUP(CONCATENATE($AC396,$AE396),'[1]Matriz de Decisión'!$M$4:$Y$81,12,0),0)</f>
        <v>0.73666666666666669</v>
      </c>
      <c r="CO396" s="355"/>
      <c r="CP396" s="355"/>
      <c r="CQ396" s="354">
        <f>IFERROR(VLOOKUP(CONCATENATE($AC396,$AE396),'[1]Matriz de Decisión'!$M$4:$Y$81,13,0),0)</f>
        <v>0.99999999999999989</v>
      </c>
      <c r="CR396" s="355"/>
      <c r="CS396" s="355"/>
    </row>
    <row r="397" spans="1:97" ht="242.25" x14ac:dyDescent="0.25">
      <c r="A397" s="234" t="s">
        <v>3556</v>
      </c>
      <c r="B397" s="234" t="s">
        <v>181</v>
      </c>
      <c r="C397" s="234">
        <v>2</v>
      </c>
      <c r="D397" s="166" t="s">
        <v>183</v>
      </c>
      <c r="E397" s="120">
        <v>0</v>
      </c>
      <c r="F397" s="166" t="s">
        <v>192</v>
      </c>
      <c r="G397" s="166" t="s">
        <v>3722</v>
      </c>
      <c r="H397" s="166" t="s">
        <v>185</v>
      </c>
      <c r="I397" s="299" t="str">
        <f t="shared" si="29"/>
        <v>I-201-0-1313202</v>
      </c>
      <c r="J397" s="234" t="s">
        <v>221</v>
      </c>
      <c r="K397" s="109" t="s">
        <v>16</v>
      </c>
      <c r="L397" s="217" t="s">
        <v>19</v>
      </c>
      <c r="M397" s="301" t="s">
        <v>4754</v>
      </c>
      <c r="N397" s="221"/>
      <c r="O397" s="110" t="s">
        <v>225</v>
      </c>
      <c r="P397" s="331" t="s">
        <v>1298</v>
      </c>
      <c r="Q397" s="331" t="s">
        <v>1299</v>
      </c>
      <c r="R397" s="216" t="s">
        <v>228</v>
      </c>
      <c r="S397" s="111" t="s">
        <v>1383</v>
      </c>
      <c r="T397" s="262" t="s">
        <v>1384</v>
      </c>
      <c r="U397" s="171">
        <v>0.35</v>
      </c>
      <c r="V397" s="216" t="s">
        <v>223</v>
      </c>
      <c r="W397" s="310">
        <v>205</v>
      </c>
      <c r="X397" s="125"/>
      <c r="Y397" s="703"/>
      <c r="Z397" s="296" t="s">
        <v>1388</v>
      </c>
      <c r="AA397" s="134">
        <v>43101</v>
      </c>
      <c r="AB397" s="134">
        <v>43465</v>
      </c>
      <c r="AC397" s="341" t="str">
        <f t="shared" si="30"/>
        <v>enero</v>
      </c>
      <c r="AD397" s="343">
        <f t="shared" si="31"/>
        <v>364</v>
      </c>
      <c r="AE397" s="342">
        <f t="shared" si="28"/>
        <v>365</v>
      </c>
      <c r="AF397" s="168">
        <v>0</v>
      </c>
      <c r="AG397" s="168">
        <v>0</v>
      </c>
      <c r="AH397" s="296" t="s">
        <v>1301</v>
      </c>
      <c r="AI397" s="169">
        <v>0</v>
      </c>
      <c r="AJ397" s="140"/>
      <c r="AK397" s="263" t="s">
        <v>1389</v>
      </c>
      <c r="AL397" s="267">
        <v>0.08</v>
      </c>
      <c r="AM397" s="263" t="s">
        <v>1390</v>
      </c>
      <c r="AN397" s="469">
        <f>IFERROR(VLOOKUP(CONCATENATE($AC397,$AE397),'[3]Matriz de Decisión'!$M$4:$Y$81,3,0),0)</f>
        <v>0.10666666666666666</v>
      </c>
      <c r="AO397" s="476" t="s">
        <v>2450</v>
      </c>
      <c r="AP397" s="122">
        <v>0.16</v>
      </c>
      <c r="AQ397" s="710" t="s">
        <v>3987</v>
      </c>
      <c r="AR397" s="1039">
        <v>34</v>
      </c>
      <c r="AS397" s="1032" t="s">
        <v>5557</v>
      </c>
      <c r="AT397" s="1310">
        <v>48</v>
      </c>
      <c r="AU397" s="1262" t="s">
        <v>6045</v>
      </c>
      <c r="AV397" s="1310">
        <f t="shared" ref="AV397:AV398" si="32">48+11+6+2</f>
        <v>67</v>
      </c>
      <c r="AW397" s="1034" t="s">
        <v>6904</v>
      </c>
      <c r="AX397" s="144"/>
      <c r="AY397" s="144"/>
      <c r="AZ397" s="144"/>
      <c r="BA397" s="144"/>
      <c r="BB397" s="144"/>
      <c r="BC397" s="144"/>
      <c r="BD397" s="144"/>
      <c r="BE397" s="144"/>
      <c r="BF397" s="144"/>
      <c r="BG397" s="144"/>
      <c r="BH397" s="144"/>
      <c r="BI397" s="144"/>
      <c r="BJ397" s="335">
        <f>IFERROR(VLOOKUP(CONCATENATE($AC397,$AE397),'Matriz de Decisión'!$M$4:$Y$81,2,0),0)</f>
        <v>5.333333333333333E-2</v>
      </c>
      <c r="BK397" s="267">
        <v>0.08</v>
      </c>
      <c r="BL397" s="263" t="s">
        <v>1390</v>
      </c>
      <c r="BM397" s="354">
        <f>IFERROR(VLOOKUP(CONCATENATE($AC397,$AE397),'[1]Matriz de Decisión'!$M$4:$Y$81,3,0),0)</f>
        <v>0.10666666666666666</v>
      </c>
      <c r="BN397" s="473">
        <f>IFERROR(VLOOKUP(CONCATENATE($AC397,$AE397),#REF!,3,0),0)</f>
        <v>0</v>
      </c>
      <c r="BO397" s="723" t="s">
        <v>2450</v>
      </c>
      <c r="BP397" s="354">
        <f>IFERROR(VLOOKUP(CONCATENATE($AC397,$AE397),'[1]Matriz de Decisión'!$M$4:$Y$81,4,0),0)</f>
        <v>0.15999999999999998</v>
      </c>
      <c r="BQ397" s="431">
        <v>0.16</v>
      </c>
      <c r="BR397" s="714" t="s">
        <v>4014</v>
      </c>
      <c r="BS397" s="1040">
        <v>0.21</v>
      </c>
      <c r="BT397" s="1042">
        <v>0.21</v>
      </c>
      <c r="BU397" s="1041" t="s">
        <v>5583</v>
      </c>
      <c r="BV397" s="354">
        <f>IFERROR(VLOOKUP(CONCATENATE($AC397,$AE397),'[1]Matriz de Decisión'!$M$4:$Y$81,6,0),0)</f>
        <v>0.26666666666666666</v>
      </c>
      <c r="BW397" s="1316"/>
      <c r="BX397" s="1307" t="s">
        <v>6068</v>
      </c>
      <c r="BY397" s="1448">
        <f>IFERROR(VLOOKUP(CONCATENATE($AC397,$AE397),'[2]Matriz de Decisión'!$M$4:$Y$81,7,0),0)</f>
        <v>0.32</v>
      </c>
      <c r="BZ397" s="1448">
        <v>0.32</v>
      </c>
      <c r="CA397" s="1034" t="s">
        <v>6935</v>
      </c>
      <c r="CB397" s="354">
        <f>IFERROR(VLOOKUP(CONCATENATE($AC397,$AE397),'[1]Matriz de Decisión'!$M$4:$Y$81,8,0),0)</f>
        <v>0.40333333333333332</v>
      </c>
      <c r="CC397" s="355"/>
      <c r="CD397" s="355"/>
      <c r="CE397" s="354">
        <f>IFERROR(VLOOKUP(CONCATENATE($AC397,$AE397),'[1]Matriz de Decisión'!$M$4:$Y$81,9,0),0)</f>
        <v>0.48666666666666664</v>
      </c>
      <c r="CF397" s="355"/>
      <c r="CG397" s="355"/>
      <c r="CH397" s="354">
        <f>IFERROR(VLOOKUP(CONCATENATE($AC397,$AE397),'[1]Matriz de Decisión'!$M$4:$Y$81,10,0),0)</f>
        <v>0.56999999999999995</v>
      </c>
      <c r="CI397" s="355"/>
      <c r="CJ397" s="355"/>
      <c r="CK397" s="354">
        <f>IFERROR(VLOOKUP(CONCATENATE($AC397,$AE397),'[1]Matriz de Decisión'!$M$4:$Y$81,11,0),0)</f>
        <v>0.65333333333333332</v>
      </c>
      <c r="CL397" s="355"/>
      <c r="CM397" s="355"/>
      <c r="CN397" s="354">
        <f>IFERROR(VLOOKUP(CONCATENATE($AC397,$AE397),'[1]Matriz de Decisión'!$M$4:$Y$81,12,0),0)</f>
        <v>0.73666666666666669</v>
      </c>
      <c r="CO397" s="355"/>
      <c r="CP397" s="355"/>
      <c r="CQ397" s="354">
        <f>IFERROR(VLOOKUP(CONCATENATE($AC397,$AE397),'[1]Matriz de Decisión'!$M$4:$Y$81,13,0),0)</f>
        <v>0.99999999999999989</v>
      </c>
      <c r="CR397" s="355"/>
      <c r="CS397" s="355"/>
    </row>
    <row r="398" spans="1:97" ht="114.75" x14ac:dyDescent="0.25">
      <c r="A398" s="234" t="s">
        <v>3556</v>
      </c>
      <c r="B398" s="234" t="s">
        <v>181</v>
      </c>
      <c r="C398" s="234">
        <v>2</v>
      </c>
      <c r="D398" s="166" t="s">
        <v>183</v>
      </c>
      <c r="E398" s="120">
        <v>0</v>
      </c>
      <c r="F398" s="166" t="s">
        <v>192</v>
      </c>
      <c r="G398" s="166" t="s">
        <v>3722</v>
      </c>
      <c r="H398" s="166" t="s">
        <v>186</v>
      </c>
      <c r="I398" s="299" t="str">
        <f t="shared" si="29"/>
        <v>I-201-0-1313203</v>
      </c>
      <c r="J398" s="234" t="s">
        <v>221</v>
      </c>
      <c r="K398" s="109" t="s">
        <v>16</v>
      </c>
      <c r="L398" s="217" t="s">
        <v>19</v>
      </c>
      <c r="M398" s="301" t="s">
        <v>4754</v>
      </c>
      <c r="N398" s="221"/>
      <c r="O398" s="110" t="s">
        <v>225</v>
      </c>
      <c r="P398" s="331" t="s">
        <v>1298</v>
      </c>
      <c r="Q398" s="331" t="s">
        <v>1299</v>
      </c>
      <c r="R398" s="216" t="s">
        <v>228</v>
      </c>
      <c r="S398" s="111" t="s">
        <v>1383</v>
      </c>
      <c r="T398" s="262" t="s">
        <v>1384</v>
      </c>
      <c r="U398" s="171">
        <v>0.35</v>
      </c>
      <c r="V398" s="216" t="s">
        <v>223</v>
      </c>
      <c r="W398" s="310">
        <v>205</v>
      </c>
      <c r="X398" s="125"/>
      <c r="Y398" s="703"/>
      <c r="Z398" s="296" t="s">
        <v>1391</v>
      </c>
      <c r="AA398" s="134">
        <v>43101</v>
      </c>
      <c r="AB398" s="134">
        <v>43465</v>
      </c>
      <c r="AC398" s="341" t="str">
        <f t="shared" si="30"/>
        <v>enero</v>
      </c>
      <c r="AD398" s="343">
        <f t="shared" si="31"/>
        <v>364</v>
      </c>
      <c r="AE398" s="342">
        <f t="shared" si="28"/>
        <v>365</v>
      </c>
      <c r="AF398" s="168">
        <v>0</v>
      </c>
      <c r="AG398" s="168">
        <v>0</v>
      </c>
      <c r="AH398" s="216" t="s">
        <v>1301</v>
      </c>
      <c r="AI398" s="169">
        <v>0</v>
      </c>
      <c r="AJ398" s="140"/>
      <c r="AK398" s="263" t="s">
        <v>1392</v>
      </c>
      <c r="AL398" s="267">
        <v>0.08</v>
      </c>
      <c r="AM398" s="263" t="s">
        <v>1393</v>
      </c>
      <c r="AN398" s="469">
        <f>IFERROR(VLOOKUP(CONCATENATE($AC398,$AE398),'[3]Matriz de Decisión'!$M$4:$Y$81,3,0),0)</f>
        <v>0.10666666666666666</v>
      </c>
      <c r="AO398" s="476" t="s">
        <v>2451</v>
      </c>
      <c r="AP398" s="122">
        <v>0.16</v>
      </c>
      <c r="AQ398" s="710" t="s">
        <v>3987</v>
      </c>
      <c r="AR398" s="1039">
        <v>34</v>
      </c>
      <c r="AS398" s="1032" t="s">
        <v>5557</v>
      </c>
      <c r="AT398" s="1310">
        <v>48</v>
      </c>
      <c r="AU398" s="1262" t="s">
        <v>6045</v>
      </c>
      <c r="AV398" s="1310">
        <f t="shared" si="32"/>
        <v>67</v>
      </c>
      <c r="AW398" s="1034" t="s">
        <v>6904</v>
      </c>
      <c r="AX398" s="144"/>
      <c r="AY398" s="144"/>
      <c r="AZ398" s="144"/>
      <c r="BA398" s="144"/>
      <c r="BB398" s="144"/>
      <c r="BC398" s="144"/>
      <c r="BD398" s="144"/>
      <c r="BE398" s="144"/>
      <c r="BF398" s="144"/>
      <c r="BG398" s="144"/>
      <c r="BH398" s="144"/>
      <c r="BI398" s="144"/>
      <c r="BJ398" s="335">
        <f>IFERROR(VLOOKUP(CONCATENATE($AC398,$AE398),'Matriz de Decisión'!$M$4:$Y$81,2,0),0)</f>
        <v>5.333333333333333E-2</v>
      </c>
      <c r="BK398" s="267">
        <v>0.08</v>
      </c>
      <c r="BL398" s="263" t="s">
        <v>1393</v>
      </c>
      <c r="BM398" s="354">
        <f>IFERROR(VLOOKUP(CONCATENATE($AC398,$AE398),'[1]Matriz de Decisión'!$M$4:$Y$81,3,0),0)</f>
        <v>0.10666666666666666</v>
      </c>
      <c r="BN398" s="473">
        <f>IFERROR(VLOOKUP(CONCATENATE($AC398,$AE398),#REF!,3,0),0)</f>
        <v>0</v>
      </c>
      <c r="BO398" s="477" t="s">
        <v>2451</v>
      </c>
      <c r="BP398" s="354">
        <f>IFERROR(VLOOKUP(CONCATENATE($AC398,$AE398),'[1]Matriz de Decisión'!$M$4:$Y$81,4,0),0)</f>
        <v>0.15999999999999998</v>
      </c>
      <c r="BQ398" s="431">
        <v>0.16</v>
      </c>
      <c r="BR398" s="715" t="s">
        <v>4015</v>
      </c>
      <c r="BS398" s="1040">
        <v>0.21</v>
      </c>
      <c r="BT398" s="1042">
        <v>0.21</v>
      </c>
      <c r="BU398" s="1041" t="s">
        <v>5584</v>
      </c>
      <c r="BV398" s="354">
        <f>IFERROR(VLOOKUP(CONCATENATE($AC398,$AE398),'[1]Matriz de Decisión'!$M$4:$Y$81,6,0),0)</f>
        <v>0.26666666666666666</v>
      </c>
      <c r="BW398" s="1316"/>
      <c r="BX398" s="1307" t="s">
        <v>6069</v>
      </c>
      <c r="BY398" s="1448">
        <f>IFERROR(VLOOKUP(CONCATENATE($AC398,$AE398),'[2]Matriz de Decisión'!$M$4:$Y$81,7,0),0)</f>
        <v>0.32</v>
      </c>
      <c r="BZ398" s="1448">
        <v>0.32</v>
      </c>
      <c r="CA398" s="1034" t="s">
        <v>6936</v>
      </c>
      <c r="CB398" s="354">
        <f>IFERROR(VLOOKUP(CONCATENATE($AC398,$AE398),'[1]Matriz de Decisión'!$M$4:$Y$81,8,0),0)</f>
        <v>0.40333333333333332</v>
      </c>
      <c r="CC398" s="355"/>
      <c r="CD398" s="355"/>
      <c r="CE398" s="354">
        <f>IFERROR(VLOOKUP(CONCATENATE($AC398,$AE398),'[1]Matriz de Decisión'!$M$4:$Y$81,9,0),0)</f>
        <v>0.48666666666666664</v>
      </c>
      <c r="CF398" s="355"/>
      <c r="CG398" s="355"/>
      <c r="CH398" s="354">
        <f>IFERROR(VLOOKUP(CONCATENATE($AC398,$AE398),'[1]Matriz de Decisión'!$M$4:$Y$81,10,0),0)</f>
        <v>0.56999999999999995</v>
      </c>
      <c r="CI398" s="355"/>
      <c r="CJ398" s="355"/>
      <c r="CK398" s="354">
        <f>IFERROR(VLOOKUP(CONCATENATE($AC398,$AE398),'[1]Matriz de Decisión'!$M$4:$Y$81,11,0),0)</f>
        <v>0.65333333333333332</v>
      </c>
      <c r="CL398" s="355"/>
      <c r="CM398" s="355"/>
      <c r="CN398" s="354">
        <f>IFERROR(VLOOKUP(CONCATENATE($AC398,$AE398),'[1]Matriz de Decisión'!$M$4:$Y$81,12,0),0)</f>
        <v>0.73666666666666669</v>
      </c>
      <c r="CO398" s="355"/>
      <c r="CP398" s="355"/>
      <c r="CQ398" s="354">
        <f>IFERROR(VLOOKUP(CONCATENATE($AC398,$AE398),'[1]Matriz de Decisión'!$M$4:$Y$81,13,0),0)</f>
        <v>0.99999999999999989</v>
      </c>
      <c r="CR398" s="355"/>
      <c r="CS398" s="355"/>
    </row>
    <row r="399" spans="1:97" ht="120" x14ac:dyDescent="0.25">
      <c r="A399" s="234" t="s">
        <v>3556</v>
      </c>
      <c r="B399" s="234" t="s">
        <v>181</v>
      </c>
      <c r="C399" s="234">
        <v>2</v>
      </c>
      <c r="D399" s="166" t="s">
        <v>183</v>
      </c>
      <c r="E399" s="120">
        <v>0</v>
      </c>
      <c r="F399" s="166" t="s">
        <v>192</v>
      </c>
      <c r="G399" s="166" t="s">
        <v>3723</v>
      </c>
      <c r="H399" s="166" t="s">
        <v>183</v>
      </c>
      <c r="I399" s="299" t="str">
        <f t="shared" si="29"/>
        <v>I-201-0-1313301</v>
      </c>
      <c r="J399" s="234" t="s">
        <v>221</v>
      </c>
      <c r="K399" s="109" t="s">
        <v>16</v>
      </c>
      <c r="L399" s="217" t="s">
        <v>19</v>
      </c>
      <c r="M399" s="301" t="s">
        <v>4754</v>
      </c>
      <c r="N399" s="221"/>
      <c r="O399" s="110" t="s">
        <v>225</v>
      </c>
      <c r="P399" s="331" t="s">
        <v>1298</v>
      </c>
      <c r="Q399" s="331" t="s">
        <v>1299</v>
      </c>
      <c r="R399" s="216" t="s">
        <v>228</v>
      </c>
      <c r="S399" s="111" t="s">
        <v>1394</v>
      </c>
      <c r="T399" s="262" t="s">
        <v>1395</v>
      </c>
      <c r="U399" s="171">
        <v>0.15</v>
      </c>
      <c r="V399" s="216" t="s">
        <v>223</v>
      </c>
      <c r="W399" s="1633">
        <v>1</v>
      </c>
      <c r="X399" s="122"/>
      <c r="Y399" s="703"/>
      <c r="Z399" s="296" t="s">
        <v>1396</v>
      </c>
      <c r="AA399" s="134">
        <v>43110</v>
      </c>
      <c r="AB399" s="134">
        <v>43146</v>
      </c>
      <c r="AC399" s="341" t="str">
        <f t="shared" si="30"/>
        <v>enero</v>
      </c>
      <c r="AD399" s="343">
        <f t="shared" si="31"/>
        <v>36</v>
      </c>
      <c r="AE399" s="342">
        <f t="shared" si="28"/>
        <v>61</v>
      </c>
      <c r="AF399" s="168">
        <v>0</v>
      </c>
      <c r="AG399" s="168">
        <v>0</v>
      </c>
      <c r="AH399" s="216" t="s">
        <v>1301</v>
      </c>
      <c r="AI399" s="169">
        <v>0</v>
      </c>
      <c r="AJ399" s="140"/>
      <c r="AK399" s="263" t="s">
        <v>1397</v>
      </c>
      <c r="AL399" s="267">
        <v>0.4</v>
      </c>
      <c r="AM399" s="263" t="s">
        <v>1398</v>
      </c>
      <c r="AN399" s="469">
        <v>0.3</v>
      </c>
      <c r="AO399" s="565" t="s">
        <v>2452</v>
      </c>
      <c r="AP399" s="122">
        <v>0.4</v>
      </c>
      <c r="AQ399" s="547" t="s">
        <v>3988</v>
      </c>
      <c r="AR399" s="1038">
        <v>0.5</v>
      </c>
      <c r="AS399" s="1035" t="s">
        <v>5558</v>
      </c>
      <c r="AT399" s="1309">
        <v>0.5</v>
      </c>
      <c r="AU399" s="1307" t="s">
        <v>6046</v>
      </c>
      <c r="AV399" s="1309">
        <v>0.55000000000000004</v>
      </c>
      <c r="AW399" s="1034" t="s">
        <v>6905</v>
      </c>
      <c r="AX399" s="144"/>
      <c r="AY399" s="144"/>
      <c r="AZ399" s="144"/>
      <c r="BA399" s="144"/>
      <c r="BB399" s="144"/>
      <c r="BC399" s="144"/>
      <c r="BD399" s="144"/>
      <c r="BE399" s="144"/>
      <c r="BF399" s="144"/>
      <c r="BG399" s="144"/>
      <c r="BH399" s="144"/>
      <c r="BI399" s="144"/>
      <c r="BJ399" s="335">
        <f>IFERROR(VLOOKUP(CONCATENATE($AC399,$AE399),'Matriz de Decisión'!$M$4:$Y$81,2,0),0)</f>
        <v>0.4</v>
      </c>
      <c r="BK399" s="267">
        <v>0.4</v>
      </c>
      <c r="BL399" s="263" t="s">
        <v>1398</v>
      </c>
      <c r="BM399" s="354">
        <f>IFERROR(VLOOKUP(CONCATENATE($AC399,$AE399),'[1]Matriz de Decisión'!$M$4:$Y$81,3,0),0)</f>
        <v>1</v>
      </c>
      <c r="BN399" s="469">
        <v>0.3</v>
      </c>
      <c r="BO399" s="478" t="s">
        <v>2452</v>
      </c>
      <c r="BP399" s="354">
        <f>IFERROR(VLOOKUP(CONCATENATE($AC399,$AE399),'[1]Matriz de Decisión'!$M$4:$Y$81,4,0),0)</f>
        <v>1</v>
      </c>
      <c r="BQ399" s="431">
        <v>0.4</v>
      </c>
      <c r="BR399" s="547" t="s">
        <v>4016</v>
      </c>
      <c r="BS399" s="1040">
        <v>1</v>
      </c>
      <c r="BT399" s="1042">
        <v>0.5</v>
      </c>
      <c r="BU399" s="1041" t="s">
        <v>5585</v>
      </c>
      <c r="BV399" s="354">
        <f>IFERROR(VLOOKUP(CONCATENATE($AC399,$AE399),'[1]Matriz de Decisión'!$M$4:$Y$81,6,0),0)</f>
        <v>1</v>
      </c>
      <c r="BW399" s="1314">
        <v>0.6</v>
      </c>
      <c r="BX399" s="1307" t="s">
        <v>6070</v>
      </c>
      <c r="BY399" s="1448">
        <f>IFERROR(VLOOKUP(CONCATENATE($AC399,$AE399),'[2]Matriz de Decisión'!$M$4:$Y$81,7,0),0)</f>
        <v>1</v>
      </c>
      <c r="BZ399" s="1448">
        <v>1</v>
      </c>
      <c r="CA399" s="1034" t="s">
        <v>6937</v>
      </c>
      <c r="CB399" s="354">
        <f>IFERROR(VLOOKUP(CONCATENATE($AC399,$AE399),'[1]Matriz de Decisión'!$M$4:$Y$81,8,0),0)</f>
        <v>1</v>
      </c>
      <c r="CC399" s="355"/>
      <c r="CD399" s="355"/>
      <c r="CE399" s="354">
        <f>IFERROR(VLOOKUP(CONCATENATE($AC399,$AE399),'[1]Matriz de Decisión'!$M$4:$Y$81,9,0),0)</f>
        <v>1</v>
      </c>
      <c r="CF399" s="355"/>
      <c r="CG399" s="355"/>
      <c r="CH399" s="354">
        <f>IFERROR(VLOOKUP(CONCATENATE($AC399,$AE399),'[1]Matriz de Decisión'!$M$4:$Y$81,10,0),0)</f>
        <v>1</v>
      </c>
      <c r="CI399" s="355"/>
      <c r="CJ399" s="355"/>
      <c r="CK399" s="354">
        <f>IFERROR(VLOOKUP(CONCATENATE($AC399,$AE399),'[1]Matriz de Decisión'!$M$4:$Y$81,11,0),0)</f>
        <v>1</v>
      </c>
      <c r="CL399" s="355"/>
      <c r="CM399" s="355"/>
      <c r="CN399" s="354">
        <f>IFERROR(VLOOKUP(CONCATENATE($AC399,$AE399),'[1]Matriz de Decisión'!$M$4:$Y$81,12,0),0)</f>
        <v>1</v>
      </c>
      <c r="CO399" s="355"/>
      <c r="CP399" s="355"/>
      <c r="CQ399" s="354">
        <f>IFERROR(VLOOKUP(CONCATENATE($AC399,$AE399),'[1]Matriz de Decisión'!$M$4:$Y$81,13,0),0)</f>
        <v>1</v>
      </c>
      <c r="CR399" s="355"/>
      <c r="CS399" s="355"/>
    </row>
    <row r="400" spans="1:97" ht="89.25" x14ac:dyDescent="0.25">
      <c r="A400" s="234" t="s">
        <v>3556</v>
      </c>
      <c r="B400" s="234" t="s">
        <v>181</v>
      </c>
      <c r="C400" s="234">
        <v>2</v>
      </c>
      <c r="D400" s="166" t="s">
        <v>183</v>
      </c>
      <c r="E400" s="120">
        <v>0</v>
      </c>
      <c r="F400" s="166" t="s">
        <v>192</v>
      </c>
      <c r="G400" s="166" t="s">
        <v>3723</v>
      </c>
      <c r="H400" s="166" t="s">
        <v>185</v>
      </c>
      <c r="I400" s="299" t="str">
        <f t="shared" si="29"/>
        <v>I-201-0-1313302</v>
      </c>
      <c r="J400" s="234" t="s">
        <v>221</v>
      </c>
      <c r="K400" s="109" t="s">
        <v>16</v>
      </c>
      <c r="L400" s="217" t="s">
        <v>19</v>
      </c>
      <c r="M400" s="301" t="s">
        <v>4754</v>
      </c>
      <c r="N400" s="221"/>
      <c r="O400" s="110" t="s">
        <v>225</v>
      </c>
      <c r="P400" s="331" t="s">
        <v>1298</v>
      </c>
      <c r="Q400" s="331" t="s">
        <v>1299</v>
      </c>
      <c r="R400" s="216" t="s">
        <v>228</v>
      </c>
      <c r="S400" s="111" t="s">
        <v>1394</v>
      </c>
      <c r="T400" s="118"/>
      <c r="U400" s="171">
        <v>0.15</v>
      </c>
      <c r="V400" s="216" t="s">
        <v>223</v>
      </c>
      <c r="W400" s="1633">
        <v>1</v>
      </c>
      <c r="X400" s="125"/>
      <c r="Y400" s="703"/>
      <c r="Z400" s="296" t="s">
        <v>1399</v>
      </c>
      <c r="AA400" s="134">
        <v>43146</v>
      </c>
      <c r="AB400" s="134">
        <v>43174</v>
      </c>
      <c r="AC400" s="341" t="str">
        <f t="shared" si="30"/>
        <v>febrero</v>
      </c>
      <c r="AD400" s="343">
        <f t="shared" si="31"/>
        <v>28</v>
      </c>
      <c r="AE400" s="342">
        <f t="shared" si="28"/>
        <v>30</v>
      </c>
      <c r="AF400" s="168">
        <v>0</v>
      </c>
      <c r="AG400" s="168">
        <v>0</v>
      </c>
      <c r="AH400" s="296" t="s">
        <v>1301</v>
      </c>
      <c r="AI400" s="169">
        <v>0</v>
      </c>
      <c r="AJ400" s="140"/>
      <c r="AK400" s="144"/>
      <c r="AL400" s="279"/>
      <c r="AM400" s="279"/>
      <c r="AN400" s="469">
        <v>0</v>
      </c>
      <c r="AO400" s="476" t="s">
        <v>2453</v>
      </c>
      <c r="AP400" s="122">
        <v>0.4</v>
      </c>
      <c r="AQ400" s="547" t="s">
        <v>3988</v>
      </c>
      <c r="AR400" s="1038">
        <v>0.5</v>
      </c>
      <c r="AS400" s="1035" t="s">
        <v>5558</v>
      </c>
      <c r="AT400" s="1309">
        <v>0.5</v>
      </c>
      <c r="AU400" s="1307" t="s">
        <v>6046</v>
      </c>
      <c r="AV400" s="1309">
        <v>0.55000000000000004</v>
      </c>
      <c r="AW400" s="1034" t="s">
        <v>6905</v>
      </c>
      <c r="AX400" s="144"/>
      <c r="AY400" s="144"/>
      <c r="AZ400" s="144"/>
      <c r="BA400" s="144"/>
      <c r="BB400" s="144"/>
      <c r="BC400" s="144"/>
      <c r="BD400" s="144"/>
      <c r="BE400" s="144"/>
      <c r="BF400" s="144"/>
      <c r="BG400" s="144"/>
      <c r="BH400" s="144"/>
      <c r="BI400" s="144"/>
      <c r="BJ400" s="335">
        <f>IFERROR(VLOOKUP(CONCATENATE($AC400,$AE400),'Matriz de Decisión'!$M$4:$Y$81,2,0),0)</f>
        <v>0</v>
      </c>
      <c r="BK400" s="355"/>
      <c r="BL400" s="355"/>
      <c r="BM400" s="354">
        <f>IFERROR(VLOOKUP(CONCATENATE($AC400,$AE400),'[1]Matriz de Decisión'!$M$4:$Y$81,3,0),0)</f>
        <v>1</v>
      </c>
      <c r="BN400" s="473">
        <v>0</v>
      </c>
      <c r="BO400" s="723" t="s">
        <v>2453</v>
      </c>
      <c r="BP400" s="354">
        <f>IFERROR(VLOOKUP(CONCATENATE($AC400,$AE400),'[1]Matriz de Decisión'!$M$4:$Y$81,4,0),0)</f>
        <v>1</v>
      </c>
      <c r="BQ400" s="431">
        <v>0.2</v>
      </c>
      <c r="BR400" s="716" t="s">
        <v>4017</v>
      </c>
      <c r="BS400" s="1040">
        <v>1</v>
      </c>
      <c r="BT400" s="1042">
        <v>0.6</v>
      </c>
      <c r="BU400" s="1041" t="s">
        <v>5586</v>
      </c>
      <c r="BV400" s="354">
        <f>IFERROR(VLOOKUP(CONCATENATE($AC400,$AE400),'[1]Matriz de Decisión'!$M$4:$Y$81,6,0),0)</f>
        <v>1</v>
      </c>
      <c r="BW400" s="1314">
        <v>0.7</v>
      </c>
      <c r="BX400" s="1307" t="s">
        <v>6071</v>
      </c>
      <c r="BY400" s="1448">
        <f>IFERROR(VLOOKUP(CONCATENATE($AC400,$AE400),'[2]Matriz de Decisión'!$M$4:$Y$81,7,0),0)</f>
        <v>1</v>
      </c>
      <c r="BZ400" s="1448">
        <v>1</v>
      </c>
      <c r="CA400" s="1034" t="s">
        <v>6938</v>
      </c>
      <c r="CB400" s="354">
        <f>IFERROR(VLOOKUP(CONCATENATE($AC400,$AE400),'[1]Matriz de Decisión'!$M$4:$Y$81,8,0),0)</f>
        <v>1</v>
      </c>
      <c r="CC400" s="355"/>
      <c r="CD400" s="355"/>
      <c r="CE400" s="354">
        <f>IFERROR(VLOOKUP(CONCATENATE($AC400,$AE400),'[1]Matriz de Decisión'!$M$4:$Y$81,9,0),0)</f>
        <v>1</v>
      </c>
      <c r="CF400" s="355"/>
      <c r="CG400" s="355"/>
      <c r="CH400" s="354">
        <f>IFERROR(VLOOKUP(CONCATENATE($AC400,$AE400),'[1]Matriz de Decisión'!$M$4:$Y$81,10,0),0)</f>
        <v>1</v>
      </c>
      <c r="CI400" s="355"/>
      <c r="CJ400" s="355"/>
      <c r="CK400" s="354">
        <f>IFERROR(VLOOKUP(CONCATENATE($AC400,$AE400),'[1]Matriz de Decisión'!$M$4:$Y$81,11,0),0)</f>
        <v>1</v>
      </c>
      <c r="CL400" s="355"/>
      <c r="CM400" s="355"/>
      <c r="CN400" s="354">
        <f>IFERROR(VLOOKUP(CONCATENATE($AC400,$AE400),'[1]Matriz de Decisión'!$M$4:$Y$81,12,0),0)</f>
        <v>1</v>
      </c>
      <c r="CO400" s="355"/>
      <c r="CP400" s="355"/>
      <c r="CQ400" s="354">
        <f>IFERROR(VLOOKUP(CONCATENATE($AC400,$AE400),'[1]Matriz de Decisión'!$M$4:$Y$81,13,0),0)</f>
        <v>1</v>
      </c>
      <c r="CR400" s="355"/>
      <c r="CS400" s="355"/>
    </row>
    <row r="401" spans="1:97" ht="108" x14ac:dyDescent="0.25">
      <c r="A401" s="234" t="s">
        <v>3556</v>
      </c>
      <c r="B401" s="234" t="s">
        <v>181</v>
      </c>
      <c r="C401" s="234">
        <v>2</v>
      </c>
      <c r="D401" s="166" t="s">
        <v>183</v>
      </c>
      <c r="E401" s="120">
        <v>0</v>
      </c>
      <c r="F401" s="166" t="s">
        <v>192</v>
      </c>
      <c r="G401" s="166" t="s">
        <v>3723</v>
      </c>
      <c r="H401" s="166" t="s">
        <v>186</v>
      </c>
      <c r="I401" s="299" t="str">
        <f t="shared" si="29"/>
        <v>I-201-0-1313303</v>
      </c>
      <c r="J401" s="234" t="s">
        <v>221</v>
      </c>
      <c r="K401" s="109" t="s">
        <v>16</v>
      </c>
      <c r="L401" s="217" t="s">
        <v>19</v>
      </c>
      <c r="M401" s="301" t="s">
        <v>4754</v>
      </c>
      <c r="N401" s="221"/>
      <c r="O401" s="110" t="s">
        <v>225</v>
      </c>
      <c r="P401" s="331" t="s">
        <v>1298</v>
      </c>
      <c r="Q401" s="331" t="s">
        <v>1299</v>
      </c>
      <c r="R401" s="216" t="s">
        <v>228</v>
      </c>
      <c r="S401" s="111" t="s">
        <v>1394</v>
      </c>
      <c r="T401" s="118"/>
      <c r="U401" s="171">
        <v>0.15</v>
      </c>
      <c r="V401" s="216" t="s">
        <v>223</v>
      </c>
      <c r="W401" s="1633">
        <v>1</v>
      </c>
      <c r="X401" s="125"/>
      <c r="Y401" s="703"/>
      <c r="Z401" s="296" t="s">
        <v>1400</v>
      </c>
      <c r="AA401" s="134">
        <v>43174</v>
      </c>
      <c r="AB401" s="134">
        <v>43251</v>
      </c>
      <c r="AC401" s="341" t="str">
        <f t="shared" si="30"/>
        <v>marzo</v>
      </c>
      <c r="AD401" s="343">
        <f t="shared" si="31"/>
        <v>77</v>
      </c>
      <c r="AE401" s="342">
        <f t="shared" si="28"/>
        <v>91</v>
      </c>
      <c r="AF401" s="168">
        <v>0</v>
      </c>
      <c r="AG401" s="168">
        <v>0</v>
      </c>
      <c r="AH401" s="296" t="s">
        <v>1301</v>
      </c>
      <c r="AI401" s="169">
        <v>0</v>
      </c>
      <c r="AJ401" s="140"/>
      <c r="AK401" s="144"/>
      <c r="AL401" s="279"/>
      <c r="AM401" s="279"/>
      <c r="AN401" s="279"/>
      <c r="AO401" s="279"/>
      <c r="AP401" s="122">
        <v>0.4</v>
      </c>
      <c r="AQ401" s="547" t="s">
        <v>3988</v>
      </c>
      <c r="AR401" s="1038">
        <v>0.5</v>
      </c>
      <c r="AS401" s="1035" t="s">
        <v>5558</v>
      </c>
      <c r="AT401" s="1309">
        <v>0.5</v>
      </c>
      <c r="AU401" s="1307" t="s">
        <v>6046</v>
      </c>
      <c r="AV401" s="1309">
        <v>0.55000000000000004</v>
      </c>
      <c r="AW401" s="1034" t="s">
        <v>6905</v>
      </c>
      <c r="AX401" s="144"/>
      <c r="AY401" s="144"/>
      <c r="AZ401" s="144"/>
      <c r="BA401" s="144"/>
      <c r="BB401" s="144"/>
      <c r="BC401" s="144"/>
      <c r="BD401" s="144"/>
      <c r="BE401" s="144"/>
      <c r="BF401" s="144"/>
      <c r="BG401" s="144"/>
      <c r="BH401" s="144"/>
      <c r="BI401" s="144"/>
      <c r="BJ401" s="335">
        <f>IFERROR(VLOOKUP(CONCATENATE($AC401,$AE401),'Matriz de Decisión'!$M$4:$Y$81,2,0),0)</f>
        <v>0</v>
      </c>
      <c r="BK401" s="355"/>
      <c r="BL401" s="355"/>
      <c r="BM401" s="354">
        <f>IFERROR(VLOOKUP(CONCATENATE($AC401,$AE401),'[1]Matriz de Decisión'!$M$4:$Y$81,3,0),0)</f>
        <v>0</v>
      </c>
      <c r="BN401" s="355"/>
      <c r="BO401" s="355"/>
      <c r="BP401" s="354">
        <f>IFERROR(VLOOKUP(CONCATENATE($AC401,$AE401),'[1]Matriz de Decisión'!$M$4:$Y$81,4,0),0)</f>
        <v>0.25</v>
      </c>
      <c r="BQ401" s="431">
        <v>0</v>
      </c>
      <c r="BR401" s="716" t="s">
        <v>2453</v>
      </c>
      <c r="BS401" s="1040">
        <v>0.6</v>
      </c>
      <c r="BT401" s="1042">
        <v>0.6</v>
      </c>
      <c r="BU401" s="1041" t="s">
        <v>5586</v>
      </c>
      <c r="BV401" s="354">
        <f>IFERROR(VLOOKUP(CONCATENATE($AC401,$AE401),'[1]Matriz de Decisión'!$M$4:$Y$81,6,0),0)</f>
        <v>1</v>
      </c>
      <c r="BW401" s="1314">
        <v>0.6</v>
      </c>
      <c r="BX401" s="1307" t="s">
        <v>6071</v>
      </c>
      <c r="BY401" s="1448">
        <f>IFERROR(VLOOKUP(CONCATENATE($AC401,$AE401),'[2]Matriz de Decisión'!$M$4:$Y$81,7,0),0)</f>
        <v>1</v>
      </c>
      <c r="BZ401" s="1448">
        <v>1</v>
      </c>
      <c r="CA401" s="1034" t="s">
        <v>6938</v>
      </c>
      <c r="CB401" s="354">
        <f>IFERROR(VLOOKUP(CONCATENATE($AC401,$AE401),'[1]Matriz de Decisión'!$M$4:$Y$81,8,0),0)</f>
        <v>1</v>
      </c>
      <c r="CC401" s="355"/>
      <c r="CD401" s="355"/>
      <c r="CE401" s="354">
        <f>IFERROR(VLOOKUP(CONCATENATE($AC401,$AE401),'[1]Matriz de Decisión'!$M$4:$Y$81,9,0),0)</f>
        <v>1</v>
      </c>
      <c r="CF401" s="355"/>
      <c r="CG401" s="355"/>
      <c r="CH401" s="354">
        <f>IFERROR(VLOOKUP(CONCATENATE($AC401,$AE401),'[1]Matriz de Decisión'!$M$4:$Y$81,10,0),0)</f>
        <v>1</v>
      </c>
      <c r="CI401" s="355"/>
      <c r="CJ401" s="355"/>
      <c r="CK401" s="354">
        <f>IFERROR(VLOOKUP(CONCATENATE($AC401,$AE401),'[1]Matriz de Decisión'!$M$4:$Y$81,11,0),0)</f>
        <v>1</v>
      </c>
      <c r="CL401" s="355"/>
      <c r="CM401" s="355"/>
      <c r="CN401" s="354">
        <f>IFERROR(VLOOKUP(CONCATENATE($AC401,$AE401),'[1]Matriz de Decisión'!$M$4:$Y$81,12,0),0)</f>
        <v>1</v>
      </c>
      <c r="CO401" s="355"/>
      <c r="CP401" s="355"/>
      <c r="CQ401" s="354">
        <f>IFERROR(VLOOKUP(CONCATENATE($AC401,$AE401),'[1]Matriz de Decisión'!$M$4:$Y$81,13,0),0)</f>
        <v>1</v>
      </c>
      <c r="CR401" s="355"/>
      <c r="CS401" s="355"/>
    </row>
    <row r="402" spans="1:97" ht="89.25" x14ac:dyDescent="0.25">
      <c r="A402" s="234" t="s">
        <v>3556</v>
      </c>
      <c r="B402" s="234" t="s">
        <v>181</v>
      </c>
      <c r="C402" s="234">
        <v>2</v>
      </c>
      <c r="D402" s="166" t="s">
        <v>183</v>
      </c>
      <c r="E402" s="120">
        <v>0</v>
      </c>
      <c r="F402" s="166" t="s">
        <v>192</v>
      </c>
      <c r="G402" s="166" t="s">
        <v>3723</v>
      </c>
      <c r="H402" s="166" t="s">
        <v>187</v>
      </c>
      <c r="I402" s="299" t="str">
        <f t="shared" si="29"/>
        <v>I-201-0-1313304</v>
      </c>
      <c r="J402" s="234" t="s">
        <v>221</v>
      </c>
      <c r="K402" s="109" t="s">
        <v>16</v>
      </c>
      <c r="L402" s="217" t="s">
        <v>19</v>
      </c>
      <c r="M402" s="301" t="s">
        <v>4754</v>
      </c>
      <c r="N402" s="221"/>
      <c r="O402" s="110" t="s">
        <v>225</v>
      </c>
      <c r="P402" s="331" t="s">
        <v>1298</v>
      </c>
      <c r="Q402" s="331" t="s">
        <v>1299</v>
      </c>
      <c r="R402" s="216" t="s">
        <v>228</v>
      </c>
      <c r="S402" s="111" t="s">
        <v>1394</v>
      </c>
      <c r="T402" s="118"/>
      <c r="U402" s="171">
        <v>0.15</v>
      </c>
      <c r="V402" s="216" t="s">
        <v>223</v>
      </c>
      <c r="W402" s="956">
        <v>1</v>
      </c>
      <c r="X402" s="122"/>
      <c r="Y402" s="703"/>
      <c r="Z402" s="296" t="s">
        <v>1401</v>
      </c>
      <c r="AA402" s="134">
        <v>43252</v>
      </c>
      <c r="AB402" s="134">
        <v>43296</v>
      </c>
      <c r="AC402" s="341" t="str">
        <f t="shared" si="30"/>
        <v>junio</v>
      </c>
      <c r="AD402" s="343">
        <f t="shared" si="31"/>
        <v>44</v>
      </c>
      <c r="AE402" s="342">
        <f t="shared" si="28"/>
        <v>61</v>
      </c>
      <c r="AF402" s="168">
        <v>0</v>
      </c>
      <c r="AG402" s="168">
        <v>0</v>
      </c>
      <c r="AH402" s="296" t="s">
        <v>1301</v>
      </c>
      <c r="AI402" s="169">
        <v>0</v>
      </c>
      <c r="AJ402" s="140"/>
      <c r="AK402" s="144"/>
      <c r="AL402" s="279"/>
      <c r="AM402" s="279"/>
      <c r="AN402" s="279"/>
      <c r="AO402" s="279"/>
      <c r="AP402" s="122">
        <v>0.4</v>
      </c>
      <c r="AQ402" s="547" t="s">
        <v>3988</v>
      </c>
      <c r="AR402" s="1038">
        <v>0.5</v>
      </c>
      <c r="AS402" s="1035" t="s">
        <v>5558</v>
      </c>
      <c r="AT402" s="1309"/>
      <c r="AU402" s="1307"/>
      <c r="AV402" s="1309">
        <v>0.55000000000000004</v>
      </c>
      <c r="AW402" s="1034" t="s">
        <v>6905</v>
      </c>
      <c r="AX402" s="144"/>
      <c r="AY402" s="144"/>
      <c r="AZ402" s="144"/>
      <c r="BA402" s="144"/>
      <c r="BB402" s="144"/>
      <c r="BC402" s="144"/>
      <c r="BD402" s="144"/>
      <c r="BE402" s="144"/>
      <c r="BF402" s="144"/>
      <c r="BG402" s="144"/>
      <c r="BH402" s="144"/>
      <c r="BI402" s="144"/>
      <c r="BJ402" s="335">
        <f>IFERROR(VLOOKUP(CONCATENATE($AC402,$AE402),'Matriz de Decisión'!$M$4:$Y$81,2,0),0)</f>
        <v>0</v>
      </c>
      <c r="BK402" s="355"/>
      <c r="BL402" s="355"/>
      <c r="BM402" s="354">
        <f>IFERROR(VLOOKUP(CONCATENATE($AC402,$AE402),'[1]Matriz de Decisión'!$M$4:$Y$81,3,0),0)</f>
        <v>0</v>
      </c>
      <c r="BN402" s="355"/>
      <c r="BO402" s="355"/>
      <c r="BP402" s="354">
        <f>IFERROR(VLOOKUP(CONCATENATE($AC402,$AE402),'[1]Matriz de Decisión'!$M$4:$Y$81,4,0),0)</f>
        <v>0</v>
      </c>
      <c r="BQ402" s="122">
        <v>0</v>
      </c>
      <c r="BR402" s="717"/>
      <c r="BS402" s="1040">
        <v>0</v>
      </c>
      <c r="BT402" s="1042">
        <v>0</v>
      </c>
      <c r="BU402" s="1041"/>
      <c r="BV402" s="354">
        <f>IFERROR(VLOOKUP(CONCATENATE($AC402,$AE402),'[1]Matriz de Decisión'!$M$4:$Y$81,6,0),0)</f>
        <v>0</v>
      </c>
      <c r="BW402" s="1314">
        <v>0</v>
      </c>
      <c r="BX402" s="1315"/>
      <c r="BY402" s="1448">
        <f>IFERROR(VLOOKUP(CONCATENATE($AC402,$AE402),'[2]Matriz de Decisión'!$M$4:$Y$81,7,0),0)</f>
        <v>0.4</v>
      </c>
      <c r="BZ402" s="1448">
        <v>0.4</v>
      </c>
      <c r="CA402" s="1034" t="s">
        <v>6939</v>
      </c>
      <c r="CB402" s="354">
        <f>IFERROR(VLOOKUP(CONCATENATE($AC402,$AE402),'[1]Matriz de Decisión'!$M$4:$Y$81,8,0),0)</f>
        <v>1</v>
      </c>
      <c r="CC402" s="355"/>
      <c r="CD402" s="355"/>
      <c r="CE402" s="354">
        <f>IFERROR(VLOOKUP(CONCATENATE($AC402,$AE402),'[1]Matriz de Decisión'!$M$4:$Y$81,9,0),0)</f>
        <v>1</v>
      </c>
      <c r="CF402" s="355"/>
      <c r="CG402" s="355"/>
      <c r="CH402" s="354">
        <f>IFERROR(VLOOKUP(CONCATENATE($AC402,$AE402),'[1]Matriz de Decisión'!$M$4:$Y$81,10,0),0)</f>
        <v>1</v>
      </c>
      <c r="CI402" s="355"/>
      <c r="CJ402" s="355"/>
      <c r="CK402" s="354">
        <f>IFERROR(VLOOKUP(CONCATENATE($AC402,$AE402),'[1]Matriz de Decisión'!$M$4:$Y$81,11,0),0)</f>
        <v>1</v>
      </c>
      <c r="CL402" s="355"/>
      <c r="CM402" s="355"/>
      <c r="CN402" s="354">
        <f>IFERROR(VLOOKUP(CONCATENATE($AC402,$AE402),'[1]Matriz de Decisión'!$M$4:$Y$81,12,0),0)</f>
        <v>1</v>
      </c>
      <c r="CO402" s="355"/>
      <c r="CP402" s="355"/>
      <c r="CQ402" s="354">
        <f>IFERROR(VLOOKUP(CONCATENATE($AC402,$AE402),'[1]Matriz de Decisión'!$M$4:$Y$81,13,0),0)</f>
        <v>1</v>
      </c>
      <c r="CR402" s="355"/>
      <c r="CS402" s="355"/>
    </row>
    <row r="403" spans="1:97" ht="110.25" x14ac:dyDescent="0.25">
      <c r="A403" s="234" t="s">
        <v>3556</v>
      </c>
      <c r="B403" s="234" t="s">
        <v>181</v>
      </c>
      <c r="C403" s="234">
        <v>2</v>
      </c>
      <c r="D403" s="166" t="s">
        <v>183</v>
      </c>
      <c r="E403" s="120">
        <v>1</v>
      </c>
      <c r="F403" s="166" t="s">
        <v>3604</v>
      </c>
      <c r="G403" s="166" t="s">
        <v>199</v>
      </c>
      <c r="H403" s="166" t="s">
        <v>183</v>
      </c>
      <c r="I403" s="299" t="str">
        <f t="shared" si="29"/>
        <v>I-201-1-1500101</v>
      </c>
      <c r="J403" s="234" t="s">
        <v>221</v>
      </c>
      <c r="K403" s="109" t="s">
        <v>1402</v>
      </c>
      <c r="L403" s="217" t="s">
        <v>19</v>
      </c>
      <c r="M403" s="111" t="s">
        <v>4754</v>
      </c>
      <c r="N403" s="221"/>
      <c r="O403" s="110" t="s">
        <v>1403</v>
      </c>
      <c r="P403" s="331" t="s">
        <v>1298</v>
      </c>
      <c r="Q403" s="331" t="s">
        <v>1299</v>
      </c>
      <c r="R403" s="216" t="s">
        <v>222</v>
      </c>
      <c r="S403" s="111" t="s">
        <v>1404</v>
      </c>
      <c r="T403" s="118"/>
      <c r="U403" s="171" t="s">
        <v>1111</v>
      </c>
      <c r="V403" s="216" t="s">
        <v>223</v>
      </c>
      <c r="W403" s="957">
        <v>1</v>
      </c>
      <c r="X403" s="173"/>
      <c r="Y403" s="703"/>
      <c r="Z403" s="296" t="s">
        <v>1405</v>
      </c>
      <c r="AA403" s="134">
        <v>43101</v>
      </c>
      <c r="AB403" s="134">
        <v>43312</v>
      </c>
      <c r="AC403" s="341" t="str">
        <f t="shared" si="30"/>
        <v>enero</v>
      </c>
      <c r="AD403" s="343">
        <f t="shared" si="31"/>
        <v>211</v>
      </c>
      <c r="AE403" s="342">
        <f t="shared" si="28"/>
        <v>213</v>
      </c>
      <c r="AF403" s="168"/>
      <c r="AG403" s="172">
        <v>3090000000</v>
      </c>
      <c r="AH403" s="296"/>
      <c r="AI403" s="169"/>
      <c r="AJ403" s="140"/>
      <c r="AK403" s="144"/>
      <c r="AL403" s="279"/>
      <c r="AM403" s="279"/>
      <c r="AN403" s="469">
        <v>0.28000000000000003</v>
      </c>
      <c r="AO403" s="507" t="s">
        <v>2454</v>
      </c>
      <c r="AP403" s="122">
        <v>0.35</v>
      </c>
      <c r="AQ403" s="165" t="s">
        <v>3989</v>
      </c>
      <c r="AR403" s="1038">
        <v>0.43</v>
      </c>
      <c r="AS403" s="1036" t="s">
        <v>5559</v>
      </c>
      <c r="AT403" s="1309">
        <v>0.56000000000000005</v>
      </c>
      <c r="AU403" s="1307" t="s">
        <v>6047</v>
      </c>
      <c r="AV403" s="1309">
        <v>0.65</v>
      </c>
      <c r="AW403" s="1034" t="s">
        <v>6906</v>
      </c>
      <c r="AX403" s="144"/>
      <c r="AY403" s="144"/>
      <c r="AZ403" s="144"/>
      <c r="BA403" s="144"/>
      <c r="BB403" s="144"/>
      <c r="BC403" s="144"/>
      <c r="BD403" s="144"/>
      <c r="BE403" s="144"/>
      <c r="BF403" s="144"/>
      <c r="BG403" s="144"/>
      <c r="BH403" s="144"/>
      <c r="BI403" s="144"/>
      <c r="BJ403" s="335">
        <f>IFERROR(VLOOKUP(CONCATENATE($AC403,$AE403),'Matriz de Decisión'!$M$4:$Y$81,2,0),0)</f>
        <v>0.10285714285714284</v>
      </c>
      <c r="BK403" s="375"/>
      <c r="BL403" s="375" t="s">
        <v>1406</v>
      </c>
      <c r="BM403" s="354">
        <f>IFERROR(VLOOKUP(CONCATENATE($AC403,$AE403),'[1]Matriz de Decisión'!$M$4:$Y$81,3,0),0)</f>
        <v>0.20571428571428568</v>
      </c>
      <c r="BN403" s="473">
        <v>0.28000000000000003</v>
      </c>
      <c r="BO403" s="477" t="s">
        <v>2454</v>
      </c>
      <c r="BP403" s="354">
        <f>IFERROR(VLOOKUP(CONCATENATE($AC403,$AE403),'[1]Matriz de Decisión'!$M$4:$Y$81,4,0),0)</f>
        <v>0.34857142857142853</v>
      </c>
      <c r="BQ403" s="122">
        <v>0.35</v>
      </c>
      <c r="BR403" s="223" t="s">
        <v>4018</v>
      </c>
      <c r="BS403" s="1040">
        <v>0.49</v>
      </c>
      <c r="BT403" s="1042">
        <v>0.49</v>
      </c>
      <c r="BU403" s="1041" t="s">
        <v>5559</v>
      </c>
      <c r="BV403" s="354">
        <f>IFERROR(VLOOKUP(CONCATENATE($AC403,$AE403),'[1]Matriz de Decisión'!$M$4:$Y$81,6,0),0)</f>
        <v>0.63428571428571423</v>
      </c>
      <c r="BW403" s="1314">
        <v>0.63428571428571423</v>
      </c>
      <c r="BX403" s="1307" t="s">
        <v>6047</v>
      </c>
      <c r="BY403" s="1448">
        <f>IFERROR(VLOOKUP(CONCATENATE($AC403,$AE403),'[2]Matriz de Decisión'!$M$4:$Y$81,7,0),0)</f>
        <v>0.77714285714285714</v>
      </c>
      <c r="BZ403" s="1448">
        <v>0.78</v>
      </c>
      <c r="CA403" s="1034" t="s">
        <v>6906</v>
      </c>
      <c r="CB403" s="354">
        <f>IFERROR(VLOOKUP(CONCATENATE($AC403,$AE403),'[1]Matriz de Decisión'!$M$4:$Y$81,8,0),0)</f>
        <v>1</v>
      </c>
      <c r="CC403" s="355"/>
      <c r="CD403" s="355"/>
      <c r="CE403" s="354">
        <f>IFERROR(VLOOKUP(CONCATENATE($AC403,$AE403),'[1]Matriz de Decisión'!$M$4:$Y$81,9,0),0)</f>
        <v>1</v>
      </c>
      <c r="CF403" s="355"/>
      <c r="CG403" s="355"/>
      <c r="CH403" s="354">
        <f>IFERROR(VLOOKUP(CONCATENATE($AC403,$AE403),'[1]Matriz de Decisión'!$M$4:$Y$81,10,0),0)</f>
        <v>1</v>
      </c>
      <c r="CI403" s="355"/>
      <c r="CJ403" s="355"/>
      <c r="CK403" s="354">
        <f>IFERROR(VLOOKUP(CONCATENATE($AC403,$AE403),'[1]Matriz de Decisión'!$M$4:$Y$81,11,0),0)</f>
        <v>1</v>
      </c>
      <c r="CL403" s="355"/>
      <c r="CM403" s="355"/>
      <c r="CN403" s="354">
        <f>IFERROR(VLOOKUP(CONCATENATE($AC403,$AE403),'[1]Matriz de Decisión'!$M$4:$Y$81,12,0),0)</f>
        <v>1</v>
      </c>
      <c r="CO403" s="355"/>
      <c r="CP403" s="355"/>
      <c r="CQ403" s="354">
        <f>IFERROR(VLOOKUP(CONCATENATE($AC403,$AE403),'[1]Matriz de Decisión'!$M$4:$Y$81,13,0),0)</f>
        <v>1</v>
      </c>
      <c r="CR403" s="355"/>
      <c r="CS403" s="355"/>
    </row>
    <row r="404" spans="1:97" ht="120" x14ac:dyDescent="0.25">
      <c r="A404" s="234" t="s">
        <v>3556</v>
      </c>
      <c r="B404" s="234" t="s">
        <v>181</v>
      </c>
      <c r="C404" s="234">
        <v>2</v>
      </c>
      <c r="D404" s="166" t="s">
        <v>183</v>
      </c>
      <c r="E404" s="120">
        <v>1</v>
      </c>
      <c r="F404" s="166" t="s">
        <v>3604</v>
      </c>
      <c r="G404" s="166" t="s">
        <v>199</v>
      </c>
      <c r="H404" s="166" t="s">
        <v>185</v>
      </c>
      <c r="I404" s="299" t="str">
        <f t="shared" si="29"/>
        <v>I-201-1-1500102</v>
      </c>
      <c r="J404" s="234" t="s">
        <v>221</v>
      </c>
      <c r="K404" s="109" t="s">
        <v>1402</v>
      </c>
      <c r="L404" s="217" t="s">
        <v>19</v>
      </c>
      <c r="M404" s="111" t="s">
        <v>4754</v>
      </c>
      <c r="N404" s="221"/>
      <c r="O404" s="110" t="s">
        <v>1403</v>
      </c>
      <c r="P404" s="331" t="s">
        <v>1298</v>
      </c>
      <c r="Q404" s="331" t="s">
        <v>1299</v>
      </c>
      <c r="R404" s="216" t="s">
        <v>222</v>
      </c>
      <c r="S404" s="111" t="s">
        <v>1404</v>
      </c>
      <c r="T404" s="118"/>
      <c r="U404" s="171" t="s">
        <v>1111</v>
      </c>
      <c r="V404" s="216" t="s">
        <v>223</v>
      </c>
      <c r="W404" s="957">
        <v>1</v>
      </c>
      <c r="X404" s="122"/>
      <c r="Y404" s="703"/>
      <c r="Z404" s="296" t="s">
        <v>1407</v>
      </c>
      <c r="AA404" s="134">
        <v>43147</v>
      </c>
      <c r="AB404" s="134">
        <v>43342</v>
      </c>
      <c r="AC404" s="341" t="str">
        <f t="shared" si="30"/>
        <v>febrero</v>
      </c>
      <c r="AD404" s="343">
        <f t="shared" si="31"/>
        <v>195</v>
      </c>
      <c r="AE404" s="342">
        <f t="shared" si="28"/>
        <v>213</v>
      </c>
      <c r="AF404" s="168"/>
      <c r="AG404" s="172"/>
      <c r="AH404" s="296"/>
      <c r="AI404" s="169"/>
      <c r="AJ404" s="140"/>
      <c r="AK404" s="144"/>
      <c r="AL404" s="279"/>
      <c r="AM404" s="279"/>
      <c r="AN404" s="469">
        <v>0</v>
      </c>
      <c r="AO404" s="507" t="s">
        <v>2455</v>
      </c>
      <c r="AP404" s="122">
        <v>0.35</v>
      </c>
      <c r="AQ404" s="165" t="s">
        <v>3989</v>
      </c>
      <c r="AR404" s="1038">
        <v>0.43</v>
      </c>
      <c r="AS404" s="1036" t="s">
        <v>5559</v>
      </c>
      <c r="AT404" s="1309">
        <v>0.56000000000000005</v>
      </c>
      <c r="AU404" s="1307" t="s">
        <v>6047</v>
      </c>
      <c r="AV404" s="1309">
        <v>0.65</v>
      </c>
      <c r="AW404" s="1034" t="s">
        <v>6906</v>
      </c>
      <c r="AX404" s="144"/>
      <c r="AY404" s="144"/>
      <c r="AZ404" s="144"/>
      <c r="BA404" s="144"/>
      <c r="BB404" s="144"/>
      <c r="BC404" s="144"/>
      <c r="BD404" s="144"/>
      <c r="BE404" s="144"/>
      <c r="BF404" s="144"/>
      <c r="BG404" s="144"/>
      <c r="BH404" s="144"/>
      <c r="BI404" s="144"/>
      <c r="BJ404" s="335">
        <f>IFERROR(VLOOKUP(CONCATENATE($AC404,$AE404),'Matriz de Decisión'!$M$4:$Y$81,2,0),0)</f>
        <v>0</v>
      </c>
      <c r="BK404" s="355"/>
      <c r="BL404" s="355"/>
      <c r="BM404" s="354">
        <f>IFERROR(VLOOKUP(CONCATENATE($AC404,$AE404),'[1]Matriz de Decisión'!$M$4:$Y$81,3,0),0)</f>
        <v>0.10285714285714284</v>
      </c>
      <c r="BN404" s="473">
        <v>0</v>
      </c>
      <c r="BO404" s="475" t="s">
        <v>4791</v>
      </c>
      <c r="BP404" s="354">
        <f>IFERROR(VLOOKUP(CONCATENATE($AC404,$AE404),'[1]Matriz de Decisión'!$M$4:$Y$81,4,0),0)</f>
        <v>0.20571428571428568</v>
      </c>
      <c r="BQ404" s="122">
        <v>0</v>
      </c>
      <c r="BR404" s="718" t="s">
        <v>4020</v>
      </c>
      <c r="BS404" s="1040">
        <v>0.35</v>
      </c>
      <c r="BT404" s="1042">
        <v>0.35</v>
      </c>
      <c r="BU404" s="1041" t="s">
        <v>5559</v>
      </c>
      <c r="BV404" s="354">
        <f>IFERROR(VLOOKUP(CONCATENATE($AC404,$AE404),'[1]Matriz de Decisión'!$M$4:$Y$81,6,0),0)</f>
        <v>0.49142857142857138</v>
      </c>
      <c r="BW404" s="1314">
        <v>0.49142857142857138</v>
      </c>
      <c r="BX404" s="1307" t="s">
        <v>6047</v>
      </c>
      <c r="BY404" s="1448">
        <f>IFERROR(VLOOKUP(CONCATENATE($AC404,$AE404),'[2]Matriz de Decisión'!$M$4:$Y$81,7,0),0)</f>
        <v>0.63428571428571423</v>
      </c>
      <c r="BZ404" s="1448">
        <v>0.63</v>
      </c>
      <c r="CA404" s="1034" t="s">
        <v>6940</v>
      </c>
      <c r="CB404" s="354">
        <f>IFERROR(VLOOKUP(CONCATENATE($AC404,$AE404),'[1]Matriz de Decisión'!$M$4:$Y$81,8,0),0)</f>
        <v>0.77714285714285714</v>
      </c>
      <c r="CC404" s="355"/>
      <c r="CD404" s="355"/>
      <c r="CE404" s="354">
        <f>IFERROR(VLOOKUP(CONCATENATE($AC404,$AE404),'[1]Matriz de Decisión'!$M$4:$Y$81,9,0),0)</f>
        <v>1</v>
      </c>
      <c r="CF404" s="355"/>
      <c r="CG404" s="355"/>
      <c r="CH404" s="354">
        <f>IFERROR(VLOOKUP(CONCATENATE($AC404,$AE404),'[1]Matriz de Decisión'!$M$4:$Y$81,10,0),0)</f>
        <v>1</v>
      </c>
      <c r="CI404" s="355"/>
      <c r="CJ404" s="355"/>
      <c r="CK404" s="354">
        <f>IFERROR(VLOOKUP(CONCATENATE($AC404,$AE404),'[1]Matriz de Decisión'!$M$4:$Y$81,11,0),0)</f>
        <v>1</v>
      </c>
      <c r="CL404" s="355"/>
      <c r="CM404" s="355"/>
      <c r="CN404" s="354">
        <f>IFERROR(VLOOKUP(CONCATENATE($AC404,$AE404),'[1]Matriz de Decisión'!$M$4:$Y$81,12,0),0)</f>
        <v>1</v>
      </c>
      <c r="CO404" s="355"/>
      <c r="CP404" s="355"/>
      <c r="CQ404" s="354">
        <f>IFERROR(VLOOKUP(CONCATENATE($AC404,$AE404),'[1]Matriz de Decisión'!$M$4:$Y$81,13,0),0)</f>
        <v>1</v>
      </c>
      <c r="CR404" s="355"/>
      <c r="CS404" s="355"/>
    </row>
    <row r="405" spans="1:97" ht="160.5" customHeight="1" x14ac:dyDescent="0.25">
      <c r="A405" s="234" t="s">
        <v>3556</v>
      </c>
      <c r="B405" s="234" t="s">
        <v>181</v>
      </c>
      <c r="C405" s="234">
        <v>2</v>
      </c>
      <c r="D405" s="166" t="s">
        <v>183</v>
      </c>
      <c r="E405" s="120">
        <v>0</v>
      </c>
      <c r="F405" s="234">
        <v>13</v>
      </c>
      <c r="G405" s="166" t="s">
        <v>3724</v>
      </c>
      <c r="H405" s="166" t="s">
        <v>188</v>
      </c>
      <c r="I405" s="299" t="str">
        <f t="shared" si="29"/>
        <v>I-201-0-1313405</v>
      </c>
      <c r="J405" s="234" t="s">
        <v>221</v>
      </c>
      <c r="K405" s="109" t="s">
        <v>1402</v>
      </c>
      <c r="L405" s="217" t="s">
        <v>19</v>
      </c>
      <c r="M405" s="301" t="s">
        <v>4754</v>
      </c>
      <c r="N405" s="221"/>
      <c r="O405" s="110" t="s">
        <v>225</v>
      </c>
      <c r="P405" s="331" t="s">
        <v>1298</v>
      </c>
      <c r="Q405" s="331" t="s">
        <v>1299</v>
      </c>
      <c r="R405" s="216" t="s">
        <v>228</v>
      </c>
      <c r="S405" s="111" t="s">
        <v>1408</v>
      </c>
      <c r="T405" s="118"/>
      <c r="U405" s="171"/>
      <c r="V405" s="216" t="s">
        <v>223</v>
      </c>
      <c r="W405" s="1632">
        <v>10</v>
      </c>
      <c r="X405" s="122"/>
      <c r="Y405" s="703"/>
      <c r="Z405" s="111" t="s">
        <v>1409</v>
      </c>
      <c r="AA405" s="134">
        <v>43143</v>
      </c>
      <c r="AB405" s="134">
        <v>43157</v>
      </c>
      <c r="AC405" s="341" t="str">
        <f t="shared" si="30"/>
        <v>febrero</v>
      </c>
      <c r="AD405" s="343">
        <f t="shared" si="31"/>
        <v>14</v>
      </c>
      <c r="AE405" s="342">
        <f t="shared" si="28"/>
        <v>30</v>
      </c>
      <c r="AF405" s="168"/>
      <c r="AG405" s="172"/>
      <c r="AH405" s="296"/>
      <c r="AI405" s="169"/>
      <c r="AJ405" s="140"/>
      <c r="AK405" s="144"/>
      <c r="AL405" s="279"/>
      <c r="AM405" s="279"/>
      <c r="AN405" s="469">
        <v>1</v>
      </c>
      <c r="AO405" s="566" t="s">
        <v>2456</v>
      </c>
      <c r="AP405" s="458">
        <v>0.3</v>
      </c>
      <c r="AQ405" s="548" t="s">
        <v>3990</v>
      </c>
      <c r="AR405" s="1038">
        <v>0.45</v>
      </c>
      <c r="AS405" s="1034" t="s">
        <v>5560</v>
      </c>
      <c r="AT405" s="1629">
        <v>0.55000000000000004</v>
      </c>
      <c r="AU405" s="1307" t="s">
        <v>6048</v>
      </c>
      <c r="AV405" s="1447">
        <v>0.63</v>
      </c>
      <c r="AW405" s="1034" t="s">
        <v>6907</v>
      </c>
      <c r="AX405" s="144"/>
      <c r="AY405" s="144"/>
      <c r="AZ405" s="144"/>
      <c r="BA405" s="144"/>
      <c r="BB405" s="144"/>
      <c r="BC405" s="144"/>
      <c r="BD405" s="144"/>
      <c r="BE405" s="144"/>
      <c r="BF405" s="144"/>
      <c r="BG405" s="144"/>
      <c r="BH405" s="144"/>
      <c r="BI405" s="144"/>
      <c r="BJ405" s="335">
        <f>IFERROR(VLOOKUP(CONCATENATE($AC405,$AE405),'Matriz de Decisión'!$M$4:$Y$81,2,0),0)</f>
        <v>0</v>
      </c>
      <c r="BK405" s="355"/>
      <c r="BL405" s="355"/>
      <c r="BM405" s="354">
        <v>1</v>
      </c>
      <c r="BN405" s="473">
        <v>1</v>
      </c>
      <c r="BO405" s="479" t="s">
        <v>2456</v>
      </c>
      <c r="BP405" s="354"/>
      <c r="BQ405" s="122">
        <v>1</v>
      </c>
      <c r="BR405" s="548" t="s">
        <v>3995</v>
      </c>
      <c r="BS405" s="1040">
        <v>1</v>
      </c>
      <c r="BT405" s="1042">
        <v>1</v>
      </c>
      <c r="BU405" s="1041" t="s">
        <v>3995</v>
      </c>
      <c r="BV405" s="354"/>
      <c r="BW405" s="1311">
        <v>1</v>
      </c>
      <c r="BX405" s="1307" t="s">
        <v>6072</v>
      </c>
      <c r="BY405" s="1448">
        <f>IFERROR(VLOOKUP(CONCATENATE($AC405,$AE405),'[2]Matriz de Decisión'!$M$4:$Y$81,7,0),0)</f>
        <v>1</v>
      </c>
      <c r="BZ405" s="1448">
        <v>1</v>
      </c>
      <c r="CA405" s="1034" t="s">
        <v>6072</v>
      </c>
      <c r="CB405" s="354"/>
      <c r="CC405" s="355"/>
      <c r="CD405" s="355"/>
      <c r="CE405" s="354"/>
      <c r="CF405" s="355"/>
      <c r="CG405" s="355"/>
      <c r="CH405" s="354"/>
      <c r="CI405" s="355"/>
      <c r="CJ405" s="355"/>
      <c r="CK405" s="354"/>
      <c r="CL405" s="355"/>
      <c r="CM405" s="355"/>
      <c r="CN405" s="354"/>
      <c r="CO405" s="355"/>
      <c r="CP405" s="355"/>
      <c r="CQ405" s="354"/>
      <c r="CR405" s="355"/>
      <c r="CS405" s="355"/>
    </row>
    <row r="406" spans="1:97" ht="255" x14ac:dyDescent="0.25">
      <c r="A406" s="234" t="s">
        <v>3556</v>
      </c>
      <c r="B406" s="234" t="s">
        <v>181</v>
      </c>
      <c r="C406" s="234">
        <v>2</v>
      </c>
      <c r="D406" s="166" t="s">
        <v>183</v>
      </c>
      <c r="E406" s="120">
        <v>0</v>
      </c>
      <c r="F406" s="234">
        <v>13</v>
      </c>
      <c r="G406" s="166" t="s">
        <v>3724</v>
      </c>
      <c r="H406" s="166" t="s">
        <v>189</v>
      </c>
      <c r="I406" s="299" t="str">
        <f t="shared" si="29"/>
        <v>I-201-0-1313406</v>
      </c>
      <c r="J406" s="234" t="s">
        <v>221</v>
      </c>
      <c r="K406" s="109" t="s">
        <v>1402</v>
      </c>
      <c r="L406" s="217" t="s">
        <v>19</v>
      </c>
      <c r="M406" s="301" t="s">
        <v>4754</v>
      </c>
      <c r="N406" s="221"/>
      <c r="O406" s="110" t="s">
        <v>225</v>
      </c>
      <c r="P406" s="331" t="s">
        <v>1298</v>
      </c>
      <c r="Q406" s="331" t="s">
        <v>1299</v>
      </c>
      <c r="R406" s="216" t="s">
        <v>228</v>
      </c>
      <c r="S406" s="111" t="s">
        <v>1408</v>
      </c>
      <c r="T406" s="118"/>
      <c r="U406" s="171"/>
      <c r="V406" s="216" t="s">
        <v>223</v>
      </c>
      <c r="W406" s="1632">
        <v>10</v>
      </c>
      <c r="X406" s="122"/>
      <c r="Y406" s="703"/>
      <c r="Z406" s="296" t="s">
        <v>1410</v>
      </c>
      <c r="AA406" s="134">
        <v>43157</v>
      </c>
      <c r="AB406" s="134">
        <v>43273</v>
      </c>
      <c r="AC406" s="341" t="str">
        <f t="shared" si="30"/>
        <v>febrero</v>
      </c>
      <c r="AD406" s="343">
        <f t="shared" si="31"/>
        <v>116</v>
      </c>
      <c r="AE406" s="342">
        <f t="shared" si="28"/>
        <v>122</v>
      </c>
      <c r="AF406" s="168"/>
      <c r="AG406" s="172"/>
      <c r="AH406" s="296"/>
      <c r="AI406" s="169"/>
      <c r="AJ406" s="140"/>
      <c r="AK406" s="144"/>
      <c r="AL406" s="279"/>
      <c r="AM406" s="279"/>
      <c r="AN406" s="567">
        <v>0.1</v>
      </c>
      <c r="AO406" s="566" t="s">
        <v>2457</v>
      </c>
      <c r="AP406" s="458">
        <v>0.3</v>
      </c>
      <c r="AQ406" s="548" t="s">
        <v>3990</v>
      </c>
      <c r="AR406" s="1038">
        <v>0.45</v>
      </c>
      <c r="AS406" s="1034" t="s">
        <v>5560</v>
      </c>
      <c r="AT406" s="1312">
        <v>0.55000000000000004</v>
      </c>
      <c r="AU406" s="1034" t="s">
        <v>6048</v>
      </c>
      <c r="AV406" s="1447">
        <v>0.63</v>
      </c>
      <c r="AW406" s="1034" t="s">
        <v>6907</v>
      </c>
      <c r="AX406" s="144"/>
      <c r="AY406" s="144"/>
      <c r="AZ406" s="144"/>
      <c r="BA406" s="144"/>
      <c r="BB406" s="144"/>
      <c r="BC406" s="144"/>
      <c r="BD406" s="144"/>
      <c r="BE406" s="144"/>
      <c r="BF406" s="144"/>
      <c r="BG406" s="144"/>
      <c r="BH406" s="144"/>
      <c r="BI406" s="144"/>
      <c r="BJ406" s="335">
        <f>IFERROR(VLOOKUP(CONCATENATE($AC406,$AE406),'Matriz de Decisión'!$M$4:$Y$81,2,0),0)</f>
        <v>0</v>
      </c>
      <c r="BK406" s="355"/>
      <c r="BL406" s="355"/>
      <c r="BM406" s="354">
        <v>0.2</v>
      </c>
      <c r="BN406" s="482">
        <v>0.1</v>
      </c>
      <c r="BO406" s="479" t="s">
        <v>2457</v>
      </c>
      <c r="BP406" s="354"/>
      <c r="BQ406" s="458">
        <v>0.15</v>
      </c>
      <c r="BR406" s="548" t="s">
        <v>4019</v>
      </c>
      <c r="BS406" s="1040">
        <v>0.75</v>
      </c>
      <c r="BT406" s="1042">
        <v>0.75</v>
      </c>
      <c r="BU406" s="1041" t="s">
        <v>5587</v>
      </c>
      <c r="BV406" s="354"/>
      <c r="BW406" s="1312">
        <v>0.75</v>
      </c>
      <c r="BX406" s="1034" t="s">
        <v>6073</v>
      </c>
      <c r="BY406" s="1448">
        <f>IFERROR(VLOOKUP(CONCATENATE($AC406,$AE406),'[2]Matriz de Decisión'!$M$4:$Y$81,7,0),0)</f>
        <v>1</v>
      </c>
      <c r="BZ406" s="1448">
        <v>0.98</v>
      </c>
      <c r="CA406" s="1034" t="s">
        <v>6941</v>
      </c>
      <c r="CB406" s="354"/>
      <c r="CC406" s="355"/>
      <c r="CD406" s="355"/>
      <c r="CE406" s="354"/>
      <c r="CF406" s="355"/>
      <c r="CG406" s="355"/>
      <c r="CH406" s="354"/>
      <c r="CI406" s="355"/>
      <c r="CJ406" s="355"/>
      <c r="CK406" s="354"/>
      <c r="CL406" s="355"/>
      <c r="CM406" s="355"/>
      <c r="CN406" s="354"/>
      <c r="CO406" s="355"/>
      <c r="CP406" s="355"/>
      <c r="CQ406" s="354"/>
      <c r="CR406" s="355"/>
      <c r="CS406" s="355"/>
    </row>
    <row r="407" spans="1:97" ht="255" x14ac:dyDescent="0.25">
      <c r="A407" s="234" t="s">
        <v>3556</v>
      </c>
      <c r="B407" s="234" t="s">
        <v>181</v>
      </c>
      <c r="C407" s="234">
        <v>2</v>
      </c>
      <c r="D407" s="166" t="s">
        <v>183</v>
      </c>
      <c r="E407" s="120">
        <v>0</v>
      </c>
      <c r="F407" s="234">
        <v>13</v>
      </c>
      <c r="G407" s="166" t="s">
        <v>3724</v>
      </c>
      <c r="H407" s="166" t="s">
        <v>194</v>
      </c>
      <c r="I407" s="299" t="str">
        <f t="shared" si="29"/>
        <v>I-201-0-1313407</v>
      </c>
      <c r="J407" s="234" t="s">
        <v>221</v>
      </c>
      <c r="K407" s="109" t="s">
        <v>1402</v>
      </c>
      <c r="L407" s="217" t="s">
        <v>19</v>
      </c>
      <c r="M407" s="301" t="s">
        <v>4754</v>
      </c>
      <c r="N407" s="221"/>
      <c r="O407" s="110" t="s">
        <v>225</v>
      </c>
      <c r="P407" s="331" t="s">
        <v>1298</v>
      </c>
      <c r="Q407" s="331" t="s">
        <v>1299</v>
      </c>
      <c r="R407" s="216" t="s">
        <v>228</v>
      </c>
      <c r="S407" s="111" t="s">
        <v>1408</v>
      </c>
      <c r="T407" s="118"/>
      <c r="U407" s="171"/>
      <c r="V407" s="216" t="s">
        <v>223</v>
      </c>
      <c r="W407" s="1632">
        <v>10</v>
      </c>
      <c r="X407" s="122"/>
      <c r="Y407" s="703"/>
      <c r="Z407" s="296" t="s">
        <v>1411</v>
      </c>
      <c r="AA407" s="134">
        <v>43200</v>
      </c>
      <c r="AB407" s="134">
        <v>43250</v>
      </c>
      <c r="AC407" s="341" t="str">
        <f t="shared" si="30"/>
        <v>abril</v>
      </c>
      <c r="AD407" s="343">
        <f t="shared" si="31"/>
        <v>50</v>
      </c>
      <c r="AE407" s="342">
        <f t="shared" si="28"/>
        <v>61</v>
      </c>
      <c r="AF407" s="168"/>
      <c r="AG407" s="172"/>
      <c r="AH407" s="296"/>
      <c r="AI407" s="169"/>
      <c r="AJ407" s="140"/>
      <c r="AK407" s="144"/>
      <c r="AL407" s="279"/>
      <c r="AM407" s="279"/>
      <c r="AN407" s="279"/>
      <c r="AO407" s="279"/>
      <c r="AP407" s="458">
        <v>0.3</v>
      </c>
      <c r="AQ407" s="548" t="s">
        <v>3990</v>
      </c>
      <c r="AR407" s="1038">
        <v>0.45</v>
      </c>
      <c r="AS407" s="1034" t="s">
        <v>5560</v>
      </c>
      <c r="AT407" s="1312">
        <v>0.55000000000000004</v>
      </c>
      <c r="AU407" s="1307" t="s">
        <v>6048</v>
      </c>
      <c r="AV407" s="1447">
        <v>0.63</v>
      </c>
      <c r="AW407" s="1034" t="s">
        <v>6907</v>
      </c>
      <c r="AX407" s="144"/>
      <c r="AY407" s="144"/>
      <c r="AZ407" s="144"/>
      <c r="BA407" s="144"/>
      <c r="BB407" s="144"/>
      <c r="BC407" s="144"/>
      <c r="BD407" s="144"/>
      <c r="BE407" s="144"/>
      <c r="BF407" s="144"/>
      <c r="BG407" s="144"/>
      <c r="BH407" s="144"/>
      <c r="BI407" s="144"/>
      <c r="BJ407" s="335">
        <f>IFERROR(VLOOKUP(CONCATENATE($AC407,$AE407),'Matriz de Decisión'!$M$4:$Y$81,2,0),0)</f>
        <v>0</v>
      </c>
      <c r="BK407" s="355"/>
      <c r="BL407" s="355"/>
      <c r="BM407" s="354"/>
      <c r="BN407" s="480">
        <v>0.1</v>
      </c>
      <c r="BO407" s="481" t="s">
        <v>2458</v>
      </c>
      <c r="BP407" s="354"/>
      <c r="BQ407" s="122">
        <v>0</v>
      </c>
      <c r="BR407" s="548"/>
      <c r="BS407" s="1040">
        <v>0.5</v>
      </c>
      <c r="BT407" s="1042">
        <v>0.5</v>
      </c>
      <c r="BU407" s="1041" t="s">
        <v>5588</v>
      </c>
      <c r="BV407" s="354"/>
      <c r="BW407" s="1312">
        <v>0.55000000000000004</v>
      </c>
      <c r="BX407" s="1307" t="s">
        <v>6074</v>
      </c>
      <c r="BY407" s="1448">
        <f>IFERROR(VLOOKUP(CONCATENATE($AC407,$AE407),'[2]Matriz de Decisión'!$M$4:$Y$81,7,0),0)</f>
        <v>1</v>
      </c>
      <c r="BZ407" s="1448">
        <v>0.8</v>
      </c>
      <c r="CA407" s="1034" t="s">
        <v>6942</v>
      </c>
      <c r="CB407" s="354"/>
      <c r="CC407" s="355"/>
      <c r="CD407" s="355"/>
      <c r="CE407" s="354"/>
      <c r="CF407" s="355"/>
      <c r="CG407" s="355"/>
      <c r="CH407" s="354"/>
      <c r="CI407" s="355"/>
      <c r="CJ407" s="355"/>
      <c r="CK407" s="354"/>
      <c r="CL407" s="355"/>
      <c r="CM407" s="355"/>
      <c r="CN407" s="354"/>
      <c r="CO407" s="355"/>
      <c r="CP407" s="355"/>
      <c r="CQ407" s="354"/>
      <c r="CR407" s="355"/>
      <c r="CS407" s="355"/>
    </row>
    <row r="408" spans="1:97" ht="255" x14ac:dyDescent="0.25">
      <c r="A408" s="234" t="s">
        <v>3556</v>
      </c>
      <c r="B408" s="234" t="s">
        <v>181</v>
      </c>
      <c r="C408" s="234">
        <v>2</v>
      </c>
      <c r="D408" s="166" t="s">
        <v>183</v>
      </c>
      <c r="E408" s="120">
        <v>0</v>
      </c>
      <c r="F408" s="234">
        <v>13</v>
      </c>
      <c r="G408" s="166" t="s">
        <v>3724</v>
      </c>
      <c r="H408" s="166" t="s">
        <v>195</v>
      </c>
      <c r="I408" s="299" t="str">
        <f t="shared" si="29"/>
        <v>I-201-0-1313408</v>
      </c>
      <c r="J408" s="234" t="s">
        <v>221</v>
      </c>
      <c r="K408" s="109" t="s">
        <v>1402</v>
      </c>
      <c r="L408" s="217" t="s">
        <v>19</v>
      </c>
      <c r="M408" s="301" t="s">
        <v>4754</v>
      </c>
      <c r="N408" s="221"/>
      <c r="O408" s="110" t="s">
        <v>225</v>
      </c>
      <c r="P408" s="331" t="s">
        <v>1298</v>
      </c>
      <c r="Q408" s="331" t="s">
        <v>1299</v>
      </c>
      <c r="R408" s="216" t="s">
        <v>228</v>
      </c>
      <c r="S408" s="111" t="s">
        <v>1408</v>
      </c>
      <c r="T408" s="118"/>
      <c r="U408" s="171"/>
      <c r="V408" s="216" t="s">
        <v>223</v>
      </c>
      <c r="W408" s="310">
        <v>10</v>
      </c>
      <c r="X408" s="122"/>
      <c r="Y408" s="703"/>
      <c r="Z408" s="296" t="s">
        <v>1412</v>
      </c>
      <c r="AA408" s="134">
        <v>43273</v>
      </c>
      <c r="AB408" s="134">
        <v>43373</v>
      </c>
      <c r="AC408" s="341" t="str">
        <f t="shared" si="30"/>
        <v>junio</v>
      </c>
      <c r="AD408" s="343">
        <f t="shared" si="31"/>
        <v>100</v>
      </c>
      <c r="AE408" s="342">
        <f t="shared" si="28"/>
        <v>122</v>
      </c>
      <c r="AF408" s="168"/>
      <c r="AG408" s="172"/>
      <c r="AH408" s="296"/>
      <c r="AI408" s="169"/>
      <c r="AJ408" s="140"/>
      <c r="AK408" s="144"/>
      <c r="AL408" s="279"/>
      <c r="AM408" s="279"/>
      <c r="AN408" s="279"/>
      <c r="AO408" s="279"/>
      <c r="AP408" s="458">
        <v>0.3</v>
      </c>
      <c r="AQ408" s="548" t="s">
        <v>3990</v>
      </c>
      <c r="AR408" s="1038">
        <v>0.45</v>
      </c>
      <c r="AS408" s="1034" t="s">
        <v>5560</v>
      </c>
      <c r="AT408" s="1312"/>
      <c r="AU408" s="1034"/>
      <c r="AV408" s="1447">
        <v>0.63</v>
      </c>
      <c r="AW408" s="1034" t="s">
        <v>6907</v>
      </c>
      <c r="AX408" s="144"/>
      <c r="AY408" s="144"/>
      <c r="AZ408" s="144"/>
      <c r="BA408" s="144"/>
      <c r="BB408" s="144"/>
      <c r="BC408" s="144"/>
      <c r="BD408" s="144"/>
      <c r="BE408" s="144"/>
      <c r="BF408" s="144"/>
      <c r="BG408" s="144"/>
      <c r="BH408" s="144"/>
      <c r="BI408" s="144"/>
      <c r="BJ408" s="335">
        <f>IFERROR(VLOOKUP(CONCATENATE($AC408,$AE408),'Matriz de Decisión'!$M$4:$Y$81,2,0),0)</f>
        <v>0</v>
      </c>
      <c r="BK408" s="355"/>
      <c r="BL408" s="355"/>
      <c r="BM408" s="354"/>
      <c r="BN408" s="480">
        <v>0.1</v>
      </c>
      <c r="BO408" s="481" t="s">
        <v>2459</v>
      </c>
      <c r="BP408" s="354"/>
      <c r="BQ408" s="122">
        <v>0</v>
      </c>
      <c r="BR408" s="548"/>
      <c r="BS408" s="1040">
        <v>0</v>
      </c>
      <c r="BT408" s="1042">
        <v>0</v>
      </c>
      <c r="BU408" s="1041"/>
      <c r="BV408" s="354"/>
      <c r="BW408" s="1313">
        <v>0</v>
      </c>
      <c r="BX408" s="1315"/>
      <c r="BY408" s="1448">
        <f>IFERROR(VLOOKUP(CONCATENATE($AC408,$AE408),'[2]Matriz de Decisión'!$M$4:$Y$81,7,0),0)</f>
        <v>0.2</v>
      </c>
      <c r="BZ408" s="1448">
        <v>0</v>
      </c>
      <c r="CA408" s="1034"/>
      <c r="CB408" s="354"/>
      <c r="CC408" s="355"/>
      <c r="CD408" s="355"/>
      <c r="CE408" s="354"/>
      <c r="CF408" s="355"/>
      <c r="CG408" s="355"/>
      <c r="CH408" s="354"/>
      <c r="CI408" s="355"/>
      <c r="CJ408" s="355"/>
      <c r="CK408" s="354"/>
      <c r="CL408" s="355"/>
      <c r="CM408" s="355"/>
      <c r="CN408" s="354"/>
      <c r="CO408" s="355"/>
      <c r="CP408" s="355"/>
      <c r="CQ408" s="354"/>
      <c r="CR408" s="355"/>
      <c r="CS408" s="355"/>
    </row>
    <row r="409" spans="1:97" ht="63.75" customHeight="1" x14ac:dyDescent="0.25">
      <c r="A409" s="234" t="s">
        <v>3556</v>
      </c>
      <c r="B409" s="234" t="s">
        <v>181</v>
      </c>
      <c r="C409" s="234">
        <v>2</v>
      </c>
      <c r="D409" s="166" t="s">
        <v>185</v>
      </c>
      <c r="E409" s="120">
        <v>0</v>
      </c>
      <c r="F409" s="166" t="s">
        <v>192</v>
      </c>
      <c r="G409" s="166" t="s">
        <v>3725</v>
      </c>
      <c r="H409" s="166" t="s">
        <v>183</v>
      </c>
      <c r="I409" s="299" t="str">
        <f t="shared" si="29"/>
        <v>I-202-0-1313501</v>
      </c>
      <c r="J409" s="234" t="s">
        <v>221</v>
      </c>
      <c r="K409" s="109" t="s">
        <v>16</v>
      </c>
      <c r="L409" s="217" t="s">
        <v>19</v>
      </c>
      <c r="M409" s="111" t="s">
        <v>4754</v>
      </c>
      <c r="N409" s="221"/>
      <c r="O409" s="110" t="s">
        <v>1413</v>
      </c>
      <c r="P409" s="331" t="s">
        <v>1414</v>
      </c>
      <c r="Q409" s="331" t="s">
        <v>1415</v>
      </c>
      <c r="R409" s="110" t="s">
        <v>228</v>
      </c>
      <c r="S409" s="111" t="s">
        <v>1416</v>
      </c>
      <c r="T409" s="1302" t="s">
        <v>5985</v>
      </c>
      <c r="U409" s="171">
        <v>0.1</v>
      </c>
      <c r="V409" s="216" t="s">
        <v>223</v>
      </c>
      <c r="W409" s="956">
        <v>1</v>
      </c>
      <c r="X409" s="122"/>
      <c r="Y409" s="703"/>
      <c r="Z409" s="296" t="s">
        <v>1417</v>
      </c>
      <c r="AA409" s="134">
        <v>43101</v>
      </c>
      <c r="AB409" s="134">
        <v>43463</v>
      </c>
      <c r="AC409" s="341" t="str">
        <f t="shared" si="30"/>
        <v>enero</v>
      </c>
      <c r="AD409" s="343">
        <f t="shared" si="31"/>
        <v>362</v>
      </c>
      <c r="AE409" s="342">
        <f t="shared" si="28"/>
        <v>365</v>
      </c>
      <c r="AF409" s="168"/>
      <c r="AG409" s="135"/>
      <c r="AH409" s="216"/>
      <c r="AI409" s="169"/>
      <c r="AJ409" s="140"/>
      <c r="AK409" s="145" t="s">
        <v>2471</v>
      </c>
      <c r="AL409" s="268">
        <f>11/100</f>
        <v>0.11</v>
      </c>
      <c r="AM409" s="139" t="s">
        <v>1418</v>
      </c>
      <c r="AN409" s="392" t="s">
        <v>3558</v>
      </c>
      <c r="AO409" s="165" t="s">
        <v>2470</v>
      </c>
      <c r="AP409" s="840">
        <v>1</v>
      </c>
      <c r="AQ409" s="839" t="s">
        <v>4663</v>
      </c>
      <c r="AR409" s="1278">
        <v>1</v>
      </c>
      <c r="AS409" s="1032" t="s">
        <v>5862</v>
      </c>
      <c r="AT409" s="1424">
        <v>1</v>
      </c>
      <c r="AU409" s="1386" t="s">
        <v>6740</v>
      </c>
      <c r="AV409" s="1424">
        <v>1</v>
      </c>
      <c r="AW409" s="1404" t="s">
        <v>7511</v>
      </c>
      <c r="AX409" s="144"/>
      <c r="AY409" s="144"/>
      <c r="AZ409" s="144"/>
      <c r="BA409" s="144"/>
      <c r="BB409" s="144"/>
      <c r="BC409" s="144"/>
      <c r="BD409" s="144"/>
      <c r="BE409" s="144"/>
      <c r="BF409" s="144"/>
      <c r="BG409" s="144"/>
      <c r="BH409" s="144"/>
      <c r="BI409" s="144"/>
      <c r="BJ409" s="335">
        <f>IFERROR(VLOOKUP(CONCATENATE($AC409,$AE409),'Matriz de Decisión'!$M$4:$Y$81,2,0),0)</f>
        <v>5.333333333333333E-2</v>
      </c>
      <c r="BK409" s="354">
        <v>0.05</v>
      </c>
      <c r="BL409" s="139" t="s">
        <v>1418</v>
      </c>
      <c r="BM409" s="354">
        <f>IFERROR(VLOOKUP(CONCATENATE($AC409,$AE409),'[1]Matriz de Decisión'!$M$4:$Y$81,3,0),0)</f>
        <v>0.10666666666666666</v>
      </c>
      <c r="BN409" s="354">
        <v>0.11</v>
      </c>
      <c r="BO409" s="165" t="s">
        <v>2470</v>
      </c>
      <c r="BP409" s="354">
        <f>IFERROR(VLOOKUP(CONCATENATE($AC409,$AE409),'[1]Matriz de Decisión'!$M$4:$Y$81,4,0),0)</f>
        <v>0.15999999999999998</v>
      </c>
      <c r="BQ409" s="901">
        <v>16</v>
      </c>
      <c r="BR409" s="899" t="s">
        <v>4663</v>
      </c>
      <c r="BS409" s="354">
        <f>IFERROR(VLOOKUP(CONCATENATE($AC409,$AE409),'[1]Matriz de Decisión'!$M$4:$Y$81,5,0),0)</f>
        <v>0.21333333333333332</v>
      </c>
      <c r="BT409" s="1267">
        <v>0.21</v>
      </c>
      <c r="BU409" s="1032" t="s">
        <v>5862</v>
      </c>
      <c r="BV409" s="1408">
        <v>0.26666666666666666</v>
      </c>
      <c r="BW409" s="1405">
        <v>0.27</v>
      </c>
      <c r="BX409" s="1404" t="s">
        <v>6740</v>
      </c>
      <c r="BY409" s="1432">
        <v>0.32</v>
      </c>
      <c r="BZ409" s="1435">
        <v>0.32</v>
      </c>
      <c r="CA409" s="1404" t="s">
        <v>7511</v>
      </c>
      <c r="CB409" s="354">
        <f>IFERROR(VLOOKUP(CONCATENATE($AC409,$AE409),'[1]Matriz de Decisión'!$M$4:$Y$81,8,0),0)</f>
        <v>0.40333333333333332</v>
      </c>
      <c r="CC409" s="355"/>
      <c r="CD409" s="355"/>
      <c r="CE409" s="354">
        <f>IFERROR(VLOOKUP(CONCATENATE($AC409,$AE409),'[1]Matriz de Decisión'!$M$4:$Y$81,9,0),0)</f>
        <v>0.48666666666666664</v>
      </c>
      <c r="CF409" s="355"/>
      <c r="CG409" s="355"/>
      <c r="CH409" s="354">
        <f>IFERROR(VLOOKUP(CONCATENATE($AC409,$AE409),'[1]Matriz de Decisión'!$M$4:$Y$81,10,0),0)</f>
        <v>0.56999999999999995</v>
      </c>
      <c r="CI409" s="355"/>
      <c r="CJ409" s="355"/>
      <c r="CK409" s="354">
        <f>IFERROR(VLOOKUP(CONCATENATE($AC409,$AE409),'[1]Matriz de Decisión'!$M$4:$Y$81,11,0),0)</f>
        <v>0.65333333333333332</v>
      </c>
      <c r="CL409" s="355"/>
      <c r="CM409" s="355"/>
      <c r="CN409" s="354">
        <f>IFERROR(VLOOKUP(CONCATENATE($AC409,$AE409),'[1]Matriz de Decisión'!$M$4:$Y$81,12,0),0)</f>
        <v>0.73666666666666669</v>
      </c>
      <c r="CO409" s="355"/>
      <c r="CP409" s="355"/>
      <c r="CQ409" s="354">
        <f>IFERROR(VLOOKUP(CONCATENATE($AC409,$AE409),'[1]Matriz de Decisión'!$M$4:$Y$81,13,0),0)</f>
        <v>0.99999999999999989</v>
      </c>
      <c r="CR409" s="355"/>
      <c r="CS409" s="355"/>
    </row>
    <row r="410" spans="1:97" ht="63.75" customHeight="1" x14ac:dyDescent="0.25">
      <c r="A410" s="234" t="s">
        <v>3556</v>
      </c>
      <c r="B410" s="234" t="s">
        <v>181</v>
      </c>
      <c r="C410" s="234">
        <v>2</v>
      </c>
      <c r="D410" s="166" t="s">
        <v>185</v>
      </c>
      <c r="E410" s="120">
        <v>0</v>
      </c>
      <c r="F410" s="166" t="s">
        <v>192</v>
      </c>
      <c r="G410" s="166" t="s">
        <v>3726</v>
      </c>
      <c r="H410" s="166" t="s">
        <v>183</v>
      </c>
      <c r="I410" s="299" t="str">
        <f t="shared" si="29"/>
        <v>I-202-0-1313601</v>
      </c>
      <c r="J410" s="234" t="s">
        <v>221</v>
      </c>
      <c r="K410" s="109" t="s">
        <v>16</v>
      </c>
      <c r="L410" s="217" t="s">
        <v>19</v>
      </c>
      <c r="M410" s="111" t="s">
        <v>4754</v>
      </c>
      <c r="N410" s="221"/>
      <c r="O410" s="110" t="s">
        <v>1413</v>
      </c>
      <c r="P410" s="331" t="s">
        <v>1414</v>
      </c>
      <c r="Q410" s="331" t="s">
        <v>1415</v>
      </c>
      <c r="R410" s="110" t="s">
        <v>228</v>
      </c>
      <c r="S410" s="111" t="s">
        <v>1419</v>
      </c>
      <c r="T410" s="1302" t="s">
        <v>5986</v>
      </c>
      <c r="U410" s="171">
        <v>0.3</v>
      </c>
      <c r="V410" s="216" t="s">
        <v>223</v>
      </c>
      <c r="W410" s="1632">
        <v>4</v>
      </c>
      <c r="X410" s="122"/>
      <c r="Y410" s="703"/>
      <c r="Z410" s="296" t="s">
        <v>1420</v>
      </c>
      <c r="AA410" s="134">
        <v>43101</v>
      </c>
      <c r="AB410" s="134">
        <v>43146</v>
      </c>
      <c r="AC410" s="341" t="str">
        <f t="shared" si="30"/>
        <v>enero</v>
      </c>
      <c r="AD410" s="343">
        <f t="shared" si="31"/>
        <v>45</v>
      </c>
      <c r="AE410" s="342">
        <f t="shared" si="28"/>
        <v>61</v>
      </c>
      <c r="AF410" s="168"/>
      <c r="AG410" s="135"/>
      <c r="AH410" s="216"/>
      <c r="AI410" s="169"/>
      <c r="AJ410" s="140"/>
      <c r="AK410" s="165" t="s">
        <v>2472</v>
      </c>
      <c r="AL410" s="222">
        <v>0.5</v>
      </c>
      <c r="AM410" s="139" t="s">
        <v>1421</v>
      </c>
      <c r="AN410" s="646">
        <v>1</v>
      </c>
      <c r="AO410" s="165" t="s">
        <v>2466</v>
      </c>
      <c r="AP410" s="840">
        <v>0.5</v>
      </c>
      <c r="AQ410" s="839" t="s">
        <v>4664</v>
      </c>
      <c r="AR410" s="1278">
        <v>1</v>
      </c>
      <c r="AS410" s="1032" t="s">
        <v>5863</v>
      </c>
      <c r="AT410" s="1424">
        <v>1</v>
      </c>
      <c r="AU410" s="1386" t="s">
        <v>6741</v>
      </c>
      <c r="AV410" s="1424">
        <v>4</v>
      </c>
      <c r="AW410" s="1403" t="s">
        <v>6741</v>
      </c>
      <c r="AX410" s="144"/>
      <c r="AY410" s="144"/>
      <c r="AZ410" s="144"/>
      <c r="BA410" s="144"/>
      <c r="BB410" s="144"/>
      <c r="BC410" s="144"/>
      <c r="BD410" s="144"/>
      <c r="BE410" s="144"/>
      <c r="BF410" s="144"/>
      <c r="BG410" s="144"/>
      <c r="BH410" s="144"/>
      <c r="BI410" s="144"/>
      <c r="BJ410" s="335">
        <f>IFERROR(VLOOKUP(CONCATENATE($AC410,$AE410),'Matriz de Decisión'!$M$4:$Y$81,2,0),0)</f>
        <v>0.4</v>
      </c>
      <c r="BK410" s="354">
        <v>0.4</v>
      </c>
      <c r="BL410" s="139" t="s">
        <v>1421</v>
      </c>
      <c r="BM410" s="354">
        <f>IFERROR(VLOOKUP(CONCATENATE($AC410,$AE410),'[1]Matriz de Decisión'!$M$4:$Y$81,3,0),0)</f>
        <v>1</v>
      </c>
      <c r="BN410" s="354">
        <v>1</v>
      </c>
      <c r="BO410" s="165" t="s">
        <v>2466</v>
      </c>
      <c r="BP410" s="354">
        <f>IFERROR(VLOOKUP(CONCATENATE($AC410,$AE410),'[1]Matriz de Decisión'!$M$4:$Y$81,4,0),0)</f>
        <v>1</v>
      </c>
      <c r="BQ410" s="902">
        <v>1</v>
      </c>
      <c r="BR410" s="899" t="s">
        <v>4664</v>
      </c>
      <c r="BS410" s="354">
        <f>IFERROR(VLOOKUP(CONCATENATE($AC410,$AE410),'[1]Matriz de Decisión'!$M$4:$Y$81,5,0),0)</f>
        <v>1</v>
      </c>
      <c r="BT410" s="1268">
        <f>IFERROR(VLOOKUP(CONCATENATE($AC410,$AE410),'[1]Matriz de Decisión'!$M$4:$Y$81,5,0),0)</f>
        <v>1</v>
      </c>
      <c r="BU410" s="1269" t="s">
        <v>4695</v>
      </c>
      <c r="BV410" s="1408">
        <v>1</v>
      </c>
      <c r="BW410" s="1405">
        <v>1</v>
      </c>
      <c r="BX410" s="1404" t="s">
        <v>6741</v>
      </c>
      <c r="BY410" s="1432">
        <v>1</v>
      </c>
      <c r="BZ410" s="1435">
        <v>1</v>
      </c>
      <c r="CA410" s="1403" t="s">
        <v>6741</v>
      </c>
      <c r="CB410" s="354">
        <f>IFERROR(VLOOKUP(CONCATENATE($AC410,$AE410),'[1]Matriz de Decisión'!$M$4:$Y$81,8,0),0)</f>
        <v>1</v>
      </c>
      <c r="CC410" s="355"/>
      <c r="CD410" s="355"/>
      <c r="CE410" s="354">
        <f>IFERROR(VLOOKUP(CONCATENATE($AC410,$AE410),'[1]Matriz de Decisión'!$M$4:$Y$81,9,0),0)</f>
        <v>1</v>
      </c>
      <c r="CF410" s="355"/>
      <c r="CG410" s="355"/>
      <c r="CH410" s="354">
        <f>IFERROR(VLOOKUP(CONCATENATE($AC410,$AE410),'[1]Matriz de Decisión'!$M$4:$Y$81,10,0),0)</f>
        <v>1</v>
      </c>
      <c r="CI410" s="355"/>
      <c r="CJ410" s="355"/>
      <c r="CK410" s="354">
        <f>IFERROR(VLOOKUP(CONCATENATE($AC410,$AE410),'[1]Matriz de Decisión'!$M$4:$Y$81,11,0),0)</f>
        <v>1</v>
      </c>
      <c r="CL410" s="355"/>
      <c r="CM410" s="355"/>
      <c r="CN410" s="354">
        <f>IFERROR(VLOOKUP(CONCATENATE($AC410,$AE410),'[1]Matriz de Decisión'!$M$4:$Y$81,12,0),0)</f>
        <v>1</v>
      </c>
      <c r="CO410" s="355"/>
      <c r="CP410" s="355"/>
      <c r="CQ410" s="354">
        <f>IFERROR(VLOOKUP(CONCATENATE($AC410,$AE410),'[1]Matriz de Decisión'!$M$4:$Y$81,13,0),0)</f>
        <v>1</v>
      </c>
      <c r="CR410" s="355"/>
      <c r="CS410" s="355"/>
    </row>
    <row r="411" spans="1:97" ht="63.75" customHeight="1" x14ac:dyDescent="0.25">
      <c r="A411" s="234" t="s">
        <v>3556</v>
      </c>
      <c r="B411" s="234" t="s">
        <v>181</v>
      </c>
      <c r="C411" s="234">
        <v>2</v>
      </c>
      <c r="D411" s="166" t="s">
        <v>185</v>
      </c>
      <c r="E411" s="120">
        <v>0</v>
      </c>
      <c r="F411" s="166" t="s">
        <v>192</v>
      </c>
      <c r="G411" s="166" t="s">
        <v>3726</v>
      </c>
      <c r="H411" s="166" t="s">
        <v>185</v>
      </c>
      <c r="I411" s="299" t="str">
        <f t="shared" si="29"/>
        <v>I-202-0-1313602</v>
      </c>
      <c r="J411" s="234" t="s">
        <v>221</v>
      </c>
      <c r="K411" s="109" t="s">
        <v>16</v>
      </c>
      <c r="L411" s="217" t="s">
        <v>19</v>
      </c>
      <c r="M411" s="111" t="s">
        <v>4754</v>
      </c>
      <c r="N411" s="234"/>
      <c r="O411" s="110" t="s">
        <v>1413</v>
      </c>
      <c r="P411" s="331" t="s">
        <v>1414</v>
      </c>
      <c r="Q411" s="331" t="s">
        <v>1415</v>
      </c>
      <c r="R411" s="110" t="s">
        <v>228</v>
      </c>
      <c r="S411" s="111" t="s">
        <v>1419</v>
      </c>
      <c r="T411" s="1302" t="s">
        <v>5986</v>
      </c>
      <c r="U411" s="171"/>
      <c r="V411" s="216" t="s">
        <v>223</v>
      </c>
      <c r="W411" s="1632">
        <v>4</v>
      </c>
      <c r="X411" s="127"/>
      <c r="Y411" s="703"/>
      <c r="Z411" s="296" t="s">
        <v>1422</v>
      </c>
      <c r="AA411" s="134">
        <v>43101</v>
      </c>
      <c r="AB411" s="134">
        <v>43146</v>
      </c>
      <c r="AC411" s="341" t="str">
        <f t="shared" si="30"/>
        <v>enero</v>
      </c>
      <c r="AD411" s="343">
        <f t="shared" si="31"/>
        <v>45</v>
      </c>
      <c r="AE411" s="342">
        <f t="shared" si="28"/>
        <v>61</v>
      </c>
      <c r="AF411" s="168"/>
      <c r="AG411" s="168"/>
      <c r="AH411" s="296"/>
      <c r="AI411" s="169"/>
      <c r="AJ411" s="140"/>
      <c r="AK411" s="165" t="s">
        <v>2472</v>
      </c>
      <c r="AL411" s="222">
        <v>0.5</v>
      </c>
      <c r="AM411" s="139" t="s">
        <v>1423</v>
      </c>
      <c r="AN411" s="646">
        <v>1</v>
      </c>
      <c r="AO411" s="165" t="s">
        <v>2467</v>
      </c>
      <c r="AP411" s="840">
        <v>0.5</v>
      </c>
      <c r="AQ411" s="839" t="s">
        <v>4665</v>
      </c>
      <c r="AR411" s="1278">
        <v>1</v>
      </c>
      <c r="AS411" s="1032" t="s">
        <v>5863</v>
      </c>
      <c r="AT411" s="1424">
        <v>1</v>
      </c>
      <c r="AU411" s="1386" t="s">
        <v>6741</v>
      </c>
      <c r="AV411" s="1424">
        <v>4</v>
      </c>
      <c r="AW411" s="1403" t="s">
        <v>6741</v>
      </c>
      <c r="AX411" s="144"/>
      <c r="AY411" s="144"/>
      <c r="AZ411" s="144"/>
      <c r="BA411" s="144"/>
      <c r="BB411" s="144"/>
      <c r="BC411" s="144"/>
      <c r="BD411" s="144"/>
      <c r="BE411" s="144"/>
      <c r="BF411" s="144"/>
      <c r="BG411" s="144"/>
      <c r="BH411" s="144"/>
      <c r="BI411" s="144"/>
      <c r="BJ411" s="335">
        <f>IFERROR(VLOOKUP(CONCATENATE($AC411,$AE411),'Matriz de Decisión'!$M$4:$Y$81,2,0),0)</f>
        <v>0.4</v>
      </c>
      <c r="BK411" s="354">
        <v>0.4</v>
      </c>
      <c r="BL411" s="139" t="s">
        <v>1423</v>
      </c>
      <c r="BM411" s="354">
        <f>IFERROR(VLOOKUP(CONCATENATE($AC411,$AE411),'[1]Matriz de Decisión'!$M$4:$Y$81,3,0),0)</f>
        <v>1</v>
      </c>
      <c r="BN411" s="354">
        <v>1</v>
      </c>
      <c r="BO411" s="165" t="s">
        <v>2467</v>
      </c>
      <c r="BP411" s="354">
        <f>IFERROR(VLOOKUP(CONCATENATE($AC411,$AE411),'[1]Matriz de Decisión'!$M$4:$Y$81,4,0),0)</f>
        <v>1</v>
      </c>
      <c r="BQ411" s="902">
        <v>1</v>
      </c>
      <c r="BR411" s="899" t="s">
        <v>4665</v>
      </c>
      <c r="BS411" s="354">
        <f>IFERROR(VLOOKUP(CONCATENATE($AC411,$AE411),'[1]Matriz de Decisión'!$M$4:$Y$81,5,0),0)</f>
        <v>1</v>
      </c>
      <c r="BT411" s="1268">
        <f>IFERROR(VLOOKUP(CONCATENATE($AC411,$AE411),'[1]Matriz de Decisión'!$M$4:$Y$81,5,0),0)</f>
        <v>1</v>
      </c>
      <c r="BU411" s="1269" t="s">
        <v>4695</v>
      </c>
      <c r="BV411" s="1408">
        <v>1</v>
      </c>
      <c r="BW411" s="1405">
        <v>1</v>
      </c>
      <c r="BX411" s="1404" t="s">
        <v>6741</v>
      </c>
      <c r="BY411" s="1432">
        <v>1</v>
      </c>
      <c r="BZ411" s="1435">
        <v>1</v>
      </c>
      <c r="CA411" s="1403" t="s">
        <v>6741</v>
      </c>
      <c r="CB411" s="354">
        <f>IFERROR(VLOOKUP(CONCATENATE($AC411,$AE411),'[1]Matriz de Decisión'!$M$4:$Y$81,8,0),0)</f>
        <v>1</v>
      </c>
      <c r="CC411" s="355"/>
      <c r="CD411" s="355"/>
      <c r="CE411" s="354">
        <f>IFERROR(VLOOKUP(CONCATENATE($AC411,$AE411),'[1]Matriz de Decisión'!$M$4:$Y$81,9,0),0)</f>
        <v>1</v>
      </c>
      <c r="CF411" s="355"/>
      <c r="CG411" s="355"/>
      <c r="CH411" s="354">
        <f>IFERROR(VLOOKUP(CONCATENATE($AC411,$AE411),'[1]Matriz de Decisión'!$M$4:$Y$81,10,0),0)</f>
        <v>1</v>
      </c>
      <c r="CI411" s="355"/>
      <c r="CJ411" s="355"/>
      <c r="CK411" s="354">
        <f>IFERROR(VLOOKUP(CONCATENATE($AC411,$AE411),'[1]Matriz de Decisión'!$M$4:$Y$81,11,0),0)</f>
        <v>1</v>
      </c>
      <c r="CL411" s="355"/>
      <c r="CM411" s="355"/>
      <c r="CN411" s="354">
        <f>IFERROR(VLOOKUP(CONCATENATE($AC411,$AE411),'[1]Matriz de Decisión'!$M$4:$Y$81,12,0),0)</f>
        <v>1</v>
      </c>
      <c r="CO411" s="355"/>
      <c r="CP411" s="355"/>
      <c r="CQ411" s="354">
        <f>IFERROR(VLOOKUP(CONCATENATE($AC411,$AE411),'[1]Matriz de Decisión'!$M$4:$Y$81,13,0),0)</f>
        <v>1</v>
      </c>
      <c r="CR411" s="355"/>
      <c r="CS411" s="355"/>
    </row>
    <row r="412" spans="1:97" ht="63.75" customHeight="1" x14ac:dyDescent="0.25">
      <c r="A412" s="234" t="s">
        <v>3556</v>
      </c>
      <c r="B412" s="234" t="s">
        <v>181</v>
      </c>
      <c r="C412" s="234">
        <v>2</v>
      </c>
      <c r="D412" s="166" t="s">
        <v>185</v>
      </c>
      <c r="E412" s="120">
        <v>0</v>
      </c>
      <c r="F412" s="166" t="s">
        <v>192</v>
      </c>
      <c r="G412" s="166" t="s">
        <v>3726</v>
      </c>
      <c r="H412" s="166" t="s">
        <v>186</v>
      </c>
      <c r="I412" s="299" t="str">
        <f t="shared" si="29"/>
        <v>I-202-0-1313603</v>
      </c>
      <c r="J412" s="234" t="s">
        <v>221</v>
      </c>
      <c r="K412" s="109" t="s">
        <v>16</v>
      </c>
      <c r="L412" s="217" t="s">
        <v>19</v>
      </c>
      <c r="M412" s="111" t="s">
        <v>4754</v>
      </c>
      <c r="N412" s="234"/>
      <c r="O412" s="110" t="s">
        <v>1413</v>
      </c>
      <c r="P412" s="331" t="s">
        <v>1414</v>
      </c>
      <c r="Q412" s="331" t="s">
        <v>1415</v>
      </c>
      <c r="R412" s="110" t="s">
        <v>228</v>
      </c>
      <c r="S412" s="111" t="s">
        <v>1419</v>
      </c>
      <c r="T412" s="1302" t="s">
        <v>5986</v>
      </c>
      <c r="U412" s="171"/>
      <c r="V412" s="216" t="s">
        <v>223</v>
      </c>
      <c r="W412" s="1632">
        <v>4</v>
      </c>
      <c r="X412" s="206" t="s">
        <v>222</v>
      </c>
      <c r="Y412" s="703">
        <v>43146</v>
      </c>
      <c r="Z412" s="296" t="s">
        <v>1424</v>
      </c>
      <c r="AA412" s="134">
        <v>43101</v>
      </c>
      <c r="AB412" s="134">
        <v>43157</v>
      </c>
      <c r="AC412" s="341" t="str">
        <f t="shared" si="30"/>
        <v>enero</v>
      </c>
      <c r="AD412" s="343">
        <f t="shared" si="31"/>
        <v>56</v>
      </c>
      <c r="AE412" s="342">
        <f t="shared" si="28"/>
        <v>61</v>
      </c>
      <c r="AF412" s="168"/>
      <c r="AG412" s="168"/>
      <c r="AH412" s="296"/>
      <c r="AI412" s="169"/>
      <c r="AJ412" s="140"/>
      <c r="AK412" s="165" t="s">
        <v>2472</v>
      </c>
      <c r="AL412" s="279"/>
      <c r="AM412" s="279"/>
      <c r="AN412" s="646">
        <v>1</v>
      </c>
      <c r="AO412" s="165" t="s">
        <v>2468</v>
      </c>
      <c r="AP412" s="840">
        <v>0.5</v>
      </c>
      <c r="AQ412" s="841" t="s">
        <v>4666</v>
      </c>
      <c r="AR412" s="1278">
        <v>1</v>
      </c>
      <c r="AS412" s="1032" t="s">
        <v>5864</v>
      </c>
      <c r="AT412" s="1424">
        <v>1</v>
      </c>
      <c r="AU412" s="1386" t="s">
        <v>6742</v>
      </c>
      <c r="AV412" s="1424">
        <v>4</v>
      </c>
      <c r="AW412" s="1403" t="s">
        <v>6765</v>
      </c>
      <c r="AX412" s="144"/>
      <c r="AY412" s="144"/>
      <c r="AZ412" s="144"/>
      <c r="BA412" s="144"/>
      <c r="BB412" s="144"/>
      <c r="BC412" s="144"/>
      <c r="BD412" s="144"/>
      <c r="BE412" s="144"/>
      <c r="BF412" s="144"/>
      <c r="BG412" s="144"/>
      <c r="BH412" s="144"/>
      <c r="BI412" s="144"/>
      <c r="BJ412" s="335">
        <f>IFERROR(VLOOKUP(CONCATENATE($AC412,$AE412),'Matriz de Decisión'!$M$4:$Y$81,2,0),0)</f>
        <v>0.4</v>
      </c>
      <c r="BK412" s="355"/>
      <c r="BL412" s="355"/>
      <c r="BM412" s="354">
        <f>IFERROR(VLOOKUP(CONCATENATE($AC412,$AE412),'[1]Matriz de Decisión'!$M$4:$Y$81,3,0),0)</f>
        <v>1</v>
      </c>
      <c r="BN412" s="354">
        <v>1</v>
      </c>
      <c r="BO412" s="165" t="s">
        <v>2468</v>
      </c>
      <c r="BP412" s="354">
        <f>IFERROR(VLOOKUP(CONCATENATE($AC412,$AE412),'[1]Matriz de Decisión'!$M$4:$Y$81,4,0),0)</f>
        <v>1</v>
      </c>
      <c r="BQ412" s="903">
        <v>1</v>
      </c>
      <c r="BR412" s="900" t="s">
        <v>4666</v>
      </c>
      <c r="BS412" s="354">
        <f>IFERROR(VLOOKUP(CONCATENATE($AC412,$AE412),'[1]Matriz de Decisión'!$M$4:$Y$81,5,0),0)</f>
        <v>1</v>
      </c>
      <c r="BT412" s="1268">
        <f>IFERROR(VLOOKUP(CONCATENATE($AC412,$AE412),'[1]Matriz de Decisión'!$M$4:$Y$81,5,0),0)</f>
        <v>1</v>
      </c>
      <c r="BU412" s="1032" t="s">
        <v>5925</v>
      </c>
      <c r="BV412" s="1408">
        <v>1</v>
      </c>
      <c r="BW412" s="1405">
        <v>1</v>
      </c>
      <c r="BX412" s="1404" t="s">
        <v>6811</v>
      </c>
      <c r="BY412" s="1432">
        <v>1</v>
      </c>
      <c r="BZ412" s="1435">
        <v>1</v>
      </c>
      <c r="CA412" s="1403" t="s">
        <v>6765</v>
      </c>
      <c r="CB412" s="354">
        <f>IFERROR(VLOOKUP(CONCATENATE($AC412,$AE412),'[1]Matriz de Decisión'!$M$4:$Y$81,8,0),0)</f>
        <v>1</v>
      </c>
      <c r="CC412" s="355"/>
      <c r="CD412" s="355"/>
      <c r="CE412" s="354">
        <f>IFERROR(VLOOKUP(CONCATENATE($AC412,$AE412),'[1]Matriz de Decisión'!$M$4:$Y$81,9,0),0)</f>
        <v>1</v>
      </c>
      <c r="CF412" s="355"/>
      <c r="CG412" s="355"/>
      <c r="CH412" s="354">
        <f>IFERROR(VLOOKUP(CONCATENATE($AC412,$AE412),'[1]Matriz de Decisión'!$M$4:$Y$81,10,0),0)</f>
        <v>1</v>
      </c>
      <c r="CI412" s="355"/>
      <c r="CJ412" s="355"/>
      <c r="CK412" s="354">
        <f>IFERROR(VLOOKUP(CONCATENATE($AC412,$AE412),'[1]Matriz de Decisión'!$M$4:$Y$81,11,0),0)</f>
        <v>1</v>
      </c>
      <c r="CL412" s="355"/>
      <c r="CM412" s="355"/>
      <c r="CN412" s="354">
        <f>IFERROR(VLOOKUP(CONCATENATE($AC412,$AE412),'[1]Matriz de Decisión'!$M$4:$Y$81,12,0),0)</f>
        <v>1</v>
      </c>
      <c r="CO412" s="355"/>
      <c r="CP412" s="355"/>
      <c r="CQ412" s="354">
        <f>IFERROR(VLOOKUP(CONCATENATE($AC412,$AE412),'[1]Matriz de Decisión'!$M$4:$Y$81,13,0),0)</f>
        <v>1</v>
      </c>
      <c r="CR412" s="355"/>
      <c r="CS412" s="355"/>
    </row>
    <row r="413" spans="1:97" ht="65.25" customHeight="1" x14ac:dyDescent="0.25">
      <c r="A413" s="234" t="s">
        <v>3556</v>
      </c>
      <c r="B413" s="234" t="s">
        <v>181</v>
      </c>
      <c r="C413" s="234">
        <v>2</v>
      </c>
      <c r="D413" s="166" t="s">
        <v>185</v>
      </c>
      <c r="E413" s="120">
        <v>0</v>
      </c>
      <c r="F413" s="166" t="s">
        <v>192</v>
      </c>
      <c r="G413" s="166" t="s">
        <v>3726</v>
      </c>
      <c r="H413" s="166" t="s">
        <v>187</v>
      </c>
      <c r="I413" s="299" t="str">
        <f t="shared" si="29"/>
        <v>I-202-0-1313604</v>
      </c>
      <c r="J413" s="234" t="s">
        <v>221</v>
      </c>
      <c r="K413" s="109" t="s">
        <v>16</v>
      </c>
      <c r="L413" s="217" t="s">
        <v>19</v>
      </c>
      <c r="M413" s="111" t="s">
        <v>4754</v>
      </c>
      <c r="N413" s="234"/>
      <c r="O413" s="110" t="s">
        <v>1413</v>
      </c>
      <c r="P413" s="331" t="s">
        <v>1414</v>
      </c>
      <c r="Q413" s="331" t="s">
        <v>1415</v>
      </c>
      <c r="R413" s="110" t="s">
        <v>228</v>
      </c>
      <c r="S413" s="111" t="s">
        <v>1419</v>
      </c>
      <c r="T413" s="1302" t="s">
        <v>5986</v>
      </c>
      <c r="U413" s="171"/>
      <c r="V413" s="216" t="s">
        <v>223</v>
      </c>
      <c r="W413" s="1632">
        <v>4</v>
      </c>
      <c r="X413" s="120"/>
      <c r="Y413" s="703"/>
      <c r="Z413" s="296" t="s">
        <v>1425</v>
      </c>
      <c r="AA413" s="134">
        <v>43190</v>
      </c>
      <c r="AB413" s="134">
        <v>43235</v>
      </c>
      <c r="AC413" s="341" t="str">
        <f t="shared" si="30"/>
        <v>marzo</v>
      </c>
      <c r="AD413" s="343">
        <f t="shared" si="31"/>
        <v>45</v>
      </c>
      <c r="AE413" s="342">
        <f t="shared" si="28"/>
        <v>61</v>
      </c>
      <c r="AF413" s="168"/>
      <c r="AG413" s="168"/>
      <c r="AH413" s="296"/>
      <c r="AI413" s="169"/>
      <c r="AJ413" s="140"/>
      <c r="AK413" s="144"/>
      <c r="AL413" s="279"/>
      <c r="AM413" s="279"/>
      <c r="AN413" s="144"/>
      <c r="AO413" s="144"/>
      <c r="AP413" s="379">
        <v>0.5</v>
      </c>
      <c r="AQ413" s="841" t="s">
        <v>4667</v>
      </c>
      <c r="AR413" s="1278">
        <v>1</v>
      </c>
      <c r="AS413" s="1032" t="s">
        <v>5865</v>
      </c>
      <c r="AT413" s="1424">
        <v>1</v>
      </c>
      <c r="AU413" s="1386" t="s">
        <v>6743</v>
      </c>
      <c r="AV413" s="1424">
        <v>4</v>
      </c>
      <c r="AW413" s="1403" t="s">
        <v>7512</v>
      </c>
      <c r="AX413" s="144"/>
      <c r="AY413" s="144"/>
      <c r="AZ413" s="144"/>
      <c r="BA413" s="144"/>
      <c r="BB413" s="144"/>
      <c r="BC413" s="144"/>
      <c r="BD413" s="144"/>
      <c r="BE413" s="144"/>
      <c r="BF413" s="144"/>
      <c r="BG413" s="144"/>
      <c r="BH413" s="144"/>
      <c r="BI413" s="144"/>
      <c r="BJ413" s="335">
        <f>IFERROR(VLOOKUP(CONCATENATE($AC413,$AE413),'Matriz de Decisión'!$M$4:$Y$81,2,0),0)</f>
        <v>0</v>
      </c>
      <c r="BK413" s="355"/>
      <c r="BL413" s="355"/>
      <c r="BM413" s="354">
        <f>IFERROR(VLOOKUP(CONCATENATE($AC413,$AE413),'[1]Matriz de Decisión'!$M$4:$Y$81,3,0),0)</f>
        <v>0</v>
      </c>
      <c r="BN413" s="355"/>
      <c r="BO413" s="355"/>
      <c r="BP413" s="354">
        <f>IFERROR(VLOOKUP(CONCATENATE($AC413,$AE413),'[1]Matriz de Decisión'!$M$4:$Y$81,4,0),0)</f>
        <v>0.4</v>
      </c>
      <c r="BQ413" s="903">
        <v>0.4</v>
      </c>
      <c r="BR413" s="900" t="s">
        <v>4667</v>
      </c>
      <c r="BS413" s="354">
        <f>IFERROR(VLOOKUP(CONCATENATE($AC413,$AE413),'[1]Matriz de Decisión'!$M$4:$Y$81,5,0),0)</f>
        <v>1</v>
      </c>
      <c r="BT413" s="1267">
        <v>1</v>
      </c>
      <c r="BU413" s="1032" t="s">
        <v>5865</v>
      </c>
      <c r="BV413" s="1408">
        <v>1</v>
      </c>
      <c r="BW413" s="1405">
        <v>1</v>
      </c>
      <c r="BX413" s="1404" t="s">
        <v>6743</v>
      </c>
      <c r="BY413" s="1432">
        <v>1</v>
      </c>
      <c r="BZ413" s="1435">
        <v>1</v>
      </c>
      <c r="CA413" s="1403" t="s">
        <v>7512</v>
      </c>
      <c r="CB413" s="354">
        <f>IFERROR(VLOOKUP(CONCATENATE($AC413,$AE413),'[1]Matriz de Decisión'!$M$4:$Y$81,8,0),0)</f>
        <v>1</v>
      </c>
      <c r="CC413" s="355"/>
      <c r="CD413" s="355"/>
      <c r="CE413" s="354">
        <f>IFERROR(VLOOKUP(CONCATENATE($AC413,$AE413),'[1]Matriz de Decisión'!$M$4:$Y$81,9,0),0)</f>
        <v>1</v>
      </c>
      <c r="CF413" s="355"/>
      <c r="CG413" s="355"/>
      <c r="CH413" s="354">
        <f>IFERROR(VLOOKUP(CONCATENATE($AC413,$AE413),'[1]Matriz de Decisión'!$M$4:$Y$81,10,0),0)</f>
        <v>1</v>
      </c>
      <c r="CI413" s="355"/>
      <c r="CJ413" s="355"/>
      <c r="CK413" s="354">
        <f>IFERROR(VLOOKUP(CONCATENATE($AC413,$AE413),'[1]Matriz de Decisión'!$M$4:$Y$81,11,0),0)</f>
        <v>1</v>
      </c>
      <c r="CL413" s="355"/>
      <c r="CM413" s="355"/>
      <c r="CN413" s="354">
        <f>IFERROR(VLOOKUP(CONCATENATE($AC413,$AE413),'[1]Matriz de Decisión'!$M$4:$Y$81,12,0),0)</f>
        <v>1</v>
      </c>
      <c r="CO413" s="355"/>
      <c r="CP413" s="355"/>
      <c r="CQ413" s="354">
        <f>IFERROR(VLOOKUP(CONCATENATE($AC413,$AE413),'[1]Matriz de Decisión'!$M$4:$Y$81,13,0),0)</f>
        <v>1</v>
      </c>
      <c r="CR413" s="355"/>
      <c r="CS413" s="355"/>
    </row>
    <row r="414" spans="1:97" ht="157.5" x14ac:dyDescent="0.25">
      <c r="A414" s="234" t="s">
        <v>3556</v>
      </c>
      <c r="B414" s="234" t="s">
        <v>181</v>
      </c>
      <c r="C414" s="234">
        <v>2</v>
      </c>
      <c r="D414" s="166" t="s">
        <v>185</v>
      </c>
      <c r="E414" s="120">
        <v>0</v>
      </c>
      <c r="F414" s="166" t="s">
        <v>192</v>
      </c>
      <c r="G414" s="166" t="s">
        <v>3726</v>
      </c>
      <c r="H414" s="166" t="s">
        <v>188</v>
      </c>
      <c r="I414" s="299" t="str">
        <f t="shared" si="29"/>
        <v>I-202-0-1313605</v>
      </c>
      <c r="J414" s="234" t="s">
        <v>221</v>
      </c>
      <c r="K414" s="109" t="s">
        <v>16</v>
      </c>
      <c r="L414" s="217" t="s">
        <v>19</v>
      </c>
      <c r="M414" s="111" t="s">
        <v>4754</v>
      </c>
      <c r="N414" s="234"/>
      <c r="O414" s="110" t="s">
        <v>1413</v>
      </c>
      <c r="P414" s="331" t="s">
        <v>1414</v>
      </c>
      <c r="Q414" s="331" t="s">
        <v>1415</v>
      </c>
      <c r="R414" s="110" t="s">
        <v>228</v>
      </c>
      <c r="S414" s="111" t="s">
        <v>1419</v>
      </c>
      <c r="T414" s="118"/>
      <c r="U414" s="171"/>
      <c r="V414" s="216" t="s">
        <v>223</v>
      </c>
      <c r="W414" s="1632">
        <v>4</v>
      </c>
      <c r="X414" s="206" t="s">
        <v>222</v>
      </c>
      <c r="Y414" s="703">
        <v>43146</v>
      </c>
      <c r="Z414" s="296" t="s">
        <v>1426</v>
      </c>
      <c r="AA414" s="134">
        <v>43237</v>
      </c>
      <c r="AB414" s="134">
        <v>43237</v>
      </c>
      <c r="AC414" s="341" t="str">
        <f t="shared" si="30"/>
        <v>mayo</v>
      </c>
      <c r="AD414" s="343">
        <f t="shared" si="31"/>
        <v>0</v>
      </c>
      <c r="AE414" s="342">
        <f t="shared" si="28"/>
        <v>30</v>
      </c>
      <c r="AF414" s="168"/>
      <c r="AG414" s="168"/>
      <c r="AH414" s="296"/>
      <c r="AI414" s="169"/>
      <c r="AJ414" s="140"/>
      <c r="AK414" s="144"/>
      <c r="AL414" s="279"/>
      <c r="AM414" s="279"/>
      <c r="AN414" s="144"/>
      <c r="AO414" s="144"/>
      <c r="AP414" s="144"/>
      <c r="AQ414" s="144"/>
      <c r="AR414" s="1279"/>
      <c r="AS414" s="1187"/>
      <c r="AT414" s="1424">
        <v>1</v>
      </c>
      <c r="AU414" s="1386" t="s">
        <v>6744</v>
      </c>
      <c r="AV414" s="1424">
        <v>4</v>
      </c>
      <c r="AW414" s="1403" t="s">
        <v>7512</v>
      </c>
      <c r="AX414" s="144"/>
      <c r="AY414" s="144"/>
      <c r="AZ414" s="144"/>
      <c r="BA414" s="144"/>
      <c r="BB414" s="144"/>
      <c r="BC414" s="144"/>
      <c r="BD414" s="144"/>
      <c r="BE414" s="144"/>
      <c r="BF414" s="144"/>
      <c r="BG414" s="144"/>
      <c r="BH414" s="144"/>
      <c r="BI414" s="144"/>
      <c r="BJ414" s="335">
        <f>IFERROR(VLOOKUP(CONCATENATE($AC414,$AE414),'Matriz de Decisión'!$M$4:$Y$81,2,0),0)</f>
        <v>0</v>
      </c>
      <c r="BK414" s="355"/>
      <c r="BL414" s="355"/>
      <c r="BM414" s="354">
        <f>IFERROR(VLOOKUP(CONCATENATE($AC414,$AE414),'[1]Matriz de Decisión'!$M$4:$Y$81,3,0),0)</f>
        <v>0</v>
      </c>
      <c r="BN414" s="355"/>
      <c r="BO414" s="355"/>
      <c r="BP414" s="354">
        <f>IFERROR(VLOOKUP(CONCATENATE($AC414,$AE414),'[1]Matriz de Decisión'!$M$4:$Y$81,4,0),0)</f>
        <v>0</v>
      </c>
      <c r="BQ414" s="355"/>
      <c r="BR414" s="355"/>
      <c r="BS414" s="354">
        <f>IFERROR(VLOOKUP(CONCATENATE($AC414,$AE414),'[1]Matriz de Decisión'!$M$4:$Y$81,5,0),0)</f>
        <v>0</v>
      </c>
      <c r="BT414" s="542"/>
      <c r="BU414" s="1223"/>
      <c r="BV414" s="1408">
        <v>1</v>
      </c>
      <c r="BW414" s="1405">
        <v>1</v>
      </c>
      <c r="BX414" s="1404" t="s">
        <v>6744</v>
      </c>
      <c r="BY414" s="1432">
        <v>1</v>
      </c>
      <c r="BZ414" s="1435">
        <v>1</v>
      </c>
      <c r="CA414" s="1403" t="s">
        <v>7512</v>
      </c>
      <c r="CB414" s="354">
        <f>IFERROR(VLOOKUP(CONCATENATE($AC414,$AE414),'[1]Matriz de Decisión'!$M$4:$Y$81,8,0),0)</f>
        <v>1</v>
      </c>
      <c r="CC414" s="355"/>
      <c r="CD414" s="355"/>
      <c r="CE414" s="354">
        <f>IFERROR(VLOOKUP(CONCATENATE($AC414,$AE414),'[1]Matriz de Decisión'!$M$4:$Y$81,9,0),0)</f>
        <v>1</v>
      </c>
      <c r="CF414" s="355"/>
      <c r="CG414" s="355"/>
      <c r="CH414" s="354">
        <f>IFERROR(VLOOKUP(CONCATENATE($AC414,$AE414),'[1]Matriz de Decisión'!$M$4:$Y$81,10,0),0)</f>
        <v>1</v>
      </c>
      <c r="CI414" s="355"/>
      <c r="CJ414" s="355"/>
      <c r="CK414" s="354">
        <f>IFERROR(VLOOKUP(CONCATENATE($AC414,$AE414),'[1]Matriz de Decisión'!$M$4:$Y$81,11,0),0)</f>
        <v>1</v>
      </c>
      <c r="CL414" s="355"/>
      <c r="CM414" s="355"/>
      <c r="CN414" s="354">
        <f>IFERROR(VLOOKUP(CONCATENATE($AC414,$AE414),'[1]Matriz de Decisión'!$M$4:$Y$81,12,0),0)</f>
        <v>1</v>
      </c>
      <c r="CO414" s="355"/>
      <c r="CP414" s="355"/>
      <c r="CQ414" s="354">
        <f>IFERROR(VLOOKUP(CONCATENATE($AC414,$AE414),'[1]Matriz de Decisión'!$M$4:$Y$81,13,0),0)</f>
        <v>1</v>
      </c>
      <c r="CR414" s="355"/>
      <c r="CS414" s="355"/>
    </row>
    <row r="415" spans="1:97" ht="63.75" customHeight="1" x14ac:dyDescent="0.25">
      <c r="A415" s="234" t="s">
        <v>3556</v>
      </c>
      <c r="B415" s="234" t="s">
        <v>181</v>
      </c>
      <c r="C415" s="234">
        <v>2</v>
      </c>
      <c r="D415" s="166" t="s">
        <v>185</v>
      </c>
      <c r="E415" s="120">
        <v>0</v>
      </c>
      <c r="F415" s="166" t="s">
        <v>192</v>
      </c>
      <c r="G415" s="166" t="s">
        <v>3726</v>
      </c>
      <c r="H415" s="166" t="s">
        <v>189</v>
      </c>
      <c r="I415" s="299" t="str">
        <f t="shared" si="29"/>
        <v>I-202-0-1313606</v>
      </c>
      <c r="J415" s="234" t="s">
        <v>221</v>
      </c>
      <c r="K415" s="109" t="s">
        <v>16</v>
      </c>
      <c r="L415" s="217" t="s">
        <v>19</v>
      </c>
      <c r="M415" s="111" t="s">
        <v>4754</v>
      </c>
      <c r="N415" s="234"/>
      <c r="O415" s="110" t="s">
        <v>1413</v>
      </c>
      <c r="P415" s="331" t="s">
        <v>1414</v>
      </c>
      <c r="Q415" s="331" t="s">
        <v>1415</v>
      </c>
      <c r="R415" s="110" t="s">
        <v>228</v>
      </c>
      <c r="S415" s="111" t="s">
        <v>1419</v>
      </c>
      <c r="T415" s="1302" t="s">
        <v>5986</v>
      </c>
      <c r="U415" s="171"/>
      <c r="V415" s="216" t="s">
        <v>223</v>
      </c>
      <c r="W415" s="310">
        <v>4</v>
      </c>
      <c r="X415" s="206" t="s">
        <v>222</v>
      </c>
      <c r="Y415" s="703">
        <v>43146</v>
      </c>
      <c r="Z415" s="296" t="s">
        <v>1427</v>
      </c>
      <c r="AA415" s="134">
        <v>43101</v>
      </c>
      <c r="AB415" s="134">
        <v>43311</v>
      </c>
      <c r="AC415" s="341" t="str">
        <f t="shared" si="30"/>
        <v>enero</v>
      </c>
      <c r="AD415" s="343">
        <f t="shared" si="31"/>
        <v>210</v>
      </c>
      <c r="AE415" s="342">
        <f t="shared" si="28"/>
        <v>213</v>
      </c>
      <c r="AF415" s="168"/>
      <c r="AG415" s="135"/>
      <c r="AH415" s="216"/>
      <c r="AI415" s="169"/>
      <c r="AJ415" s="217"/>
      <c r="AK415" s="165" t="s">
        <v>2473</v>
      </c>
      <c r="AL415" s="279"/>
      <c r="AM415" s="279"/>
      <c r="AN415" s="646">
        <v>1</v>
      </c>
      <c r="AO415" s="165" t="s">
        <v>2469</v>
      </c>
      <c r="AP415" s="843">
        <v>0.5</v>
      </c>
      <c r="AQ415" s="842" t="s">
        <v>4668</v>
      </c>
      <c r="AR415" s="1278">
        <v>1</v>
      </c>
      <c r="AS415" s="1032" t="s">
        <v>5866</v>
      </c>
      <c r="AT415" s="1424">
        <v>1</v>
      </c>
      <c r="AU415" s="1386" t="s">
        <v>6745</v>
      </c>
      <c r="AV415" s="1424">
        <v>4</v>
      </c>
      <c r="AW415" s="1404" t="s">
        <v>7513</v>
      </c>
      <c r="AX415" s="144"/>
      <c r="AY415" s="144"/>
      <c r="AZ415" s="144"/>
      <c r="BA415" s="144"/>
      <c r="BB415" s="144"/>
      <c r="BC415" s="144"/>
      <c r="BD415" s="144"/>
      <c r="BE415" s="144"/>
      <c r="BF415" s="144"/>
      <c r="BG415" s="144"/>
      <c r="BH415" s="144"/>
      <c r="BI415" s="144"/>
      <c r="BJ415" s="335">
        <f>IFERROR(VLOOKUP(CONCATENATE($AC415,$AE415),'Matriz de Decisión'!$M$4:$Y$81,2,0),0)</f>
        <v>0.10285714285714284</v>
      </c>
      <c r="BK415" s="355"/>
      <c r="BL415" s="355"/>
      <c r="BM415" s="354">
        <f>IFERROR(VLOOKUP(CONCATENATE($AC415,$AE415),'[1]Matriz de Decisión'!$M$4:$Y$81,3,0),0)</f>
        <v>0.20571428571428568</v>
      </c>
      <c r="BN415" s="354">
        <v>0.21</v>
      </c>
      <c r="BO415" s="165" t="s">
        <v>2469</v>
      </c>
      <c r="BP415" s="354">
        <f>IFERROR(VLOOKUP(CONCATENATE($AC415,$AE415),'[1]Matriz de Decisión'!$M$4:$Y$81,4,0),0)</f>
        <v>0.34857142857142853</v>
      </c>
      <c r="BQ415" s="905">
        <v>0.35</v>
      </c>
      <c r="BR415" s="904" t="s">
        <v>4668</v>
      </c>
      <c r="BS415" s="354">
        <f>IFERROR(VLOOKUP(CONCATENATE($AC415,$AE415),'[1]Matriz de Decisión'!$M$4:$Y$81,5,0),0)</f>
        <v>0.49142857142857138</v>
      </c>
      <c r="BT415" s="1268">
        <f>IFERROR(VLOOKUP(CONCATENATE($AC415,$AE415),'[1]Matriz de Decisión'!$M$4:$Y$81,5,0),0)</f>
        <v>0.49142857142857138</v>
      </c>
      <c r="BU415" s="1032" t="s">
        <v>5866</v>
      </c>
      <c r="BV415" s="1408">
        <v>0.63428571428571423</v>
      </c>
      <c r="BW415" s="1405">
        <v>0.63</v>
      </c>
      <c r="BX415" s="1404" t="s">
        <v>6745</v>
      </c>
      <c r="BY415" s="1432">
        <v>0.77714285714285714</v>
      </c>
      <c r="BZ415" s="1435">
        <v>0.78</v>
      </c>
      <c r="CA415" s="1404" t="s">
        <v>7513</v>
      </c>
      <c r="CB415" s="354">
        <f>IFERROR(VLOOKUP(CONCATENATE($AC415,$AE415),'[1]Matriz de Decisión'!$M$4:$Y$81,8,0),0)</f>
        <v>1</v>
      </c>
      <c r="CC415" s="355"/>
      <c r="CD415" s="355"/>
      <c r="CE415" s="354">
        <f>IFERROR(VLOOKUP(CONCATENATE($AC415,$AE415),'[1]Matriz de Decisión'!$M$4:$Y$81,9,0),0)</f>
        <v>1</v>
      </c>
      <c r="CF415" s="355"/>
      <c r="CG415" s="355"/>
      <c r="CH415" s="354">
        <f>IFERROR(VLOOKUP(CONCATENATE($AC415,$AE415),'[1]Matriz de Decisión'!$M$4:$Y$81,10,0),0)</f>
        <v>1</v>
      </c>
      <c r="CI415" s="355"/>
      <c r="CJ415" s="355"/>
      <c r="CK415" s="354">
        <f>IFERROR(VLOOKUP(CONCATENATE($AC415,$AE415),'[1]Matriz de Decisión'!$M$4:$Y$81,11,0),0)</f>
        <v>1</v>
      </c>
      <c r="CL415" s="355"/>
      <c r="CM415" s="355"/>
      <c r="CN415" s="354">
        <f>IFERROR(VLOOKUP(CONCATENATE($AC415,$AE415),'[1]Matriz de Decisión'!$M$4:$Y$81,12,0),0)</f>
        <v>1</v>
      </c>
      <c r="CO415" s="355"/>
      <c r="CP415" s="355"/>
      <c r="CQ415" s="354">
        <f>IFERROR(VLOOKUP(CONCATENATE($AC415,$AE415),'[1]Matriz de Decisión'!$M$4:$Y$81,13,0),0)</f>
        <v>1</v>
      </c>
      <c r="CR415" s="355"/>
      <c r="CS415" s="355"/>
    </row>
    <row r="416" spans="1:97" ht="145.5" customHeight="1" x14ac:dyDescent="0.25">
      <c r="A416" s="234" t="s">
        <v>3556</v>
      </c>
      <c r="B416" s="234" t="s">
        <v>181</v>
      </c>
      <c r="C416" s="234">
        <v>2</v>
      </c>
      <c r="D416" s="166" t="s">
        <v>185</v>
      </c>
      <c r="E416" s="120">
        <v>0</v>
      </c>
      <c r="F416" s="166" t="s">
        <v>192</v>
      </c>
      <c r="G416" s="166" t="s">
        <v>3727</v>
      </c>
      <c r="H416" s="166" t="s">
        <v>183</v>
      </c>
      <c r="I416" s="299" t="str">
        <f t="shared" si="29"/>
        <v>I-202-0-1313701</v>
      </c>
      <c r="J416" s="234" t="s">
        <v>221</v>
      </c>
      <c r="K416" s="109" t="s">
        <v>16</v>
      </c>
      <c r="L416" s="217" t="s">
        <v>19</v>
      </c>
      <c r="M416" s="111" t="s">
        <v>4754</v>
      </c>
      <c r="N416" s="234"/>
      <c r="O416" s="110" t="s">
        <v>1413</v>
      </c>
      <c r="P416" s="331" t="s">
        <v>1414</v>
      </c>
      <c r="Q416" s="331" t="s">
        <v>1415</v>
      </c>
      <c r="R416" s="110" t="s">
        <v>228</v>
      </c>
      <c r="S416" s="111" t="s">
        <v>1428</v>
      </c>
      <c r="T416" s="1302" t="s">
        <v>5987</v>
      </c>
      <c r="U416" s="171">
        <v>0.15</v>
      </c>
      <c r="V416" s="216" t="s">
        <v>223</v>
      </c>
      <c r="W416" s="956">
        <v>1</v>
      </c>
      <c r="X416" s="234"/>
      <c r="Y416" s="703"/>
      <c r="Z416" s="296" t="s">
        <v>1429</v>
      </c>
      <c r="AA416" s="134">
        <v>43220</v>
      </c>
      <c r="AB416" s="134">
        <v>43465</v>
      </c>
      <c r="AC416" s="341" t="str">
        <f t="shared" si="30"/>
        <v>abril</v>
      </c>
      <c r="AD416" s="343">
        <f t="shared" si="31"/>
        <v>245</v>
      </c>
      <c r="AE416" s="342">
        <f t="shared" si="28"/>
        <v>274</v>
      </c>
      <c r="AF416" s="168"/>
      <c r="AG416" s="135"/>
      <c r="AH416" s="216"/>
      <c r="AI416" s="169"/>
      <c r="AJ416" s="217"/>
      <c r="AK416" s="144"/>
      <c r="AL416" s="279"/>
      <c r="AM416" s="279"/>
      <c r="AN416" s="144"/>
      <c r="AO416" s="144"/>
      <c r="AP416" s="144"/>
      <c r="AQ416" s="144"/>
      <c r="AR416" s="1290">
        <v>4</v>
      </c>
      <c r="AS416" s="1032" t="s">
        <v>5867</v>
      </c>
      <c r="AT416" s="1390">
        <v>4</v>
      </c>
      <c r="AU416" s="1386" t="s">
        <v>6746</v>
      </c>
      <c r="AV416" s="1424">
        <v>1</v>
      </c>
      <c r="AW416" s="1404" t="s">
        <v>7514</v>
      </c>
      <c r="AX416" s="144"/>
      <c r="AY416" s="144"/>
      <c r="AZ416" s="144"/>
      <c r="BA416" s="144"/>
      <c r="BB416" s="144"/>
      <c r="BC416" s="144"/>
      <c r="BD416" s="144"/>
      <c r="BE416" s="144"/>
      <c r="BF416" s="144"/>
      <c r="BG416" s="144"/>
      <c r="BH416" s="144"/>
      <c r="BI416" s="144"/>
      <c r="BJ416" s="335">
        <f>IFERROR(VLOOKUP(CONCATENATE($AC416,$AE416),'Matriz de Decisión'!$M$4:$Y$81,2,0),0)</f>
        <v>0</v>
      </c>
      <c r="BK416" s="355"/>
      <c r="BL416" s="355"/>
      <c r="BM416" s="354">
        <f>IFERROR(VLOOKUP(CONCATENATE($AC416,$AE416),'[1]Matriz de Decisión'!$M$4:$Y$81,3,0),0)</f>
        <v>0</v>
      </c>
      <c r="BN416" s="355"/>
      <c r="BO416" s="355"/>
      <c r="BP416" s="354">
        <f>IFERROR(VLOOKUP(CONCATENATE($AC416,$AE416),'[1]Matriz de Decisión'!$M$4:$Y$81,4,0),0)</f>
        <v>0</v>
      </c>
      <c r="BQ416" s="355"/>
      <c r="BR416" s="355"/>
      <c r="BS416" s="354">
        <f>IFERROR(VLOOKUP(CONCATENATE($AC416,$AE416),'[1]Matriz de Decisión'!$M$4:$Y$81,5,0),0)</f>
        <v>8.1111111111111106E-2</v>
      </c>
      <c r="BT416" s="1267">
        <v>0.08</v>
      </c>
      <c r="BU416" s="1032" t="s">
        <v>5867</v>
      </c>
      <c r="BV416" s="1408">
        <v>0.16222222222222221</v>
      </c>
      <c r="BW416" s="1439"/>
      <c r="BX416" s="1404" t="s">
        <v>6746</v>
      </c>
      <c r="BY416" s="1432">
        <v>0.24333333333333332</v>
      </c>
      <c r="BZ416" s="1435">
        <v>0.24</v>
      </c>
      <c r="CA416" s="1404" t="s">
        <v>7514</v>
      </c>
      <c r="CB416" s="354">
        <f>IFERROR(VLOOKUP(CONCATENATE($AC416,$AE416),'[1]Matriz de Decisión'!$M$4:$Y$81,8,0),0)</f>
        <v>0.32444444444444442</v>
      </c>
      <c r="CC416" s="355"/>
      <c r="CD416" s="355"/>
      <c r="CE416" s="354">
        <f>IFERROR(VLOOKUP(CONCATENATE($AC416,$AE416),'[1]Matriz de Decisión'!$M$4:$Y$81,9,0),0)</f>
        <v>0.40555555555555556</v>
      </c>
      <c r="CF416" s="355"/>
      <c r="CG416" s="355"/>
      <c r="CH416" s="354">
        <f>IFERROR(VLOOKUP(CONCATENATE($AC416,$AE416),'[1]Matriz de Decisión'!$M$4:$Y$81,10,0),0)</f>
        <v>0.51666666666666661</v>
      </c>
      <c r="CI416" s="355"/>
      <c r="CJ416" s="355"/>
      <c r="CK416" s="354">
        <f>IFERROR(VLOOKUP(CONCATENATE($AC416,$AE416),'[1]Matriz de Decisión'!$M$4:$Y$81,11,0),0)</f>
        <v>0.62777777777777777</v>
      </c>
      <c r="CL416" s="355"/>
      <c r="CM416" s="355"/>
      <c r="CN416" s="354">
        <f>IFERROR(VLOOKUP(CONCATENATE($AC416,$AE416),'[1]Matriz de Decisión'!$M$4:$Y$81,12,0),0)</f>
        <v>0.73888888888888893</v>
      </c>
      <c r="CO416" s="355"/>
      <c r="CP416" s="355"/>
      <c r="CQ416" s="354">
        <f>IFERROR(VLOOKUP(CONCATENATE($AC416,$AE416),'[1]Matriz de Decisión'!$M$4:$Y$81,13,0),0)</f>
        <v>1</v>
      </c>
      <c r="CR416" s="355"/>
      <c r="CS416" s="355"/>
    </row>
    <row r="417" spans="1:97" ht="63.75" customHeight="1" x14ac:dyDescent="0.25">
      <c r="A417" s="234" t="s">
        <v>3556</v>
      </c>
      <c r="B417" s="234" t="s">
        <v>181</v>
      </c>
      <c r="C417" s="234">
        <v>2</v>
      </c>
      <c r="D417" s="166" t="s">
        <v>185</v>
      </c>
      <c r="E417" s="120">
        <v>0</v>
      </c>
      <c r="F417" s="166" t="s">
        <v>192</v>
      </c>
      <c r="G417" s="166" t="s">
        <v>3727</v>
      </c>
      <c r="H417" s="166" t="s">
        <v>185</v>
      </c>
      <c r="I417" s="299" t="str">
        <f t="shared" si="29"/>
        <v>I-202-0-1313702</v>
      </c>
      <c r="J417" s="234" t="s">
        <v>221</v>
      </c>
      <c r="K417" s="109" t="s">
        <v>16</v>
      </c>
      <c r="L417" s="217" t="s">
        <v>19</v>
      </c>
      <c r="M417" s="111" t="s">
        <v>4754</v>
      </c>
      <c r="N417" s="234"/>
      <c r="O417" s="110" t="s">
        <v>1413</v>
      </c>
      <c r="P417" s="331" t="s">
        <v>1414</v>
      </c>
      <c r="Q417" s="331" t="s">
        <v>1415</v>
      </c>
      <c r="R417" s="110" t="s">
        <v>228</v>
      </c>
      <c r="S417" s="111" t="s">
        <v>1428</v>
      </c>
      <c r="T417" s="1302" t="s">
        <v>5987</v>
      </c>
      <c r="U417" s="171"/>
      <c r="V417" s="216" t="s">
        <v>223</v>
      </c>
      <c r="W417" s="1633">
        <v>1</v>
      </c>
      <c r="X417" s="206" t="s">
        <v>222</v>
      </c>
      <c r="Y417" s="703">
        <v>43146</v>
      </c>
      <c r="Z417" s="296" t="s">
        <v>1430</v>
      </c>
      <c r="AA417" s="134">
        <v>43101</v>
      </c>
      <c r="AB417" s="134">
        <v>43146</v>
      </c>
      <c r="AC417" s="341" t="str">
        <f t="shared" si="30"/>
        <v>enero</v>
      </c>
      <c r="AD417" s="343">
        <f t="shared" si="31"/>
        <v>45</v>
      </c>
      <c r="AE417" s="342">
        <f t="shared" si="28"/>
        <v>61</v>
      </c>
      <c r="AF417" s="168"/>
      <c r="AG417" s="172"/>
      <c r="AH417" s="296"/>
      <c r="AI417" s="169"/>
      <c r="AJ417" s="140"/>
      <c r="AK417" s="165" t="s">
        <v>2474</v>
      </c>
      <c r="AL417" s="279"/>
      <c r="AM417" s="279"/>
      <c r="AN417" s="646">
        <v>1</v>
      </c>
      <c r="AO417" s="165" t="s">
        <v>2464</v>
      </c>
      <c r="AP417" s="1214">
        <v>1</v>
      </c>
      <c r="AQ417" s="844" t="s">
        <v>4669</v>
      </c>
      <c r="AR417" s="1290">
        <v>4</v>
      </c>
      <c r="AS417" s="1032" t="s">
        <v>5868</v>
      </c>
      <c r="AT417" s="1424">
        <v>4</v>
      </c>
      <c r="AU417" s="1386" t="s">
        <v>6741</v>
      </c>
      <c r="AV417" s="1424">
        <v>1</v>
      </c>
      <c r="AW417" s="1403" t="s">
        <v>6741</v>
      </c>
      <c r="AX417" s="144"/>
      <c r="AY417" s="144"/>
      <c r="AZ417" s="144"/>
      <c r="BA417" s="144"/>
      <c r="BB417" s="144"/>
      <c r="BC417" s="144"/>
      <c r="BD417" s="144"/>
      <c r="BE417" s="144"/>
      <c r="BF417" s="144"/>
      <c r="BG417" s="144"/>
      <c r="BH417" s="144"/>
      <c r="BI417" s="144"/>
      <c r="BJ417" s="335">
        <f>IFERROR(VLOOKUP(CONCATENATE($AC417,$AE417),'Matriz de Decisión'!$M$4:$Y$81,2,0),0)</f>
        <v>0.4</v>
      </c>
      <c r="BK417" s="279"/>
      <c r="BL417" s="279"/>
      <c r="BM417" s="354">
        <f>IFERROR(VLOOKUP(CONCATENATE($AC417,$AE417),'[1]Matriz de Decisión'!$M$4:$Y$81,3,0),0)</f>
        <v>1</v>
      </c>
      <c r="BN417" s="354">
        <v>1</v>
      </c>
      <c r="BO417" s="165" t="s">
        <v>2464</v>
      </c>
      <c r="BP417" s="354">
        <f>IFERROR(VLOOKUP(CONCATENATE($AC417,$AE417),'[1]Matriz de Decisión'!$M$4:$Y$81,4,0),0)</f>
        <v>1</v>
      </c>
      <c r="BQ417" s="907">
        <v>1</v>
      </c>
      <c r="BR417" s="906" t="s">
        <v>4669</v>
      </c>
      <c r="BS417" s="354">
        <f>IFERROR(VLOOKUP(CONCATENATE($AC417,$AE417),'[1]Matriz de Decisión'!$M$4:$Y$81,5,0),0)</f>
        <v>1</v>
      </c>
      <c r="BT417" s="1267">
        <v>1</v>
      </c>
      <c r="BU417" s="1032" t="s">
        <v>5868</v>
      </c>
      <c r="BV417" s="1408">
        <v>1</v>
      </c>
      <c r="BW417" s="1405">
        <v>1</v>
      </c>
      <c r="BX417" s="1404" t="s">
        <v>6741</v>
      </c>
      <c r="BY417" s="1432">
        <v>1</v>
      </c>
      <c r="BZ417" s="1435">
        <v>1</v>
      </c>
      <c r="CA417" s="1403" t="s">
        <v>6741</v>
      </c>
      <c r="CB417" s="354">
        <f>IFERROR(VLOOKUP(CONCATENATE($AC417,$AE417),'[1]Matriz de Decisión'!$M$4:$Y$81,8,0),0)</f>
        <v>1</v>
      </c>
      <c r="CC417" s="355"/>
      <c r="CD417" s="355"/>
      <c r="CE417" s="354">
        <f>IFERROR(VLOOKUP(CONCATENATE($AC417,$AE417),'[1]Matriz de Decisión'!$M$4:$Y$81,9,0),0)</f>
        <v>1</v>
      </c>
      <c r="CF417" s="355"/>
      <c r="CG417" s="355"/>
      <c r="CH417" s="354">
        <f>IFERROR(VLOOKUP(CONCATENATE($AC417,$AE417),'[1]Matriz de Decisión'!$M$4:$Y$81,10,0),0)</f>
        <v>1</v>
      </c>
      <c r="CI417" s="355"/>
      <c r="CJ417" s="355"/>
      <c r="CK417" s="354">
        <f>IFERROR(VLOOKUP(CONCATENATE($AC417,$AE417),'[1]Matriz de Decisión'!$M$4:$Y$81,11,0),0)</f>
        <v>1</v>
      </c>
      <c r="CL417" s="355"/>
      <c r="CM417" s="355"/>
      <c r="CN417" s="354">
        <f>IFERROR(VLOOKUP(CONCATENATE($AC417,$AE417),'[1]Matriz de Decisión'!$M$4:$Y$81,12,0),0)</f>
        <v>1</v>
      </c>
      <c r="CO417" s="355"/>
      <c r="CP417" s="355"/>
      <c r="CQ417" s="354">
        <f>IFERROR(VLOOKUP(CONCATENATE($AC417,$AE417),'[1]Matriz de Decisión'!$M$4:$Y$81,13,0),0)</f>
        <v>1</v>
      </c>
      <c r="CR417" s="355"/>
      <c r="CS417" s="355"/>
    </row>
    <row r="418" spans="1:97" ht="236.25" x14ac:dyDescent="0.25">
      <c r="A418" s="234" t="s">
        <v>3556</v>
      </c>
      <c r="B418" s="234" t="s">
        <v>181</v>
      </c>
      <c r="C418" s="234">
        <v>2</v>
      </c>
      <c r="D418" s="166" t="s">
        <v>185</v>
      </c>
      <c r="E418" s="120">
        <v>0</v>
      </c>
      <c r="F418" s="166" t="s">
        <v>192</v>
      </c>
      <c r="G418" s="166" t="s">
        <v>3727</v>
      </c>
      <c r="H418" s="166" t="s">
        <v>186</v>
      </c>
      <c r="I418" s="299" t="str">
        <f t="shared" si="29"/>
        <v>I-202-0-1313703</v>
      </c>
      <c r="J418" s="234" t="s">
        <v>221</v>
      </c>
      <c r="K418" s="109" t="s">
        <v>16</v>
      </c>
      <c r="L418" s="217" t="s">
        <v>19</v>
      </c>
      <c r="M418" s="111" t="s">
        <v>4754</v>
      </c>
      <c r="N418" s="234"/>
      <c r="O418" s="110" t="s">
        <v>1413</v>
      </c>
      <c r="P418" s="331" t="s">
        <v>1414</v>
      </c>
      <c r="Q418" s="331" t="s">
        <v>1415</v>
      </c>
      <c r="R418" s="110" t="s">
        <v>228</v>
      </c>
      <c r="S418" s="111" t="s">
        <v>1428</v>
      </c>
      <c r="T418" s="118"/>
      <c r="U418" s="171"/>
      <c r="V418" s="216" t="s">
        <v>223</v>
      </c>
      <c r="W418" s="1633">
        <v>1</v>
      </c>
      <c r="X418" s="206" t="s">
        <v>222</v>
      </c>
      <c r="Y418" s="703">
        <v>43146</v>
      </c>
      <c r="Z418" s="296" t="s">
        <v>1431</v>
      </c>
      <c r="AA418" s="134">
        <v>43237</v>
      </c>
      <c r="AB418" s="134">
        <v>43237</v>
      </c>
      <c r="AC418" s="341" t="str">
        <f t="shared" si="30"/>
        <v>mayo</v>
      </c>
      <c r="AD418" s="343">
        <f t="shared" si="31"/>
        <v>0</v>
      </c>
      <c r="AE418" s="342">
        <f t="shared" si="28"/>
        <v>30</v>
      </c>
      <c r="AF418" s="168"/>
      <c r="AG418" s="172"/>
      <c r="AH418" s="296"/>
      <c r="AI418" s="169"/>
      <c r="AJ418" s="140"/>
      <c r="AK418" s="279"/>
      <c r="AL418" s="279"/>
      <c r="AM418" s="279"/>
      <c r="AN418" s="144"/>
      <c r="AO418" s="144"/>
      <c r="AP418" s="144"/>
      <c r="AQ418" s="144"/>
      <c r="AR418" s="1279"/>
      <c r="AS418" s="1187"/>
      <c r="AT418" s="1424">
        <v>4</v>
      </c>
      <c r="AU418" s="1386" t="s">
        <v>6747</v>
      </c>
      <c r="AV418" s="1424">
        <v>1</v>
      </c>
      <c r="AW418" s="1403" t="s">
        <v>7512</v>
      </c>
      <c r="AX418" s="144"/>
      <c r="AY418" s="144"/>
      <c r="AZ418" s="144"/>
      <c r="BA418" s="144"/>
      <c r="BB418" s="144"/>
      <c r="BC418" s="144"/>
      <c r="BD418" s="144"/>
      <c r="BE418" s="144"/>
      <c r="BF418" s="144"/>
      <c r="BG418" s="144"/>
      <c r="BH418" s="144"/>
      <c r="BI418" s="144"/>
      <c r="BJ418" s="335">
        <f>IFERROR(VLOOKUP(CONCATENATE($AC418,$AE418),'Matriz de Decisión'!$M$4:$Y$81,2,0),0)</f>
        <v>0</v>
      </c>
      <c r="BK418" s="279"/>
      <c r="BL418" s="279"/>
      <c r="BM418" s="354">
        <f>IFERROR(VLOOKUP(CONCATENATE($AC418,$AE418),'[1]Matriz de Decisión'!$M$4:$Y$81,3,0),0)</f>
        <v>0</v>
      </c>
      <c r="BN418" s="355"/>
      <c r="BO418" s="355"/>
      <c r="BP418" s="354">
        <f>IFERROR(VLOOKUP(CONCATENATE($AC418,$AE418),'[1]Matriz de Decisión'!$M$4:$Y$81,4,0),0)</f>
        <v>0</v>
      </c>
      <c r="BQ418" s="355"/>
      <c r="BR418" s="355"/>
      <c r="BS418" s="354">
        <f>IFERROR(VLOOKUP(CONCATENATE($AC418,$AE418),'[1]Matriz de Decisión'!$M$4:$Y$81,5,0),0)</f>
        <v>0</v>
      </c>
      <c r="BT418" s="542"/>
      <c r="BU418" s="1223"/>
      <c r="BV418" s="1408">
        <v>1</v>
      </c>
      <c r="BW418" s="1405">
        <v>1</v>
      </c>
      <c r="BX418" s="1404" t="s">
        <v>6747</v>
      </c>
      <c r="BY418" s="1432">
        <v>1</v>
      </c>
      <c r="BZ418" s="1435">
        <v>1</v>
      </c>
      <c r="CA418" s="1403" t="s">
        <v>7512</v>
      </c>
      <c r="CB418" s="354">
        <f>IFERROR(VLOOKUP(CONCATENATE($AC418,$AE418),'[1]Matriz de Decisión'!$M$4:$Y$81,8,0),0)</f>
        <v>1</v>
      </c>
      <c r="CC418" s="355"/>
      <c r="CD418" s="355"/>
      <c r="CE418" s="354">
        <f>IFERROR(VLOOKUP(CONCATENATE($AC418,$AE418),'[1]Matriz de Decisión'!$M$4:$Y$81,9,0),0)</f>
        <v>1</v>
      </c>
      <c r="CF418" s="355"/>
      <c r="CG418" s="355"/>
      <c r="CH418" s="354">
        <f>IFERROR(VLOOKUP(CONCATENATE($AC418,$AE418),'[1]Matriz de Decisión'!$M$4:$Y$81,10,0),0)</f>
        <v>1</v>
      </c>
      <c r="CI418" s="355"/>
      <c r="CJ418" s="355"/>
      <c r="CK418" s="354">
        <f>IFERROR(VLOOKUP(CONCATENATE($AC418,$AE418),'[1]Matriz de Decisión'!$M$4:$Y$81,11,0),0)</f>
        <v>1</v>
      </c>
      <c r="CL418" s="355"/>
      <c r="CM418" s="355"/>
      <c r="CN418" s="354">
        <f>IFERROR(VLOOKUP(CONCATENATE($AC418,$AE418),'[1]Matriz de Decisión'!$M$4:$Y$81,12,0),0)</f>
        <v>1</v>
      </c>
      <c r="CO418" s="355"/>
      <c r="CP418" s="355"/>
      <c r="CQ418" s="354">
        <f>IFERROR(VLOOKUP(CONCATENATE($AC418,$AE418),'[1]Matriz de Decisión'!$M$4:$Y$81,13,0),0)</f>
        <v>1</v>
      </c>
      <c r="CR418" s="355"/>
      <c r="CS418" s="355"/>
    </row>
    <row r="419" spans="1:97" ht="63.75" customHeight="1" x14ac:dyDescent="0.25">
      <c r="A419" s="234" t="s">
        <v>3556</v>
      </c>
      <c r="B419" s="234" t="s">
        <v>181</v>
      </c>
      <c r="C419" s="234">
        <v>2</v>
      </c>
      <c r="D419" s="166" t="s">
        <v>185</v>
      </c>
      <c r="E419" s="120">
        <v>0</v>
      </c>
      <c r="F419" s="166" t="s">
        <v>192</v>
      </c>
      <c r="G419" s="166" t="s">
        <v>3960</v>
      </c>
      <c r="H419" s="166" t="s">
        <v>183</v>
      </c>
      <c r="I419" s="299" t="str">
        <f t="shared" si="29"/>
        <v>I-202-0-1330101</v>
      </c>
      <c r="J419" s="234" t="s">
        <v>221</v>
      </c>
      <c r="K419" s="109" t="s">
        <v>16</v>
      </c>
      <c r="L419" s="217" t="s">
        <v>19</v>
      </c>
      <c r="M419" s="111" t="s">
        <v>4754</v>
      </c>
      <c r="N419" s="109"/>
      <c r="O419" s="110" t="s">
        <v>1413</v>
      </c>
      <c r="P419" s="331" t="s">
        <v>1414</v>
      </c>
      <c r="Q419" s="331" t="s">
        <v>1415</v>
      </c>
      <c r="R419" s="110" t="s">
        <v>228</v>
      </c>
      <c r="S419" s="111" t="s">
        <v>1432</v>
      </c>
      <c r="T419" s="1302" t="s">
        <v>5988</v>
      </c>
      <c r="U419" s="171">
        <v>0.15</v>
      </c>
      <c r="V419" s="216" t="s">
        <v>223</v>
      </c>
      <c r="W419" s="956">
        <v>1</v>
      </c>
      <c r="X419" s="206" t="s">
        <v>222</v>
      </c>
      <c r="Y419" s="816">
        <v>43146</v>
      </c>
      <c r="Z419" s="296" t="s">
        <v>1433</v>
      </c>
      <c r="AA419" s="134">
        <v>43194</v>
      </c>
      <c r="AB419" s="134">
        <v>43465</v>
      </c>
      <c r="AC419" s="341" t="str">
        <f t="shared" si="30"/>
        <v>abril</v>
      </c>
      <c r="AD419" s="343">
        <f t="shared" si="31"/>
        <v>271</v>
      </c>
      <c r="AE419" s="342">
        <f t="shared" si="28"/>
        <v>274</v>
      </c>
      <c r="AF419" s="168"/>
      <c r="AG419" s="172"/>
      <c r="AH419" s="296"/>
      <c r="AI419" s="169"/>
      <c r="AJ419" s="140"/>
      <c r="AK419" s="279"/>
      <c r="AL419" s="279"/>
      <c r="AM419" s="279"/>
      <c r="AN419" s="144"/>
      <c r="AO419" s="144"/>
      <c r="AP419" s="144"/>
      <c r="AQ419" s="144"/>
      <c r="AR419" s="1278">
        <v>0.8</v>
      </c>
      <c r="AS419" s="1032" t="s">
        <v>5869</v>
      </c>
      <c r="AT419" s="1424">
        <v>0.8</v>
      </c>
      <c r="AU419" s="1386" t="s">
        <v>6748</v>
      </c>
      <c r="AV419" s="1424">
        <v>0.8</v>
      </c>
      <c r="AW419" s="1404" t="s">
        <v>7515</v>
      </c>
      <c r="AX419" s="144"/>
      <c r="AY419" s="144"/>
      <c r="AZ419" s="144"/>
      <c r="BA419" s="144"/>
      <c r="BB419" s="144"/>
      <c r="BC419" s="144"/>
      <c r="BD419" s="144"/>
      <c r="BE419" s="144"/>
      <c r="BF419" s="144"/>
      <c r="BG419" s="144"/>
      <c r="BH419" s="144"/>
      <c r="BI419" s="144"/>
      <c r="BJ419" s="335">
        <f>IFERROR(VLOOKUP(CONCATENATE($AC419,$AE419),'Matriz de Decisión'!$M$4:$Y$81,2,0),0)</f>
        <v>0</v>
      </c>
      <c r="BK419" s="279"/>
      <c r="BL419" s="279"/>
      <c r="BM419" s="354">
        <f>IFERROR(VLOOKUP(CONCATENATE($AC419,$AE419),'[1]Matriz de Decisión'!$M$4:$Y$81,3,0),0)</f>
        <v>0</v>
      </c>
      <c r="BN419" s="355"/>
      <c r="BO419" s="355"/>
      <c r="BP419" s="354">
        <f>IFERROR(VLOOKUP(CONCATENATE($AC419,$AE419),'[1]Matriz de Decisión'!$M$4:$Y$81,4,0),0)</f>
        <v>0</v>
      </c>
      <c r="BQ419" s="355"/>
      <c r="BR419" s="355"/>
      <c r="BS419" s="354">
        <f>IFERROR(VLOOKUP(CONCATENATE($AC419,$AE419),'[1]Matriz de Decisión'!$M$4:$Y$81,5,0),0)</f>
        <v>8.1111111111111106E-2</v>
      </c>
      <c r="BT419" s="1267">
        <v>0.08</v>
      </c>
      <c r="BU419" s="1032" t="s">
        <v>5869</v>
      </c>
      <c r="BV419" s="1408">
        <v>0.16222222222222221</v>
      </c>
      <c r="BW419" s="1405">
        <v>0.16</v>
      </c>
      <c r="BX419" s="1404" t="s">
        <v>6748</v>
      </c>
      <c r="BY419" s="1432">
        <v>0.24333333333333332</v>
      </c>
      <c r="BZ419" s="1435">
        <v>0.24</v>
      </c>
      <c r="CA419" s="1404" t="s">
        <v>7576</v>
      </c>
      <c r="CB419" s="354">
        <f>IFERROR(VLOOKUP(CONCATENATE($AC419,$AE419),'[1]Matriz de Decisión'!$M$4:$Y$81,8,0),0)</f>
        <v>0.32444444444444442</v>
      </c>
      <c r="CC419" s="355"/>
      <c r="CD419" s="355"/>
      <c r="CE419" s="354">
        <f>IFERROR(VLOOKUP(CONCATENATE($AC419,$AE419),'[1]Matriz de Decisión'!$M$4:$Y$81,9,0),0)</f>
        <v>0.40555555555555556</v>
      </c>
      <c r="CF419" s="355"/>
      <c r="CG419" s="355"/>
      <c r="CH419" s="354">
        <f>IFERROR(VLOOKUP(CONCATENATE($AC419,$AE419),'[1]Matriz de Decisión'!$M$4:$Y$81,10,0),0)</f>
        <v>0.51666666666666661</v>
      </c>
      <c r="CI419" s="355"/>
      <c r="CJ419" s="355"/>
      <c r="CK419" s="354">
        <f>IFERROR(VLOOKUP(CONCATENATE($AC419,$AE419),'[1]Matriz de Decisión'!$M$4:$Y$81,11,0),0)</f>
        <v>0.62777777777777777</v>
      </c>
      <c r="CL419" s="355"/>
      <c r="CM419" s="355"/>
      <c r="CN419" s="354">
        <f>IFERROR(VLOOKUP(CONCATENATE($AC419,$AE419),'[1]Matriz de Decisión'!$M$4:$Y$81,12,0),0)</f>
        <v>0.73888888888888893</v>
      </c>
      <c r="CO419" s="355"/>
      <c r="CP419" s="355"/>
      <c r="CQ419" s="354">
        <f>IFERROR(VLOOKUP(CONCATENATE($AC419,$AE419),'[1]Matriz de Decisión'!$M$4:$Y$81,13,0),0)</f>
        <v>1</v>
      </c>
      <c r="CR419" s="355"/>
      <c r="CS419" s="355"/>
    </row>
    <row r="420" spans="1:97" ht="126" x14ac:dyDescent="0.25">
      <c r="A420" s="234" t="s">
        <v>3555</v>
      </c>
      <c r="B420" s="234" t="s">
        <v>181</v>
      </c>
      <c r="C420" s="234">
        <v>2</v>
      </c>
      <c r="D420" s="166" t="s">
        <v>185</v>
      </c>
      <c r="E420" s="120">
        <v>0</v>
      </c>
      <c r="F420" s="166" t="s">
        <v>192</v>
      </c>
      <c r="G420" s="166" t="s">
        <v>3960</v>
      </c>
      <c r="H420" s="166" t="s">
        <v>185</v>
      </c>
      <c r="I420" s="299" t="str">
        <f t="shared" si="29"/>
        <v>I-202-0-1330102</v>
      </c>
      <c r="J420" s="234" t="s">
        <v>221</v>
      </c>
      <c r="K420" s="109" t="s">
        <v>16</v>
      </c>
      <c r="L420" s="217" t="s">
        <v>19</v>
      </c>
      <c r="M420" s="111" t="s">
        <v>4755</v>
      </c>
      <c r="N420" s="109"/>
      <c r="O420" s="110" t="s">
        <v>1413</v>
      </c>
      <c r="P420" s="331" t="s">
        <v>1414</v>
      </c>
      <c r="Q420" s="331" t="s">
        <v>1415</v>
      </c>
      <c r="R420" s="635" t="s">
        <v>228</v>
      </c>
      <c r="S420" s="111" t="s">
        <v>1432</v>
      </c>
      <c r="T420" s="1303"/>
      <c r="U420" s="171"/>
      <c r="V420" s="216" t="s">
        <v>223</v>
      </c>
      <c r="W420" s="956">
        <v>1</v>
      </c>
      <c r="X420" s="142"/>
      <c r="Y420" s="142"/>
      <c r="Z420" s="296" t="s">
        <v>1434</v>
      </c>
      <c r="AA420" s="134">
        <v>43131</v>
      </c>
      <c r="AB420" s="134">
        <v>43205</v>
      </c>
      <c r="AC420" s="341" t="str">
        <f t="shared" si="30"/>
        <v>enero</v>
      </c>
      <c r="AD420" s="343">
        <f t="shared" si="31"/>
        <v>74</v>
      </c>
      <c r="AE420" s="342">
        <f t="shared" si="28"/>
        <v>91</v>
      </c>
      <c r="AF420" s="168"/>
      <c r="AG420" s="172"/>
      <c r="AH420" s="296"/>
      <c r="AI420" s="169"/>
      <c r="AJ420" s="140"/>
      <c r="AK420" s="165" t="s">
        <v>2475</v>
      </c>
      <c r="AL420" s="354"/>
      <c r="AM420" s="165"/>
      <c r="AN420" s="165">
        <v>0.6</v>
      </c>
      <c r="AO420" s="400" t="s">
        <v>2465</v>
      </c>
      <c r="AP420" s="165"/>
      <c r="AQ420" s="144"/>
      <c r="AR420" s="1280"/>
      <c r="AS420" s="1261" t="s">
        <v>5870</v>
      </c>
      <c r="AT420" s="1399"/>
      <c r="AU420" s="1396" t="s">
        <v>6749</v>
      </c>
      <c r="AV420" s="1495"/>
      <c r="AW420" s="1416" t="s">
        <v>6749</v>
      </c>
      <c r="AX420" s="144"/>
      <c r="AY420" s="144"/>
      <c r="AZ420" s="144"/>
      <c r="BA420" s="144"/>
      <c r="BB420" s="144"/>
      <c r="BC420" s="144"/>
      <c r="BD420" s="144"/>
      <c r="BE420" s="144"/>
      <c r="BF420" s="144"/>
      <c r="BG420" s="144"/>
      <c r="BH420" s="144"/>
      <c r="BI420" s="144"/>
      <c r="BJ420" s="335">
        <f>IFERROR(VLOOKUP(CONCATENATE($AC420,$AE420),'Matriz de Decisión'!$M$4:$Y$81,2,0),0)</f>
        <v>0.25</v>
      </c>
      <c r="BK420" s="355"/>
      <c r="BL420" s="355"/>
      <c r="BM420" s="354">
        <f>IFERROR(VLOOKUP(CONCATENATE($AC420,$AE420),'[1]Matriz de Decisión'!$M$4:$Y$81,3,0),0)</f>
        <v>0.6</v>
      </c>
      <c r="BN420" s="354">
        <v>0.6</v>
      </c>
      <c r="BO420" s="487" t="s">
        <v>2465</v>
      </c>
      <c r="BP420" s="354">
        <f>IFERROR(VLOOKUP(CONCATENATE($AC420,$AE420),'[1]Matriz de Decisión'!$M$4:$Y$81,4,0),0)</f>
        <v>1</v>
      </c>
      <c r="BQ420" s="355"/>
      <c r="BR420" s="355"/>
      <c r="BS420" s="354">
        <f>IFERROR(VLOOKUP(CONCATENATE($AC420,$AE420),'[1]Matriz de Decisión'!$M$4:$Y$81,5,0),0)</f>
        <v>1</v>
      </c>
      <c r="BT420" s="1261"/>
      <c r="BU420" s="1261" t="s">
        <v>5926</v>
      </c>
      <c r="BV420" s="1419"/>
      <c r="BW420" s="1418"/>
      <c r="BX420" s="1416"/>
      <c r="BY420" s="1432">
        <v>1</v>
      </c>
      <c r="BZ420" s="1436"/>
      <c r="CA420" s="1436"/>
      <c r="CB420" s="354">
        <f>IFERROR(VLOOKUP(CONCATENATE($AC420,$AE420),'[1]Matriz de Decisión'!$M$4:$Y$81,8,0),0)</f>
        <v>1</v>
      </c>
      <c r="CC420" s="355"/>
      <c r="CD420" s="355"/>
      <c r="CE420" s="354">
        <f>IFERROR(VLOOKUP(CONCATENATE($AC420,$AE420),'[1]Matriz de Decisión'!$M$4:$Y$81,9,0),0)</f>
        <v>1</v>
      </c>
      <c r="CF420" s="355"/>
      <c r="CG420" s="355"/>
      <c r="CH420" s="354">
        <f>IFERROR(VLOOKUP(CONCATENATE($AC420,$AE420),'[1]Matriz de Decisión'!$M$4:$Y$81,10,0),0)</f>
        <v>1</v>
      </c>
      <c r="CI420" s="355"/>
      <c r="CJ420" s="355"/>
      <c r="CK420" s="354">
        <f>IFERROR(VLOOKUP(CONCATENATE($AC420,$AE420),'[1]Matriz de Decisión'!$M$4:$Y$81,11,0),0)</f>
        <v>1</v>
      </c>
      <c r="CL420" s="355"/>
      <c r="CM420" s="355"/>
      <c r="CN420" s="354">
        <f>IFERROR(VLOOKUP(CONCATENATE($AC420,$AE420),'[1]Matriz de Decisión'!$M$4:$Y$81,12,0),0)</f>
        <v>1</v>
      </c>
      <c r="CO420" s="355"/>
      <c r="CP420" s="355"/>
      <c r="CQ420" s="354">
        <f>IFERROR(VLOOKUP(CONCATENATE($AC420,$AE420),'[1]Matriz de Decisión'!$M$4:$Y$81,13,0),0)</f>
        <v>1</v>
      </c>
      <c r="CR420" s="355"/>
      <c r="CS420" s="355"/>
    </row>
    <row r="421" spans="1:97" ht="48" x14ac:dyDescent="0.25">
      <c r="A421" s="234" t="s">
        <v>3555</v>
      </c>
      <c r="B421" s="234" t="s">
        <v>181</v>
      </c>
      <c r="C421" s="234">
        <v>2</v>
      </c>
      <c r="D421" s="166" t="s">
        <v>185</v>
      </c>
      <c r="E421" s="120">
        <v>0</v>
      </c>
      <c r="F421" s="166" t="s">
        <v>192</v>
      </c>
      <c r="G421" s="166" t="s">
        <v>3960</v>
      </c>
      <c r="H421" s="166" t="s">
        <v>186</v>
      </c>
      <c r="I421" s="299" t="str">
        <f t="shared" si="29"/>
        <v>I-202-0-1330103</v>
      </c>
      <c r="J421" s="234" t="s">
        <v>221</v>
      </c>
      <c r="K421" s="109" t="s">
        <v>16</v>
      </c>
      <c r="L421" s="217" t="s">
        <v>19</v>
      </c>
      <c r="M421" s="111" t="s">
        <v>4755</v>
      </c>
      <c r="N421" s="109"/>
      <c r="O421" s="110" t="s">
        <v>1413</v>
      </c>
      <c r="P421" s="331" t="s">
        <v>1414</v>
      </c>
      <c r="Q421" s="331" t="s">
        <v>1415</v>
      </c>
      <c r="R421" s="635" t="s">
        <v>228</v>
      </c>
      <c r="S421" s="111" t="s">
        <v>1432</v>
      </c>
      <c r="T421" s="1303"/>
      <c r="U421" s="171"/>
      <c r="V421" s="216" t="s">
        <v>223</v>
      </c>
      <c r="W421" s="956">
        <v>1</v>
      </c>
      <c r="X421" s="142"/>
      <c r="Y421" s="142"/>
      <c r="Z421" s="296" t="s">
        <v>1435</v>
      </c>
      <c r="AA421" s="134">
        <v>43237</v>
      </c>
      <c r="AB421" s="134">
        <v>43237</v>
      </c>
      <c r="AC421" s="341" t="str">
        <f t="shared" si="30"/>
        <v>mayo</v>
      </c>
      <c r="AD421" s="343">
        <f t="shared" si="31"/>
        <v>0</v>
      </c>
      <c r="AE421" s="342">
        <f t="shared" si="28"/>
        <v>30</v>
      </c>
      <c r="AF421" s="168"/>
      <c r="AG421" s="172"/>
      <c r="AH421" s="296"/>
      <c r="AI421" s="169"/>
      <c r="AJ421" s="140"/>
      <c r="AK421" s="165"/>
      <c r="AL421" s="354"/>
      <c r="AM421" s="165"/>
      <c r="AN421" s="165"/>
      <c r="AO421" s="354"/>
      <c r="AP421" s="165"/>
      <c r="AQ421" s="144"/>
      <c r="AR421" s="1279"/>
      <c r="AS421" s="1187"/>
      <c r="AT421" s="1399"/>
      <c r="AU421" s="1396" t="s">
        <v>6750</v>
      </c>
      <c r="AV421" s="1495"/>
      <c r="AW421" s="1416" t="s">
        <v>6750</v>
      </c>
      <c r="AX421" s="144"/>
      <c r="AY421" s="144"/>
      <c r="AZ421" s="144"/>
      <c r="BA421" s="144"/>
      <c r="BB421" s="144"/>
      <c r="BC421" s="144"/>
      <c r="BD421" s="144"/>
      <c r="BE421" s="144"/>
      <c r="BF421" s="144"/>
      <c r="BG421" s="144"/>
      <c r="BH421" s="144"/>
      <c r="BI421" s="144"/>
      <c r="BJ421" s="335">
        <f>IFERROR(VLOOKUP(CONCATENATE($AC421,$AE421),'Matriz de Decisión'!$M$4:$Y$81,2,0),0)</f>
        <v>0</v>
      </c>
      <c r="BK421" s="355"/>
      <c r="BL421" s="355"/>
      <c r="BM421" s="354">
        <f>IFERROR(VLOOKUP(CONCATENATE($AC421,$AE421),'[1]Matriz de Decisión'!$M$4:$Y$81,3,0),0)</f>
        <v>0</v>
      </c>
      <c r="BN421" s="355"/>
      <c r="BO421" s="355"/>
      <c r="BP421" s="354">
        <f>IFERROR(VLOOKUP(CONCATENATE($AC421,$AE421),'[1]Matriz de Decisión'!$M$4:$Y$81,4,0),0)</f>
        <v>0</v>
      </c>
      <c r="BQ421" s="355"/>
      <c r="BR421" s="355"/>
      <c r="BS421" s="354">
        <f>IFERROR(VLOOKUP(CONCATENATE($AC421,$AE421),'[1]Matriz de Decisión'!$M$4:$Y$81,5,0),0)</f>
        <v>0</v>
      </c>
      <c r="BT421" s="542"/>
      <c r="BU421" s="1223"/>
      <c r="BV421" s="1419"/>
      <c r="BW421" s="1418"/>
      <c r="BX421" s="1416"/>
      <c r="BY421" s="1432">
        <v>1</v>
      </c>
      <c r="BZ421" s="1436"/>
      <c r="CA421" s="1436"/>
      <c r="CB421" s="354">
        <f>IFERROR(VLOOKUP(CONCATENATE($AC421,$AE421),'[1]Matriz de Decisión'!$M$4:$Y$81,8,0),0)</f>
        <v>1</v>
      </c>
      <c r="CC421" s="355"/>
      <c r="CD421" s="355"/>
      <c r="CE421" s="354">
        <f>IFERROR(VLOOKUP(CONCATENATE($AC421,$AE421),'[1]Matriz de Decisión'!$M$4:$Y$81,9,0),0)</f>
        <v>1</v>
      </c>
      <c r="CF421" s="355"/>
      <c r="CG421" s="355"/>
      <c r="CH421" s="354">
        <f>IFERROR(VLOOKUP(CONCATENATE($AC421,$AE421),'[1]Matriz de Decisión'!$M$4:$Y$81,10,0),0)</f>
        <v>1</v>
      </c>
      <c r="CI421" s="355"/>
      <c r="CJ421" s="355"/>
      <c r="CK421" s="354">
        <f>IFERROR(VLOOKUP(CONCATENATE($AC421,$AE421),'[1]Matriz de Decisión'!$M$4:$Y$81,11,0),0)</f>
        <v>1</v>
      </c>
      <c r="CL421" s="355"/>
      <c r="CM421" s="355"/>
      <c r="CN421" s="354">
        <f>IFERROR(VLOOKUP(CONCATENATE($AC421,$AE421),'[1]Matriz de Decisión'!$M$4:$Y$81,12,0),0)</f>
        <v>1</v>
      </c>
      <c r="CO421" s="355"/>
      <c r="CP421" s="355"/>
      <c r="CQ421" s="354">
        <f>IFERROR(VLOOKUP(CONCATENATE($AC421,$AE421),'[1]Matriz de Decisión'!$M$4:$Y$81,13,0),0)</f>
        <v>1</v>
      </c>
      <c r="CR421" s="355"/>
      <c r="CS421" s="355"/>
    </row>
    <row r="422" spans="1:97" ht="63.75" customHeight="1" x14ac:dyDescent="0.25">
      <c r="A422" s="234" t="s">
        <v>3556</v>
      </c>
      <c r="B422" s="234" t="s">
        <v>181</v>
      </c>
      <c r="C422" s="234">
        <v>2</v>
      </c>
      <c r="D422" s="166" t="s">
        <v>185</v>
      </c>
      <c r="E422" s="120">
        <v>1</v>
      </c>
      <c r="F422" s="166" t="s">
        <v>3605</v>
      </c>
      <c r="G422" s="166" t="s">
        <v>199</v>
      </c>
      <c r="H422" s="166" t="s">
        <v>183</v>
      </c>
      <c r="I422" s="299" t="str">
        <f t="shared" si="29"/>
        <v>I-202-1-1600101</v>
      </c>
      <c r="J422" s="234" t="s">
        <v>221</v>
      </c>
      <c r="K422" s="109" t="s">
        <v>16</v>
      </c>
      <c r="L422" s="217" t="s">
        <v>19</v>
      </c>
      <c r="M422" s="111" t="s">
        <v>4754</v>
      </c>
      <c r="N422" s="109"/>
      <c r="O422" s="216" t="s">
        <v>1413</v>
      </c>
      <c r="P422" s="331" t="s">
        <v>1414</v>
      </c>
      <c r="Q422" s="331" t="s">
        <v>1415</v>
      </c>
      <c r="R422" s="216" t="s">
        <v>222</v>
      </c>
      <c r="S422" s="111" t="s">
        <v>1436</v>
      </c>
      <c r="T422" s="1304" t="s">
        <v>5989</v>
      </c>
      <c r="U422" s="171">
        <v>0.15</v>
      </c>
      <c r="V422" s="216" t="s">
        <v>223</v>
      </c>
      <c r="W422" s="1632">
        <v>4</v>
      </c>
      <c r="X422" s="142"/>
      <c r="Y422" s="142"/>
      <c r="Z422" s="296" t="s">
        <v>1437</v>
      </c>
      <c r="AA422" s="134">
        <v>43101</v>
      </c>
      <c r="AB422" s="134">
        <v>43281</v>
      </c>
      <c r="AC422" s="341" t="str">
        <f t="shared" si="30"/>
        <v>enero</v>
      </c>
      <c r="AD422" s="343">
        <f t="shared" si="31"/>
        <v>180</v>
      </c>
      <c r="AE422" s="342">
        <f t="shared" si="28"/>
        <v>183</v>
      </c>
      <c r="AF422" s="168"/>
      <c r="AG422" s="135"/>
      <c r="AH422" s="216"/>
      <c r="AI422" s="169"/>
      <c r="AJ422" s="140"/>
      <c r="AK422" s="165" t="s">
        <v>2476</v>
      </c>
      <c r="AL422" s="354"/>
      <c r="AM422" s="165" t="s">
        <v>1438</v>
      </c>
      <c r="AN422" s="646">
        <v>4</v>
      </c>
      <c r="AO422" s="400" t="s">
        <v>2460</v>
      </c>
      <c r="AP422" s="845">
        <v>4</v>
      </c>
      <c r="AQ422" s="845" t="s">
        <v>4670</v>
      </c>
      <c r="AR422" s="1281">
        <v>4</v>
      </c>
      <c r="AS422" s="1032" t="s">
        <v>5871</v>
      </c>
      <c r="AT422" s="1424">
        <v>4</v>
      </c>
      <c r="AU422" s="1386" t="s">
        <v>6751</v>
      </c>
      <c r="AV422" s="1424">
        <v>4</v>
      </c>
      <c r="AW422" s="1404" t="s">
        <v>7516</v>
      </c>
      <c r="AX422" s="144"/>
      <c r="AY422" s="144"/>
      <c r="AZ422" s="144"/>
      <c r="BA422" s="144"/>
      <c r="BB422" s="144"/>
      <c r="BC422" s="144"/>
      <c r="BD422" s="144"/>
      <c r="BE422" s="144"/>
      <c r="BF422" s="144"/>
      <c r="BG422" s="144"/>
      <c r="BH422" s="144"/>
      <c r="BI422" s="144"/>
      <c r="BJ422" s="335">
        <f>IFERROR(VLOOKUP(CONCATENATE($AC422,$AE422),'Matriz de Decisión'!$M$4:$Y$81,2,0),0)</f>
        <v>0.11666666666666665</v>
      </c>
      <c r="BK422" s="354">
        <v>0.12</v>
      </c>
      <c r="BL422" s="258" t="s">
        <v>1438</v>
      </c>
      <c r="BM422" s="354">
        <f>IFERROR(VLOOKUP(CONCATENATE($AC422,$AE422),'[1]Matriz de Decisión'!$M$4:$Y$81,3,0),0)</f>
        <v>0.23333333333333331</v>
      </c>
      <c r="BN422" s="354">
        <v>0.23</v>
      </c>
      <c r="BO422" s="487" t="s">
        <v>2460</v>
      </c>
      <c r="BP422" s="354">
        <f>IFERROR(VLOOKUP(CONCATENATE($AC422,$AE422),'[1]Matriz de Decisión'!$M$4:$Y$81,4,0),0)</f>
        <v>0.35</v>
      </c>
      <c r="BQ422" s="910">
        <v>0.35</v>
      </c>
      <c r="BR422" s="908" t="s">
        <v>4670</v>
      </c>
      <c r="BS422" s="354">
        <f>IFERROR(VLOOKUP(CONCATENATE($AC422,$AE422),'[1]Matriz de Decisión'!$M$4:$Y$81,5,0),0)</f>
        <v>0.51666666666666661</v>
      </c>
      <c r="BT422" s="1267">
        <v>0.52</v>
      </c>
      <c r="BU422" s="1262" t="s">
        <v>5927</v>
      </c>
      <c r="BV422" s="1408">
        <v>0.68333333333333324</v>
      </c>
      <c r="BW422" s="1405">
        <v>0.68</v>
      </c>
      <c r="BX422" s="1404" t="s">
        <v>6812</v>
      </c>
      <c r="BY422" s="1432">
        <v>1</v>
      </c>
      <c r="BZ422" s="1489">
        <v>1</v>
      </c>
      <c r="CA422" s="1488" t="s">
        <v>7577</v>
      </c>
      <c r="CB422" s="354">
        <f>IFERROR(VLOOKUP(CONCATENATE($AC422,$AE422),'[1]Matriz de Decisión'!$M$4:$Y$81,8,0),0)</f>
        <v>1</v>
      </c>
      <c r="CC422" s="355"/>
      <c r="CD422" s="355"/>
      <c r="CE422" s="354">
        <f>IFERROR(VLOOKUP(CONCATENATE($AC422,$AE422),'[1]Matriz de Decisión'!$M$4:$Y$81,9,0),0)</f>
        <v>1</v>
      </c>
      <c r="CF422" s="355"/>
      <c r="CG422" s="355"/>
      <c r="CH422" s="354">
        <f>IFERROR(VLOOKUP(CONCATENATE($AC422,$AE422),'[1]Matriz de Decisión'!$M$4:$Y$81,10,0),0)</f>
        <v>1</v>
      </c>
      <c r="CI422" s="355"/>
      <c r="CJ422" s="355"/>
      <c r="CK422" s="354">
        <f>IFERROR(VLOOKUP(CONCATENATE($AC422,$AE422),'[1]Matriz de Decisión'!$M$4:$Y$81,11,0),0)</f>
        <v>1</v>
      </c>
      <c r="CL422" s="355"/>
      <c r="CM422" s="355"/>
      <c r="CN422" s="354">
        <f>IFERROR(VLOOKUP(CONCATENATE($AC422,$AE422),'[1]Matriz de Decisión'!$M$4:$Y$81,12,0),0)</f>
        <v>1</v>
      </c>
      <c r="CO422" s="355"/>
      <c r="CP422" s="355"/>
      <c r="CQ422" s="354">
        <f>IFERROR(VLOOKUP(CONCATENATE($AC422,$AE422),'[1]Matriz de Decisión'!$M$4:$Y$81,13,0),0)</f>
        <v>1</v>
      </c>
      <c r="CR422" s="355"/>
      <c r="CS422" s="355"/>
    </row>
    <row r="423" spans="1:97" ht="63.75" customHeight="1" x14ac:dyDescent="0.25">
      <c r="A423" s="234" t="s">
        <v>3556</v>
      </c>
      <c r="B423" s="234" t="s">
        <v>181</v>
      </c>
      <c r="C423" s="234">
        <v>2</v>
      </c>
      <c r="D423" s="166" t="s">
        <v>185</v>
      </c>
      <c r="E423" s="120">
        <v>1</v>
      </c>
      <c r="F423" s="166" t="s">
        <v>3605</v>
      </c>
      <c r="G423" s="166" t="s">
        <v>200</v>
      </c>
      <c r="H423" s="166" t="s">
        <v>183</v>
      </c>
      <c r="I423" s="299" t="str">
        <f t="shared" si="29"/>
        <v>I-202-1-1600201</v>
      </c>
      <c r="J423" s="234" t="s">
        <v>221</v>
      </c>
      <c r="K423" s="109" t="s">
        <v>16</v>
      </c>
      <c r="L423" s="217" t="s">
        <v>19</v>
      </c>
      <c r="M423" s="111" t="s">
        <v>4754</v>
      </c>
      <c r="N423" s="109"/>
      <c r="O423" s="216" t="s">
        <v>1413</v>
      </c>
      <c r="P423" s="331" t="s">
        <v>1414</v>
      </c>
      <c r="Q423" s="331" t="s">
        <v>1415</v>
      </c>
      <c r="R423" s="216" t="s">
        <v>222</v>
      </c>
      <c r="S423" s="111" t="s">
        <v>1439</v>
      </c>
      <c r="T423" s="1304" t="s">
        <v>5990</v>
      </c>
      <c r="U423" s="171">
        <v>0.15</v>
      </c>
      <c r="V423" s="216" t="s">
        <v>223</v>
      </c>
      <c r="W423" s="1632">
        <v>190</v>
      </c>
      <c r="X423" s="142"/>
      <c r="Y423" s="142"/>
      <c r="Z423" s="296" t="s">
        <v>1440</v>
      </c>
      <c r="AA423" s="134">
        <v>43101</v>
      </c>
      <c r="AB423" s="134">
        <v>43281</v>
      </c>
      <c r="AC423" s="341" t="str">
        <f t="shared" si="30"/>
        <v>enero</v>
      </c>
      <c r="AD423" s="343">
        <f t="shared" si="31"/>
        <v>180</v>
      </c>
      <c r="AE423" s="342">
        <f t="shared" si="28"/>
        <v>183</v>
      </c>
      <c r="AF423" s="168"/>
      <c r="AG423" s="135"/>
      <c r="AH423" s="216"/>
      <c r="AI423" s="169"/>
      <c r="AJ423" s="140"/>
      <c r="AK423" s="165" t="s">
        <v>2477</v>
      </c>
      <c r="AL423" s="354">
        <v>0.5</v>
      </c>
      <c r="AM423" s="165" t="s">
        <v>1441</v>
      </c>
      <c r="AN423" s="646">
        <v>96</v>
      </c>
      <c r="AO423" s="400" t="s">
        <v>2461</v>
      </c>
      <c r="AP423" s="845">
        <v>96</v>
      </c>
      <c r="AQ423" s="845" t="s">
        <v>4671</v>
      </c>
      <c r="AR423" s="1281">
        <v>98</v>
      </c>
      <c r="AS423" s="1032" t="s">
        <v>5872</v>
      </c>
      <c r="AT423" s="1424">
        <v>98</v>
      </c>
      <c r="AU423" s="1386" t="s">
        <v>6752</v>
      </c>
      <c r="AV423" s="1424">
        <v>99</v>
      </c>
      <c r="AW423" s="1404" t="s">
        <v>7517</v>
      </c>
      <c r="AX423" s="144"/>
      <c r="AY423" s="144"/>
      <c r="AZ423" s="144"/>
      <c r="BA423" s="144"/>
      <c r="BB423" s="144"/>
      <c r="BC423" s="144"/>
      <c r="BD423" s="144"/>
      <c r="BE423" s="144"/>
      <c r="BF423" s="144"/>
      <c r="BG423" s="144"/>
      <c r="BH423" s="144"/>
      <c r="BI423" s="144"/>
      <c r="BJ423" s="335">
        <f>IFERROR(VLOOKUP(CONCATENATE($AC423,$AE423),'Matriz de Decisión'!$M$4:$Y$81,2,0),0)</f>
        <v>0.11666666666666665</v>
      </c>
      <c r="BK423" s="354">
        <v>0.12</v>
      </c>
      <c r="BL423" s="258" t="s">
        <v>1441</v>
      </c>
      <c r="BM423" s="354">
        <f>IFERROR(VLOOKUP(CONCATENATE($AC423,$AE423),'[1]Matriz de Decisión'!$M$4:$Y$81,3,0),0)</f>
        <v>0.23333333333333331</v>
      </c>
      <c r="BN423" s="354">
        <v>0.23</v>
      </c>
      <c r="BO423" s="487" t="s">
        <v>2461</v>
      </c>
      <c r="BP423" s="354">
        <f>IFERROR(VLOOKUP(CONCATENATE($AC423,$AE423),'[1]Matriz de Decisión'!$M$4:$Y$81,4,0),0)</f>
        <v>0.35</v>
      </c>
      <c r="BQ423" s="910">
        <v>0.35</v>
      </c>
      <c r="BR423" s="908" t="s">
        <v>4671</v>
      </c>
      <c r="BS423" s="354">
        <f>IFERROR(VLOOKUP(CONCATENATE($AC423,$AE423),'[1]Matriz de Decisión'!$M$4:$Y$81,5,0),0)</f>
        <v>0.51666666666666661</v>
      </c>
      <c r="BT423" s="1267">
        <v>0.52</v>
      </c>
      <c r="BU423" s="1262" t="s">
        <v>5928</v>
      </c>
      <c r="BV423" s="1408">
        <v>0.68333333333333324</v>
      </c>
      <c r="BW423" s="1405">
        <v>0.68</v>
      </c>
      <c r="BX423" s="1404" t="s">
        <v>6752</v>
      </c>
      <c r="BY423" s="1432">
        <v>1</v>
      </c>
      <c r="BZ423" s="1490">
        <v>0.95</v>
      </c>
      <c r="CA423" s="1404" t="s">
        <v>7736</v>
      </c>
      <c r="CB423" s="354">
        <f>IFERROR(VLOOKUP(CONCATENATE($AC423,$AE423),'[1]Matriz de Decisión'!$M$4:$Y$81,8,0),0)</f>
        <v>1</v>
      </c>
      <c r="CC423" s="355"/>
      <c r="CD423" s="355"/>
      <c r="CE423" s="354">
        <f>IFERROR(VLOOKUP(CONCATENATE($AC423,$AE423),'[1]Matriz de Decisión'!$M$4:$Y$81,9,0),0)</f>
        <v>1</v>
      </c>
      <c r="CF423" s="355"/>
      <c r="CG423" s="355"/>
      <c r="CH423" s="354">
        <f>IFERROR(VLOOKUP(CONCATENATE($AC423,$AE423),'[1]Matriz de Decisión'!$M$4:$Y$81,10,0),0)</f>
        <v>1</v>
      </c>
      <c r="CI423" s="355"/>
      <c r="CJ423" s="355"/>
      <c r="CK423" s="354">
        <f>IFERROR(VLOOKUP(CONCATENATE($AC423,$AE423),'[1]Matriz de Decisión'!$M$4:$Y$81,11,0),0)</f>
        <v>1</v>
      </c>
      <c r="CL423" s="355"/>
      <c r="CM423" s="355"/>
      <c r="CN423" s="354">
        <f>IFERROR(VLOOKUP(CONCATENATE($AC423,$AE423),'[1]Matriz de Decisión'!$M$4:$Y$81,12,0),0)</f>
        <v>1</v>
      </c>
      <c r="CO423" s="355"/>
      <c r="CP423" s="355"/>
      <c r="CQ423" s="354">
        <f>IFERROR(VLOOKUP(CONCATENATE($AC423,$AE423),'[1]Matriz de Decisión'!$M$4:$Y$81,13,0),0)</f>
        <v>1</v>
      </c>
      <c r="CR423" s="355"/>
      <c r="CS423" s="355"/>
    </row>
    <row r="424" spans="1:97" ht="63.75" customHeight="1" x14ac:dyDescent="0.25">
      <c r="A424" s="234" t="s">
        <v>3556</v>
      </c>
      <c r="B424" s="234" t="s">
        <v>181</v>
      </c>
      <c r="C424" s="234">
        <v>2</v>
      </c>
      <c r="D424" s="166" t="s">
        <v>185</v>
      </c>
      <c r="E424" s="120">
        <v>0</v>
      </c>
      <c r="F424" s="234">
        <v>13</v>
      </c>
      <c r="G424" s="166" t="s">
        <v>3728</v>
      </c>
      <c r="H424" s="166" t="s">
        <v>183</v>
      </c>
      <c r="I424" s="299" t="str">
        <f t="shared" si="29"/>
        <v>I-202-0-1313801</v>
      </c>
      <c r="J424" s="234" t="s">
        <v>221</v>
      </c>
      <c r="K424" s="109" t="s">
        <v>16</v>
      </c>
      <c r="L424" s="217" t="s">
        <v>19</v>
      </c>
      <c r="M424" s="301" t="s">
        <v>4754</v>
      </c>
      <c r="N424" s="109"/>
      <c r="O424" s="216" t="s">
        <v>225</v>
      </c>
      <c r="P424" s="331" t="s">
        <v>1414</v>
      </c>
      <c r="Q424" s="331" t="s">
        <v>1415</v>
      </c>
      <c r="R424" s="216" t="s">
        <v>228</v>
      </c>
      <c r="S424" s="111" t="s">
        <v>1442</v>
      </c>
      <c r="T424" s="502" t="s">
        <v>5991</v>
      </c>
      <c r="U424" s="171">
        <v>0.1</v>
      </c>
      <c r="V424" s="216" t="s">
        <v>223</v>
      </c>
      <c r="W424" s="1632">
        <v>5</v>
      </c>
      <c r="X424" s="814" t="s">
        <v>222</v>
      </c>
      <c r="Y424" s="815">
        <v>43146</v>
      </c>
      <c r="Z424" s="296" t="s">
        <v>1443</v>
      </c>
      <c r="AA424" s="134">
        <v>43101</v>
      </c>
      <c r="AB424" s="134">
        <v>43266</v>
      </c>
      <c r="AC424" s="341" t="str">
        <f t="shared" si="30"/>
        <v>enero</v>
      </c>
      <c r="AD424" s="343">
        <f t="shared" si="31"/>
        <v>165</v>
      </c>
      <c r="AE424" s="342">
        <f t="shared" si="28"/>
        <v>183</v>
      </c>
      <c r="AF424" s="168"/>
      <c r="AG424" s="135"/>
      <c r="AH424" s="216"/>
      <c r="AI424" s="169"/>
      <c r="AJ424" s="140"/>
      <c r="AK424" s="296" t="s">
        <v>2525</v>
      </c>
      <c r="AL424" s="222">
        <v>0.25</v>
      </c>
      <c r="AM424" s="258" t="s">
        <v>1444</v>
      </c>
      <c r="AN424" s="646">
        <v>1</v>
      </c>
      <c r="AO424" s="296" t="s">
        <v>2526</v>
      </c>
      <c r="AP424" s="846">
        <v>0.5</v>
      </c>
      <c r="AQ424" s="847" t="s">
        <v>4672</v>
      </c>
      <c r="AR424" s="1278">
        <v>1</v>
      </c>
      <c r="AS424" s="502" t="s">
        <v>5873</v>
      </c>
      <c r="AT424" s="1424">
        <v>3</v>
      </c>
      <c r="AU424" s="1393" t="s">
        <v>6753</v>
      </c>
      <c r="AV424" s="1424">
        <v>5</v>
      </c>
      <c r="AW424" s="1403" t="s">
        <v>7518</v>
      </c>
      <c r="AX424" s="144"/>
      <c r="AY424" s="144"/>
      <c r="AZ424" s="144"/>
      <c r="BA424" s="144"/>
      <c r="BB424" s="144"/>
      <c r="BC424" s="144"/>
      <c r="BD424" s="144"/>
      <c r="BE424" s="144"/>
      <c r="BF424" s="144"/>
      <c r="BG424" s="144"/>
      <c r="BH424" s="144"/>
      <c r="BI424" s="144"/>
      <c r="BJ424" s="335">
        <f>IFERROR(VLOOKUP(CONCATENATE($AC424,$AE424),'Matriz de Decisión'!$M$4:$Y$81,2,0),0)</f>
        <v>0.11666666666666665</v>
      </c>
      <c r="BK424" s="269">
        <v>0.25</v>
      </c>
      <c r="BL424" s="258" t="s">
        <v>1444</v>
      </c>
      <c r="BM424" s="354">
        <f>IFERROR(VLOOKUP(CONCATENATE($AC424,$AE424),'[1]Matriz de Decisión'!$M$4:$Y$81,3,0),0)</f>
        <v>0.23333333333333331</v>
      </c>
      <c r="BN424" s="354">
        <v>0.3</v>
      </c>
      <c r="BO424" s="296" t="s">
        <v>2526</v>
      </c>
      <c r="BP424" s="354">
        <f>IFERROR(VLOOKUP(CONCATENATE($AC424,$AE424),'[1]Matriz de Decisión'!$M$4:$Y$81,4,0),0)</f>
        <v>0.35</v>
      </c>
      <c r="BQ424" s="910">
        <v>0.35</v>
      </c>
      <c r="BR424" s="909" t="s">
        <v>4672</v>
      </c>
      <c r="BS424" s="354">
        <f>IFERROR(VLOOKUP(CONCATENATE($AC424,$AE424),'[1]Matriz de Decisión'!$M$4:$Y$81,5,0),0)</f>
        <v>0.51666666666666661</v>
      </c>
      <c r="BT424" s="1270">
        <v>0.52</v>
      </c>
      <c r="BU424" s="502" t="s">
        <v>5929</v>
      </c>
      <c r="BV424" s="1408">
        <v>0.68333333333333324</v>
      </c>
      <c r="BW424" s="1405">
        <v>0.68</v>
      </c>
      <c r="BX424" s="1413" t="s">
        <v>6813</v>
      </c>
      <c r="BY424" s="1432">
        <v>1</v>
      </c>
      <c r="BZ424" s="1435">
        <v>1</v>
      </c>
      <c r="CA424" s="1434" t="s">
        <v>7578</v>
      </c>
      <c r="CB424" s="354">
        <f>IFERROR(VLOOKUP(CONCATENATE($AC424,$AE424),'[1]Matriz de Decisión'!$M$4:$Y$81,8,0),0)</f>
        <v>1</v>
      </c>
      <c r="CC424" s="355"/>
      <c r="CD424" s="355"/>
      <c r="CE424" s="354">
        <f>IFERROR(VLOOKUP(CONCATENATE($AC424,$AE424),'[1]Matriz de Decisión'!$M$4:$Y$81,9,0),0)</f>
        <v>1</v>
      </c>
      <c r="CF424" s="355"/>
      <c r="CG424" s="355"/>
      <c r="CH424" s="354">
        <f>IFERROR(VLOOKUP(CONCATENATE($AC424,$AE424),'[1]Matriz de Decisión'!$M$4:$Y$81,10,0),0)</f>
        <v>1</v>
      </c>
      <c r="CI424" s="355"/>
      <c r="CJ424" s="355"/>
      <c r="CK424" s="354">
        <f>IFERROR(VLOOKUP(CONCATENATE($AC424,$AE424),'[1]Matriz de Decisión'!$M$4:$Y$81,11,0),0)</f>
        <v>1</v>
      </c>
      <c r="CL424" s="355"/>
      <c r="CM424" s="355"/>
      <c r="CN424" s="354">
        <f>IFERROR(VLOOKUP(CONCATENATE($AC424,$AE424),'[1]Matriz de Decisión'!$M$4:$Y$81,12,0),0)</f>
        <v>1</v>
      </c>
      <c r="CO424" s="355"/>
      <c r="CP424" s="355"/>
      <c r="CQ424" s="354">
        <f>IFERROR(VLOOKUP(CONCATENATE($AC424,$AE424),'[1]Matriz de Decisión'!$M$4:$Y$81,13,0),0)</f>
        <v>1</v>
      </c>
      <c r="CR424" s="355"/>
      <c r="CS424" s="355"/>
    </row>
    <row r="425" spans="1:97" ht="63.75" customHeight="1" x14ac:dyDescent="0.25">
      <c r="A425" s="234" t="s">
        <v>3556</v>
      </c>
      <c r="B425" s="234" t="s">
        <v>181</v>
      </c>
      <c r="C425" s="234">
        <v>2</v>
      </c>
      <c r="D425" s="166" t="s">
        <v>185</v>
      </c>
      <c r="E425" s="120">
        <v>0</v>
      </c>
      <c r="F425" s="234">
        <v>13</v>
      </c>
      <c r="G425" s="166" t="s">
        <v>3729</v>
      </c>
      <c r="H425" s="166" t="s">
        <v>183</v>
      </c>
      <c r="I425" s="299" t="str">
        <f t="shared" si="29"/>
        <v>I-202-0-1313901</v>
      </c>
      <c r="J425" s="234" t="s">
        <v>221</v>
      </c>
      <c r="K425" s="109" t="s">
        <v>16</v>
      </c>
      <c r="L425" s="217" t="s">
        <v>19</v>
      </c>
      <c r="M425" s="301" t="s">
        <v>4754</v>
      </c>
      <c r="N425" s="202"/>
      <c r="O425" s="216" t="s">
        <v>225</v>
      </c>
      <c r="P425" s="331" t="s">
        <v>1414</v>
      </c>
      <c r="Q425" s="331" t="s">
        <v>1415</v>
      </c>
      <c r="R425" s="216" t="s">
        <v>228</v>
      </c>
      <c r="S425" s="111" t="s">
        <v>1445</v>
      </c>
      <c r="T425" s="1032" t="s">
        <v>5992</v>
      </c>
      <c r="U425" s="171">
        <v>0.2</v>
      </c>
      <c r="V425" s="216" t="s">
        <v>223</v>
      </c>
      <c r="W425" s="1632">
        <v>5</v>
      </c>
      <c r="X425" s="814" t="s">
        <v>222</v>
      </c>
      <c r="Y425" s="134">
        <v>43146</v>
      </c>
      <c r="Z425" s="296" t="s">
        <v>1446</v>
      </c>
      <c r="AA425" s="134">
        <v>43101</v>
      </c>
      <c r="AB425" s="134">
        <v>43266</v>
      </c>
      <c r="AC425" s="341" t="str">
        <f t="shared" si="30"/>
        <v>enero</v>
      </c>
      <c r="AD425" s="343">
        <f t="shared" si="31"/>
        <v>165</v>
      </c>
      <c r="AE425" s="342">
        <f t="shared" si="28"/>
        <v>183</v>
      </c>
      <c r="AF425" s="168"/>
      <c r="AG425" s="135"/>
      <c r="AH425" s="216"/>
      <c r="AI425" s="169"/>
      <c r="AJ425" s="140"/>
      <c r="AK425" s="296" t="s">
        <v>2527</v>
      </c>
      <c r="AL425" s="143">
        <v>0.18</v>
      </c>
      <c r="AM425" s="258" t="s">
        <v>1447</v>
      </c>
      <c r="AN425" s="646">
        <v>1</v>
      </c>
      <c r="AO425" s="296" t="s">
        <v>2528</v>
      </c>
      <c r="AP425" s="846">
        <v>0.5</v>
      </c>
      <c r="AQ425" s="847" t="s">
        <v>4673</v>
      </c>
      <c r="AR425" s="1278">
        <v>1</v>
      </c>
      <c r="AS425" s="502" t="s">
        <v>5874</v>
      </c>
      <c r="AT425" s="1424">
        <v>4</v>
      </c>
      <c r="AU425" s="1393" t="s">
        <v>6754</v>
      </c>
      <c r="AV425" s="1424">
        <v>4</v>
      </c>
      <c r="AW425" s="1434" t="s">
        <v>7519</v>
      </c>
      <c r="AX425" s="144"/>
      <c r="AY425" s="144"/>
      <c r="AZ425" s="144"/>
      <c r="BA425" s="144"/>
      <c r="BB425" s="144"/>
      <c r="BC425" s="144"/>
      <c r="BD425" s="144"/>
      <c r="BE425" s="144"/>
      <c r="BF425" s="144"/>
      <c r="BG425" s="144"/>
      <c r="BH425" s="144"/>
      <c r="BI425" s="144"/>
      <c r="BJ425" s="335">
        <f>IFERROR(VLOOKUP(CONCATENATE($AC425,$AE425),'Matriz de Decisión'!$M$4:$Y$81,2,0),0)</f>
        <v>0.11666666666666665</v>
      </c>
      <c r="BK425" s="270">
        <v>0.18</v>
      </c>
      <c r="BL425" s="258" t="s">
        <v>1447</v>
      </c>
      <c r="BM425" s="354">
        <f>IFERROR(VLOOKUP(CONCATENATE($AC425,$AE425),'[1]Matriz de Decisión'!$M$4:$Y$81,3,0),0)</f>
        <v>0.23333333333333331</v>
      </c>
      <c r="BN425" s="354">
        <v>0.25</v>
      </c>
      <c r="BO425" s="296" t="s">
        <v>2528</v>
      </c>
      <c r="BP425" s="354">
        <f>IFERROR(VLOOKUP(CONCATENATE($AC425,$AE425),'[1]Matriz de Decisión'!$M$4:$Y$81,4,0),0)</f>
        <v>0.35</v>
      </c>
      <c r="BQ425" s="910">
        <v>0.35</v>
      </c>
      <c r="BR425" s="909" t="s">
        <v>4673</v>
      </c>
      <c r="BS425" s="354">
        <f>IFERROR(VLOOKUP(CONCATENATE($AC425,$AE425),'[1]Matriz de Decisión'!$M$4:$Y$81,5,0),0)</f>
        <v>0.51666666666666661</v>
      </c>
      <c r="BT425" s="1271">
        <v>0.35</v>
      </c>
      <c r="BU425" s="502" t="s">
        <v>5930</v>
      </c>
      <c r="BV425" s="1408">
        <v>0.68333333333333324</v>
      </c>
      <c r="BW425" s="1405">
        <v>0.68</v>
      </c>
      <c r="BX425" s="1413" t="s">
        <v>6814</v>
      </c>
      <c r="BY425" s="1432">
        <v>1</v>
      </c>
      <c r="BZ425" s="1432">
        <v>1</v>
      </c>
      <c r="CA425" s="1434" t="s">
        <v>7519</v>
      </c>
      <c r="CB425" s="354">
        <f>IFERROR(VLOOKUP(CONCATENATE($AC425,$AE425),'[1]Matriz de Decisión'!$M$4:$Y$81,8,0),0)</f>
        <v>1</v>
      </c>
      <c r="CC425" s="355"/>
      <c r="CD425" s="355"/>
      <c r="CE425" s="354">
        <f>IFERROR(VLOOKUP(CONCATENATE($AC425,$AE425),'[1]Matriz de Decisión'!$M$4:$Y$81,9,0),0)</f>
        <v>1</v>
      </c>
      <c r="CF425" s="355"/>
      <c r="CG425" s="355"/>
      <c r="CH425" s="354">
        <f>IFERROR(VLOOKUP(CONCATENATE($AC425,$AE425),'[1]Matriz de Decisión'!$M$4:$Y$81,10,0),0)</f>
        <v>1</v>
      </c>
      <c r="CI425" s="355"/>
      <c r="CJ425" s="355"/>
      <c r="CK425" s="354">
        <f>IFERROR(VLOOKUP(CONCATENATE($AC425,$AE425),'[1]Matriz de Decisión'!$M$4:$Y$81,11,0),0)</f>
        <v>1</v>
      </c>
      <c r="CL425" s="355"/>
      <c r="CM425" s="355"/>
      <c r="CN425" s="354">
        <f>IFERROR(VLOOKUP(CONCATENATE($AC425,$AE425),'[1]Matriz de Decisión'!$M$4:$Y$81,12,0),0)</f>
        <v>1</v>
      </c>
      <c r="CO425" s="355"/>
      <c r="CP425" s="355"/>
      <c r="CQ425" s="354">
        <f>IFERROR(VLOOKUP(CONCATENATE($AC425,$AE425),'[1]Matriz de Decisión'!$M$4:$Y$81,13,0),0)</f>
        <v>1</v>
      </c>
      <c r="CR425" s="355"/>
      <c r="CS425" s="355"/>
    </row>
    <row r="426" spans="1:97" ht="106.5" customHeight="1" x14ac:dyDescent="0.25">
      <c r="A426" s="234" t="s">
        <v>3556</v>
      </c>
      <c r="B426" s="234" t="s">
        <v>181</v>
      </c>
      <c r="C426" s="234">
        <v>2</v>
      </c>
      <c r="D426" s="166" t="s">
        <v>185</v>
      </c>
      <c r="E426" s="120">
        <v>0</v>
      </c>
      <c r="F426" s="234">
        <v>13</v>
      </c>
      <c r="G426" s="166" t="s">
        <v>3730</v>
      </c>
      <c r="H426" s="166" t="s">
        <v>183</v>
      </c>
      <c r="I426" s="299" t="str">
        <f t="shared" si="29"/>
        <v>I-202-0-1314001</v>
      </c>
      <c r="J426" s="234" t="s">
        <v>221</v>
      </c>
      <c r="K426" s="109" t="s">
        <v>16</v>
      </c>
      <c r="L426" s="217" t="s">
        <v>19</v>
      </c>
      <c r="M426" s="301" t="s">
        <v>4754</v>
      </c>
      <c r="N426" s="202"/>
      <c r="O426" s="216" t="s">
        <v>225</v>
      </c>
      <c r="P426" s="331" t="s">
        <v>1414</v>
      </c>
      <c r="Q426" s="331" t="s">
        <v>1415</v>
      </c>
      <c r="R426" s="110" t="s">
        <v>228</v>
      </c>
      <c r="S426" s="111" t="s">
        <v>1448</v>
      </c>
      <c r="T426" s="1187"/>
      <c r="U426" s="171">
        <v>0.7</v>
      </c>
      <c r="V426" s="216" t="s">
        <v>223</v>
      </c>
      <c r="W426" s="310">
        <v>1</v>
      </c>
      <c r="X426" s="814" t="s">
        <v>222</v>
      </c>
      <c r="Y426" s="134" t="s">
        <v>6887</v>
      </c>
      <c r="Z426" s="296" t="s">
        <v>1449</v>
      </c>
      <c r="AA426" s="134">
        <v>43223</v>
      </c>
      <c r="AB426" s="1443">
        <v>43343</v>
      </c>
      <c r="AC426" s="341" t="str">
        <f t="shared" si="30"/>
        <v>mayo</v>
      </c>
      <c r="AD426" s="343">
        <f t="shared" si="31"/>
        <v>120</v>
      </c>
      <c r="AE426" s="342">
        <f t="shared" si="28"/>
        <v>122</v>
      </c>
      <c r="AF426" s="168"/>
      <c r="AG426" s="172"/>
      <c r="AH426" s="296"/>
      <c r="AI426" s="140"/>
      <c r="AJ426" s="140"/>
      <c r="AK426" s="144"/>
      <c r="AL426" s="279"/>
      <c r="AM426" s="279"/>
      <c r="AN426" s="144"/>
      <c r="AO426" s="144"/>
      <c r="AP426" s="837">
        <v>0.5</v>
      </c>
      <c r="AQ426" s="838" t="s">
        <v>4667</v>
      </c>
      <c r="AR426" s="1279"/>
      <c r="AS426" s="1187"/>
      <c r="AT426" s="1424">
        <v>1</v>
      </c>
      <c r="AU426" s="1393" t="s">
        <v>6755</v>
      </c>
      <c r="AV426" s="1424">
        <v>0.3</v>
      </c>
      <c r="AW426" s="1404" t="s">
        <v>7520</v>
      </c>
      <c r="AX426" s="144"/>
      <c r="AY426" s="144"/>
      <c r="AZ426" s="144"/>
      <c r="BA426" s="144"/>
      <c r="BB426" s="144"/>
      <c r="BC426" s="144"/>
      <c r="BD426" s="144"/>
      <c r="BE426" s="144"/>
      <c r="BF426" s="144"/>
      <c r="BG426" s="144"/>
      <c r="BH426" s="144"/>
      <c r="BI426" s="144"/>
      <c r="BJ426" s="335">
        <f>IFERROR(VLOOKUP(CONCATENATE($AC426,$AE426),'Matriz de Decisión'!$M$4:$Y$81,2,0),0)</f>
        <v>0</v>
      </c>
      <c r="BK426" s="355"/>
      <c r="BL426" s="355"/>
      <c r="BM426" s="354">
        <f>IFERROR(VLOOKUP(CONCATENATE($AC426,$AE426),'[1]Matriz de Decisión'!$M$4:$Y$81,3,0),0)</f>
        <v>0</v>
      </c>
      <c r="BN426" s="355"/>
      <c r="BO426" s="355"/>
      <c r="BP426" s="354">
        <f>IFERROR(VLOOKUP(CONCATENATE($AC426,$AE426),'[1]Matriz de Decisión'!$M$4:$Y$81,4,0),0)</f>
        <v>0</v>
      </c>
      <c r="BQ426" s="355"/>
      <c r="BR426" s="355"/>
      <c r="BS426" s="354">
        <f>IFERROR(VLOOKUP(CONCATENATE($AC426,$AE426),'[1]Matriz de Decisión'!$M$4:$Y$81,5,0),0)</f>
        <v>0</v>
      </c>
      <c r="BT426" s="1223"/>
      <c r="BU426" s="1223"/>
      <c r="BV426" s="1408">
        <v>0.25</v>
      </c>
      <c r="BW426" s="1417">
        <v>0.25</v>
      </c>
      <c r="BX426" s="1413" t="s">
        <v>6815</v>
      </c>
      <c r="BY426" s="1432">
        <v>0.4</v>
      </c>
      <c r="BZ426" s="1491">
        <v>0.4</v>
      </c>
      <c r="CA426" s="1488" t="s">
        <v>7579</v>
      </c>
      <c r="CB426" s="354">
        <f>IFERROR(VLOOKUP(CONCATENATE($AC426,$AE426),'[1]Matriz de Decisión'!$M$4:$Y$81,8,0),0)</f>
        <v>0.65</v>
      </c>
      <c r="CC426" s="355"/>
      <c r="CD426" s="355"/>
      <c r="CE426" s="354">
        <f>IFERROR(VLOOKUP(CONCATENATE($AC426,$AE426),'[1]Matriz de Decisión'!$M$4:$Y$81,9,0),0)</f>
        <v>1</v>
      </c>
      <c r="CF426" s="355"/>
      <c r="CG426" s="355"/>
      <c r="CH426" s="354">
        <f>IFERROR(VLOOKUP(CONCATENATE($AC426,$AE426),'[1]Matriz de Decisión'!$M$4:$Y$81,10,0),0)</f>
        <v>1</v>
      </c>
      <c r="CI426" s="355"/>
      <c r="CJ426" s="355"/>
      <c r="CK426" s="354">
        <f>IFERROR(VLOOKUP(CONCATENATE($AC426,$AE426),'[1]Matriz de Decisión'!$M$4:$Y$81,11,0),0)</f>
        <v>1</v>
      </c>
      <c r="CL426" s="355"/>
      <c r="CM426" s="355"/>
      <c r="CN426" s="354">
        <f>IFERROR(VLOOKUP(CONCATENATE($AC426,$AE426),'[1]Matriz de Decisión'!$M$4:$Y$81,12,0),0)</f>
        <v>1</v>
      </c>
      <c r="CO426" s="355"/>
      <c r="CP426" s="355"/>
      <c r="CQ426" s="354">
        <f>IFERROR(VLOOKUP(CONCATENATE($AC426,$AE426),'[1]Matriz de Decisión'!$M$4:$Y$81,13,0),0)</f>
        <v>1</v>
      </c>
      <c r="CR426" s="355"/>
      <c r="CS426" s="355"/>
    </row>
    <row r="427" spans="1:97" ht="84" x14ac:dyDescent="0.25">
      <c r="A427" s="234" t="s">
        <v>3556</v>
      </c>
      <c r="B427" s="234" t="s">
        <v>181</v>
      </c>
      <c r="C427" s="234">
        <v>2</v>
      </c>
      <c r="D427" s="166" t="s">
        <v>185</v>
      </c>
      <c r="E427" s="120">
        <v>0</v>
      </c>
      <c r="F427" s="234">
        <v>13</v>
      </c>
      <c r="G427" s="166" t="s">
        <v>3730</v>
      </c>
      <c r="H427" s="166" t="s">
        <v>185</v>
      </c>
      <c r="I427" s="299" t="str">
        <f t="shared" si="29"/>
        <v>I-202-0-1314002</v>
      </c>
      <c r="J427" s="234" t="s">
        <v>221</v>
      </c>
      <c r="K427" s="109" t="s">
        <v>16</v>
      </c>
      <c r="L427" s="217" t="s">
        <v>19</v>
      </c>
      <c r="M427" s="301" t="s">
        <v>4754</v>
      </c>
      <c r="N427" s="202"/>
      <c r="O427" s="216" t="s">
        <v>225</v>
      </c>
      <c r="P427" s="331" t="s">
        <v>1414</v>
      </c>
      <c r="Q427" s="331" t="s">
        <v>1415</v>
      </c>
      <c r="R427" s="110" t="s">
        <v>228</v>
      </c>
      <c r="S427" s="111" t="s">
        <v>1448</v>
      </c>
      <c r="T427" s="1187"/>
      <c r="U427" s="171"/>
      <c r="V427" s="216" t="s">
        <v>223</v>
      </c>
      <c r="W427" s="956">
        <v>1</v>
      </c>
      <c r="X427" s="814" t="s">
        <v>222</v>
      </c>
      <c r="Y427" s="134">
        <v>43146</v>
      </c>
      <c r="Z427" s="296" t="s">
        <v>1450</v>
      </c>
      <c r="AA427" s="134">
        <v>43290</v>
      </c>
      <c r="AB427" s="134">
        <v>43306</v>
      </c>
      <c r="AC427" s="341" t="str">
        <f t="shared" si="30"/>
        <v>julio</v>
      </c>
      <c r="AD427" s="343">
        <f t="shared" si="31"/>
        <v>16</v>
      </c>
      <c r="AE427" s="342">
        <f t="shared" si="28"/>
        <v>30</v>
      </c>
      <c r="AF427" s="168"/>
      <c r="AG427" s="172"/>
      <c r="AH427" s="296"/>
      <c r="AI427" s="140"/>
      <c r="AJ427" s="140"/>
      <c r="AK427" s="144"/>
      <c r="AL427" s="279"/>
      <c r="AM427" s="279"/>
      <c r="AN427" s="144"/>
      <c r="AO427" s="144"/>
      <c r="AP427" s="144"/>
      <c r="AQ427" s="144"/>
      <c r="AR427" s="1279"/>
      <c r="AS427" s="1187"/>
      <c r="AT427" s="202"/>
      <c r="AU427" s="1384"/>
      <c r="AV427" s="202"/>
      <c r="AW427" s="1423"/>
      <c r="AX427" s="144"/>
      <c r="AY427" s="144"/>
      <c r="AZ427" s="144"/>
      <c r="BA427" s="144"/>
      <c r="BB427" s="144"/>
      <c r="BC427" s="144"/>
      <c r="BD427" s="144"/>
      <c r="BE427" s="144"/>
      <c r="BF427" s="144"/>
      <c r="BG427" s="144"/>
      <c r="BH427" s="144"/>
      <c r="BI427" s="144"/>
      <c r="BJ427" s="335">
        <f>IFERROR(VLOOKUP(CONCATENATE($AC427,$AE427),'Matriz de Decisión'!$M$4:$Y$81,2,0),0)</f>
        <v>0</v>
      </c>
      <c r="BK427" s="355"/>
      <c r="BL427" s="355"/>
      <c r="BM427" s="354">
        <f>IFERROR(VLOOKUP(CONCATENATE($AC427,$AE427),'[1]Matriz de Decisión'!$M$4:$Y$81,3,0),0)</f>
        <v>0</v>
      </c>
      <c r="BN427" s="355"/>
      <c r="BO427" s="355"/>
      <c r="BP427" s="354">
        <f>IFERROR(VLOOKUP(CONCATENATE($AC427,$AE427),'[1]Matriz de Decisión'!$M$4:$Y$81,4,0),0)</f>
        <v>0</v>
      </c>
      <c r="BQ427" s="355"/>
      <c r="BR427" s="355"/>
      <c r="BS427" s="354">
        <f>IFERROR(VLOOKUP(CONCATENATE($AC427,$AE427),'[1]Matriz de Decisión'!$M$4:$Y$81,5,0),0)</f>
        <v>0</v>
      </c>
      <c r="BT427" s="1223"/>
      <c r="BU427" s="1223"/>
      <c r="BV427" s="1409">
        <v>0</v>
      </c>
      <c r="BW427" s="1410"/>
      <c r="BX427" s="1410"/>
      <c r="BY427" s="1432">
        <v>0</v>
      </c>
      <c r="BZ427" s="1433"/>
      <c r="CA427" s="1433"/>
      <c r="CB427" s="354">
        <f>IFERROR(VLOOKUP(CONCATENATE($AC427,$AE427),'[1]Matriz de Decisión'!$M$4:$Y$81,8,0),0)</f>
        <v>1</v>
      </c>
      <c r="CC427" s="355"/>
      <c r="CD427" s="355"/>
      <c r="CE427" s="354">
        <f>IFERROR(VLOOKUP(CONCATENATE($AC427,$AE427),'[1]Matriz de Decisión'!$M$4:$Y$81,9,0),0)</f>
        <v>1</v>
      </c>
      <c r="CF427" s="355"/>
      <c r="CG427" s="355"/>
      <c r="CH427" s="354">
        <f>IFERROR(VLOOKUP(CONCATENATE($AC427,$AE427),'[1]Matriz de Decisión'!$M$4:$Y$81,10,0),0)</f>
        <v>1</v>
      </c>
      <c r="CI427" s="355"/>
      <c r="CJ427" s="355"/>
      <c r="CK427" s="354">
        <f>IFERROR(VLOOKUP(CONCATENATE($AC427,$AE427),'[1]Matriz de Decisión'!$M$4:$Y$81,11,0),0)</f>
        <v>1</v>
      </c>
      <c r="CL427" s="355"/>
      <c r="CM427" s="355"/>
      <c r="CN427" s="354">
        <f>IFERROR(VLOOKUP(CONCATENATE($AC427,$AE427),'[1]Matriz de Decisión'!$M$4:$Y$81,12,0),0)</f>
        <v>1</v>
      </c>
      <c r="CO427" s="355"/>
      <c r="CP427" s="355"/>
      <c r="CQ427" s="354">
        <f>IFERROR(VLOOKUP(CONCATENATE($AC427,$AE427),'[1]Matriz de Decisión'!$M$4:$Y$81,13,0),0)</f>
        <v>1</v>
      </c>
      <c r="CR427" s="355"/>
      <c r="CS427" s="355"/>
    </row>
    <row r="428" spans="1:97" ht="84" x14ac:dyDescent="0.25">
      <c r="A428" s="234" t="s">
        <v>3556</v>
      </c>
      <c r="B428" s="234" t="s">
        <v>181</v>
      </c>
      <c r="C428" s="234">
        <v>2</v>
      </c>
      <c r="D428" s="166" t="s">
        <v>185</v>
      </c>
      <c r="E428" s="120">
        <v>0</v>
      </c>
      <c r="F428" s="234">
        <v>13</v>
      </c>
      <c r="G428" s="166" t="s">
        <v>3730</v>
      </c>
      <c r="H428" s="166" t="s">
        <v>186</v>
      </c>
      <c r="I428" s="299" t="str">
        <f t="shared" si="29"/>
        <v>I-202-0-1314003</v>
      </c>
      <c r="J428" s="234" t="s">
        <v>221</v>
      </c>
      <c r="K428" s="109" t="s">
        <v>16</v>
      </c>
      <c r="L428" s="217" t="s">
        <v>19</v>
      </c>
      <c r="M428" s="301" t="s">
        <v>4754</v>
      </c>
      <c r="N428" s="202"/>
      <c r="O428" s="216" t="s">
        <v>225</v>
      </c>
      <c r="P428" s="331" t="s">
        <v>1414</v>
      </c>
      <c r="Q428" s="331" t="s">
        <v>1415</v>
      </c>
      <c r="R428" s="110" t="s">
        <v>228</v>
      </c>
      <c r="S428" s="111" t="s">
        <v>1448</v>
      </c>
      <c r="T428" s="1187"/>
      <c r="U428" s="171"/>
      <c r="V428" s="216" t="s">
        <v>223</v>
      </c>
      <c r="W428" s="956">
        <v>1</v>
      </c>
      <c r="X428" s="814" t="s">
        <v>222</v>
      </c>
      <c r="Y428" s="134">
        <v>43146</v>
      </c>
      <c r="Z428" s="296" t="s">
        <v>1451</v>
      </c>
      <c r="AA428" s="134">
        <v>43327</v>
      </c>
      <c r="AB428" s="134">
        <v>43392</v>
      </c>
      <c r="AC428" s="341" t="str">
        <f t="shared" si="30"/>
        <v>agosto</v>
      </c>
      <c r="AD428" s="343">
        <f t="shared" si="31"/>
        <v>65</v>
      </c>
      <c r="AE428" s="342">
        <f t="shared" si="28"/>
        <v>91</v>
      </c>
      <c r="AF428" s="168"/>
      <c r="AG428" s="135"/>
      <c r="AH428" s="216"/>
      <c r="AI428" s="169"/>
      <c r="AJ428" s="140"/>
      <c r="AK428" s="144"/>
      <c r="AL428" s="279"/>
      <c r="AM428" s="279"/>
      <c r="AN428" s="144"/>
      <c r="AO428" s="144"/>
      <c r="AP428" s="144"/>
      <c r="AQ428" s="144"/>
      <c r="AR428" s="1279"/>
      <c r="AS428" s="1187"/>
      <c r="AT428" s="202"/>
      <c r="AU428" s="1384"/>
      <c r="AV428" s="202"/>
      <c r="AW428" s="1423"/>
      <c r="AX428" s="144"/>
      <c r="AY428" s="144"/>
      <c r="AZ428" s="144"/>
      <c r="BA428" s="144"/>
      <c r="BB428" s="144"/>
      <c r="BC428" s="144"/>
      <c r="BD428" s="144"/>
      <c r="BE428" s="144"/>
      <c r="BF428" s="144"/>
      <c r="BG428" s="144"/>
      <c r="BH428" s="144"/>
      <c r="BI428" s="144"/>
      <c r="BJ428" s="335">
        <f>IFERROR(VLOOKUP(CONCATENATE($AC428,$AE428),'Matriz de Decisión'!$M$4:$Y$81,2,0),0)</f>
        <v>0</v>
      </c>
      <c r="BK428" s="355"/>
      <c r="BL428" s="355"/>
      <c r="BM428" s="354">
        <f>IFERROR(VLOOKUP(CONCATENATE($AC428,$AE428),'[1]Matriz de Decisión'!$M$4:$Y$81,3,0),0)</f>
        <v>0</v>
      </c>
      <c r="BN428" s="355"/>
      <c r="BO428" s="355"/>
      <c r="BP428" s="354">
        <f>IFERROR(VLOOKUP(CONCATENATE($AC428,$AE428),'[1]Matriz de Decisión'!$M$4:$Y$81,4,0),0)</f>
        <v>0</v>
      </c>
      <c r="BQ428" s="355"/>
      <c r="BR428" s="355"/>
      <c r="BS428" s="354">
        <f>IFERROR(VLOOKUP(CONCATENATE($AC428,$AE428),'[1]Matriz de Decisión'!$M$4:$Y$81,5,0),0)</f>
        <v>0</v>
      </c>
      <c r="BT428" s="1223"/>
      <c r="BU428" s="1223"/>
      <c r="BV428" s="1409">
        <v>0</v>
      </c>
      <c r="BW428" s="1410"/>
      <c r="BX428" s="1410"/>
      <c r="BY428" s="1432">
        <v>0</v>
      </c>
      <c r="BZ428" s="1433"/>
      <c r="CA428" s="1433"/>
      <c r="CB428" s="354">
        <f>IFERROR(VLOOKUP(CONCATENATE($AC428,$AE428),'[1]Matriz de Decisión'!$M$4:$Y$81,8,0),0)</f>
        <v>0</v>
      </c>
      <c r="CC428" s="355"/>
      <c r="CD428" s="355"/>
      <c r="CE428" s="354">
        <f>IFERROR(VLOOKUP(CONCATENATE($AC428,$AE428),'[1]Matriz de Decisión'!$M$4:$Y$81,9,0),0)</f>
        <v>0.25</v>
      </c>
      <c r="CF428" s="355"/>
      <c r="CG428" s="355"/>
      <c r="CH428" s="354">
        <f>IFERROR(VLOOKUP(CONCATENATE($AC428,$AE428),'[1]Matriz de Decisión'!$M$4:$Y$81,10,0),0)</f>
        <v>0.6</v>
      </c>
      <c r="CI428" s="355"/>
      <c r="CJ428" s="355"/>
      <c r="CK428" s="354">
        <f>IFERROR(VLOOKUP(CONCATENATE($AC428,$AE428),'[1]Matriz de Decisión'!$M$4:$Y$81,11,0),0)</f>
        <v>1</v>
      </c>
      <c r="CL428" s="355"/>
      <c r="CM428" s="355"/>
      <c r="CN428" s="354">
        <f>IFERROR(VLOOKUP(CONCATENATE($AC428,$AE428),'[1]Matriz de Decisión'!$M$4:$Y$81,12,0),0)</f>
        <v>1</v>
      </c>
      <c r="CO428" s="355"/>
      <c r="CP428" s="355"/>
      <c r="CQ428" s="354">
        <f>IFERROR(VLOOKUP(CONCATENATE($AC428,$AE428),'[1]Matriz de Decisión'!$M$4:$Y$81,13,0),0)</f>
        <v>1</v>
      </c>
      <c r="CR428" s="355"/>
      <c r="CS428" s="355"/>
    </row>
    <row r="429" spans="1:97" ht="84" x14ac:dyDescent="0.25">
      <c r="A429" s="234" t="s">
        <v>3556</v>
      </c>
      <c r="B429" s="234" t="s">
        <v>181</v>
      </c>
      <c r="C429" s="234">
        <v>2</v>
      </c>
      <c r="D429" s="166" t="s">
        <v>185</v>
      </c>
      <c r="E429" s="120">
        <v>0</v>
      </c>
      <c r="F429" s="234">
        <v>13</v>
      </c>
      <c r="G429" s="166" t="s">
        <v>3730</v>
      </c>
      <c r="H429" s="166" t="s">
        <v>187</v>
      </c>
      <c r="I429" s="299" t="str">
        <f t="shared" si="29"/>
        <v>I-202-0-1314004</v>
      </c>
      <c r="J429" s="234" t="s">
        <v>221</v>
      </c>
      <c r="K429" s="109" t="s">
        <v>16</v>
      </c>
      <c r="L429" s="217" t="s">
        <v>19</v>
      </c>
      <c r="M429" s="301" t="s">
        <v>4754</v>
      </c>
      <c r="N429" s="202"/>
      <c r="O429" s="216" t="s">
        <v>225</v>
      </c>
      <c r="P429" s="331" t="s">
        <v>1414</v>
      </c>
      <c r="Q429" s="331" t="s">
        <v>1415</v>
      </c>
      <c r="R429" s="216" t="s">
        <v>228</v>
      </c>
      <c r="S429" s="111" t="s">
        <v>1448</v>
      </c>
      <c r="T429" s="1187"/>
      <c r="U429" s="171"/>
      <c r="V429" s="216" t="s">
        <v>223</v>
      </c>
      <c r="W429" s="956">
        <v>1</v>
      </c>
      <c r="X429" s="814" t="s">
        <v>222</v>
      </c>
      <c r="Y429" s="134">
        <v>43146</v>
      </c>
      <c r="Z429" s="296" t="s">
        <v>1452</v>
      </c>
      <c r="AA429" s="134">
        <v>43282</v>
      </c>
      <c r="AB429" s="134">
        <v>43343</v>
      </c>
      <c r="AC429" s="341" t="str">
        <f t="shared" si="30"/>
        <v>julio</v>
      </c>
      <c r="AD429" s="343">
        <f t="shared" si="31"/>
        <v>61</v>
      </c>
      <c r="AE429" s="342">
        <f t="shared" si="28"/>
        <v>61</v>
      </c>
      <c r="AF429" s="168"/>
      <c r="AG429" s="135"/>
      <c r="AH429" s="216"/>
      <c r="AI429" s="169"/>
      <c r="AJ429" s="217"/>
      <c r="AK429" s="144"/>
      <c r="AL429" s="279"/>
      <c r="AM429" s="279"/>
      <c r="AN429" s="144"/>
      <c r="AO429" s="144"/>
      <c r="AP429" s="144"/>
      <c r="AQ429" s="144"/>
      <c r="AR429" s="1279"/>
      <c r="AS429" s="1187"/>
      <c r="AT429" s="202"/>
      <c r="AU429" s="1384"/>
      <c r="AV429" s="202"/>
      <c r="AW429" s="1423"/>
      <c r="AX429" s="144"/>
      <c r="AY429" s="144"/>
      <c r="AZ429" s="144"/>
      <c r="BA429" s="144"/>
      <c r="BB429" s="144"/>
      <c r="BC429" s="144"/>
      <c r="BD429" s="144"/>
      <c r="BE429" s="144"/>
      <c r="BF429" s="144"/>
      <c r="BG429" s="144"/>
      <c r="BH429" s="144"/>
      <c r="BI429" s="144"/>
      <c r="BJ429" s="335">
        <f>IFERROR(VLOOKUP(CONCATENATE($AC429,$AE429),'Matriz de Decisión'!$M$4:$Y$81,2,0),0)</f>
        <v>0</v>
      </c>
      <c r="BK429" s="355"/>
      <c r="BL429" s="355"/>
      <c r="BM429" s="354">
        <f>IFERROR(VLOOKUP(CONCATENATE($AC429,$AE429),'[1]Matriz de Decisión'!$M$4:$Y$81,3,0),0)</f>
        <v>0</v>
      </c>
      <c r="BN429" s="355"/>
      <c r="BO429" s="355"/>
      <c r="BP429" s="354">
        <f>IFERROR(VLOOKUP(CONCATENATE($AC429,$AE429),'[1]Matriz de Decisión'!$M$4:$Y$81,4,0),0)</f>
        <v>0</v>
      </c>
      <c r="BQ429" s="355"/>
      <c r="BR429" s="355"/>
      <c r="BS429" s="354">
        <f>IFERROR(VLOOKUP(CONCATENATE($AC429,$AE429),'[1]Matriz de Decisión'!$M$4:$Y$81,5,0),0)</f>
        <v>0</v>
      </c>
      <c r="BT429" s="1223"/>
      <c r="BU429" s="1223"/>
      <c r="BV429" s="1409">
        <v>0</v>
      </c>
      <c r="BW429" s="1410"/>
      <c r="BX429" s="1410"/>
      <c r="BY429" s="1432">
        <v>0</v>
      </c>
      <c r="BZ429" s="1433"/>
      <c r="CA429" s="1433"/>
      <c r="CB429" s="354">
        <f>IFERROR(VLOOKUP(CONCATENATE($AC429,$AE429),'[1]Matriz de Decisión'!$M$4:$Y$81,8,0),0)</f>
        <v>0.4</v>
      </c>
      <c r="CC429" s="355"/>
      <c r="CD429" s="355"/>
      <c r="CE429" s="354">
        <f>IFERROR(VLOOKUP(CONCATENATE($AC429,$AE429),'[1]Matriz de Decisión'!$M$4:$Y$81,9,0),0)</f>
        <v>1</v>
      </c>
      <c r="CF429" s="355"/>
      <c r="CG429" s="355"/>
      <c r="CH429" s="354">
        <f>IFERROR(VLOOKUP(CONCATENATE($AC429,$AE429),'[1]Matriz de Decisión'!$M$4:$Y$81,10,0),0)</f>
        <v>1</v>
      </c>
      <c r="CI429" s="355"/>
      <c r="CJ429" s="355"/>
      <c r="CK429" s="354">
        <f>IFERROR(VLOOKUP(CONCATENATE($AC429,$AE429),'[1]Matriz de Decisión'!$M$4:$Y$81,11,0),0)</f>
        <v>1</v>
      </c>
      <c r="CL429" s="355"/>
      <c r="CM429" s="355"/>
      <c r="CN429" s="354">
        <f>IFERROR(VLOOKUP(CONCATENATE($AC429,$AE429),'[1]Matriz de Decisión'!$M$4:$Y$81,12,0),0)</f>
        <v>1</v>
      </c>
      <c r="CO429" s="355"/>
      <c r="CP429" s="355"/>
      <c r="CQ429" s="354">
        <f>IFERROR(VLOOKUP(CONCATENATE($AC429,$AE429),'[1]Matriz de Decisión'!$M$4:$Y$81,13,0),0)</f>
        <v>1</v>
      </c>
      <c r="CR429" s="355"/>
      <c r="CS429" s="355"/>
    </row>
    <row r="430" spans="1:97" ht="84" x14ac:dyDescent="0.25">
      <c r="A430" s="234" t="s">
        <v>3556</v>
      </c>
      <c r="B430" s="234" t="s">
        <v>181</v>
      </c>
      <c r="C430" s="234">
        <v>2</v>
      </c>
      <c r="D430" s="166" t="s">
        <v>185</v>
      </c>
      <c r="E430" s="120">
        <v>0</v>
      </c>
      <c r="F430" s="234">
        <v>13</v>
      </c>
      <c r="G430" s="166" t="s">
        <v>3730</v>
      </c>
      <c r="H430" s="166" t="s">
        <v>188</v>
      </c>
      <c r="I430" s="299" t="str">
        <f t="shared" si="29"/>
        <v>I-202-0-1314005</v>
      </c>
      <c r="J430" s="234" t="s">
        <v>221</v>
      </c>
      <c r="K430" s="109" t="s">
        <v>16</v>
      </c>
      <c r="L430" s="217" t="s">
        <v>19</v>
      </c>
      <c r="M430" s="301" t="s">
        <v>4754</v>
      </c>
      <c r="N430" s="202"/>
      <c r="O430" s="216" t="s">
        <v>225</v>
      </c>
      <c r="P430" s="331" t="s">
        <v>1414</v>
      </c>
      <c r="Q430" s="331" t="s">
        <v>1415</v>
      </c>
      <c r="R430" s="216" t="s">
        <v>228</v>
      </c>
      <c r="S430" s="111" t="s">
        <v>1448</v>
      </c>
      <c r="T430" s="1187"/>
      <c r="U430" s="171"/>
      <c r="V430" s="216" t="s">
        <v>223</v>
      </c>
      <c r="W430" s="956">
        <v>1</v>
      </c>
      <c r="X430" s="144"/>
      <c r="Y430" s="134"/>
      <c r="Z430" s="296" t="s">
        <v>1453</v>
      </c>
      <c r="AA430" s="134">
        <v>43385</v>
      </c>
      <c r="AB430" s="134">
        <v>43413</v>
      </c>
      <c r="AC430" s="341" t="str">
        <f t="shared" si="30"/>
        <v>octubre</v>
      </c>
      <c r="AD430" s="343">
        <f t="shared" si="31"/>
        <v>28</v>
      </c>
      <c r="AE430" s="342">
        <f t="shared" si="28"/>
        <v>30</v>
      </c>
      <c r="AF430" s="168"/>
      <c r="AG430" s="135"/>
      <c r="AH430" s="216"/>
      <c r="AI430" s="169"/>
      <c r="AJ430" s="217"/>
      <c r="AK430" s="144"/>
      <c r="AL430" s="279"/>
      <c r="AM430" s="279"/>
      <c r="AN430" s="144"/>
      <c r="AO430" s="144"/>
      <c r="AP430" s="144"/>
      <c r="AQ430" s="144"/>
      <c r="AR430" s="1279"/>
      <c r="AS430" s="1187"/>
      <c r="AT430" s="202"/>
      <c r="AU430" s="1384"/>
      <c r="AV430" s="202"/>
      <c r="AW430" s="1423"/>
      <c r="AX430" s="144"/>
      <c r="AY430" s="144"/>
      <c r="AZ430" s="144"/>
      <c r="BA430" s="144"/>
      <c r="BB430" s="144"/>
      <c r="BC430" s="144"/>
      <c r="BD430" s="144"/>
      <c r="BE430" s="144"/>
      <c r="BF430" s="144"/>
      <c r="BG430" s="144"/>
      <c r="BH430" s="144"/>
      <c r="BI430" s="144"/>
      <c r="BJ430" s="335">
        <f>IFERROR(VLOOKUP(CONCATENATE($AC430,$AE430),'Matriz de Decisión'!$M$4:$Y$81,2,0),0)</f>
        <v>0</v>
      </c>
      <c r="BK430" s="355"/>
      <c r="BL430" s="355"/>
      <c r="BM430" s="354">
        <f>IFERROR(VLOOKUP(CONCATENATE($AC430,$AE430),'[1]Matriz de Decisión'!$M$4:$Y$81,3,0),0)</f>
        <v>0</v>
      </c>
      <c r="BN430" s="355"/>
      <c r="BO430" s="355"/>
      <c r="BP430" s="354">
        <f>IFERROR(VLOOKUP(CONCATENATE($AC430,$AE430),'[1]Matriz de Decisión'!$M$4:$Y$81,4,0),0)</f>
        <v>0</v>
      </c>
      <c r="BQ430" s="355"/>
      <c r="BR430" s="355"/>
      <c r="BS430" s="354">
        <f>IFERROR(VLOOKUP(CONCATENATE($AC430,$AE430),'[1]Matriz de Decisión'!$M$4:$Y$81,5,0),0)</f>
        <v>0</v>
      </c>
      <c r="BT430" s="1223"/>
      <c r="BU430" s="1223"/>
      <c r="BV430" s="1409">
        <v>0</v>
      </c>
      <c r="BW430" s="1410"/>
      <c r="BX430" s="1410"/>
      <c r="BY430" s="1432">
        <v>0</v>
      </c>
      <c r="BZ430" s="1433"/>
      <c r="CA430" s="1433"/>
      <c r="CB430" s="354">
        <f>IFERROR(VLOOKUP(CONCATENATE($AC430,$AE430),'[1]Matriz de Decisión'!$M$4:$Y$81,8,0),0)</f>
        <v>0</v>
      </c>
      <c r="CC430" s="355"/>
      <c r="CD430" s="355"/>
      <c r="CE430" s="354">
        <f>IFERROR(VLOOKUP(CONCATENATE($AC430,$AE430),'[1]Matriz de Decisión'!$M$4:$Y$81,9,0),0)</f>
        <v>0</v>
      </c>
      <c r="CF430" s="355"/>
      <c r="CG430" s="355"/>
      <c r="CH430" s="354">
        <f>IFERROR(VLOOKUP(CONCATENATE($AC430,$AE430),'[1]Matriz de Decisión'!$M$4:$Y$81,10,0),0)</f>
        <v>0</v>
      </c>
      <c r="CI430" s="355"/>
      <c r="CJ430" s="355"/>
      <c r="CK430" s="354">
        <f>IFERROR(VLOOKUP(CONCATENATE($AC430,$AE430),'[1]Matriz de Decisión'!$M$4:$Y$81,11,0),0)</f>
        <v>1</v>
      </c>
      <c r="CL430" s="355"/>
      <c r="CM430" s="355"/>
      <c r="CN430" s="354">
        <f>IFERROR(VLOOKUP(CONCATENATE($AC430,$AE430),'[1]Matriz de Decisión'!$M$4:$Y$81,12,0),0)</f>
        <v>1</v>
      </c>
      <c r="CO430" s="355"/>
      <c r="CP430" s="355"/>
      <c r="CQ430" s="354">
        <f>IFERROR(VLOOKUP(CONCATENATE($AC430,$AE430),'[1]Matriz de Decisión'!$M$4:$Y$81,13,0),0)</f>
        <v>1</v>
      </c>
      <c r="CR430" s="355"/>
      <c r="CS430" s="355"/>
    </row>
    <row r="431" spans="1:97" ht="63.75" customHeight="1" x14ac:dyDescent="0.25">
      <c r="A431" s="234" t="s">
        <v>3556</v>
      </c>
      <c r="B431" s="234" t="s">
        <v>181</v>
      </c>
      <c r="C431" s="234">
        <v>2</v>
      </c>
      <c r="D431" s="166" t="s">
        <v>185</v>
      </c>
      <c r="E431" s="120">
        <v>0</v>
      </c>
      <c r="F431" s="234">
        <v>13</v>
      </c>
      <c r="G431" s="166" t="s">
        <v>3731</v>
      </c>
      <c r="H431" s="166" t="s">
        <v>183</v>
      </c>
      <c r="I431" s="299" t="str">
        <f t="shared" si="29"/>
        <v>I-202-0-1314101</v>
      </c>
      <c r="J431" s="234" t="s">
        <v>221</v>
      </c>
      <c r="K431" s="109" t="s">
        <v>16</v>
      </c>
      <c r="L431" s="217" t="s">
        <v>19</v>
      </c>
      <c r="M431" s="301" t="s">
        <v>4754</v>
      </c>
      <c r="N431" s="202"/>
      <c r="O431" s="216" t="s">
        <v>225</v>
      </c>
      <c r="P431" s="331" t="s">
        <v>1414</v>
      </c>
      <c r="Q431" s="331" t="s">
        <v>1415</v>
      </c>
      <c r="R431" s="216" t="s">
        <v>228</v>
      </c>
      <c r="S431" s="111" t="s">
        <v>1454</v>
      </c>
      <c r="T431" s="1032" t="s">
        <v>5993</v>
      </c>
      <c r="U431" s="171">
        <v>0.15</v>
      </c>
      <c r="V431" s="216" t="s">
        <v>223</v>
      </c>
      <c r="W431" s="1632">
        <v>3</v>
      </c>
      <c r="X431" s="814" t="s">
        <v>222</v>
      </c>
      <c r="Y431" s="134">
        <v>43146</v>
      </c>
      <c r="Z431" s="630" t="s">
        <v>1455</v>
      </c>
      <c r="AA431" s="134">
        <v>43132</v>
      </c>
      <c r="AB431" s="134">
        <v>43281</v>
      </c>
      <c r="AC431" s="341" t="str">
        <f t="shared" si="30"/>
        <v>febrero</v>
      </c>
      <c r="AD431" s="343">
        <f t="shared" si="31"/>
        <v>149</v>
      </c>
      <c r="AE431" s="342">
        <f t="shared" si="28"/>
        <v>152</v>
      </c>
      <c r="AF431" s="168"/>
      <c r="AG431" s="135">
        <v>440000000</v>
      </c>
      <c r="AH431" s="216"/>
      <c r="AI431" s="169"/>
      <c r="AJ431" s="217"/>
      <c r="AK431" s="296" t="s">
        <v>2530</v>
      </c>
      <c r="AL431" s="279"/>
      <c r="AM431" s="279"/>
      <c r="AN431" s="646">
        <v>0.2</v>
      </c>
      <c r="AO431" s="296" t="s">
        <v>2529</v>
      </c>
      <c r="AP431" s="849">
        <v>0.5</v>
      </c>
      <c r="AQ431" s="848" t="s">
        <v>4674</v>
      </c>
      <c r="AR431" s="1278">
        <v>0.6</v>
      </c>
      <c r="AS431" s="502" t="s">
        <v>5875</v>
      </c>
      <c r="AT431" s="1398">
        <v>1</v>
      </c>
      <c r="AU431" s="1401" t="s">
        <v>6756</v>
      </c>
      <c r="AV431" s="1424">
        <v>3</v>
      </c>
      <c r="AW431" s="1406" t="s">
        <v>7521</v>
      </c>
      <c r="AX431" s="144"/>
      <c r="AY431" s="144"/>
      <c r="AZ431" s="144"/>
      <c r="BA431" s="144"/>
      <c r="BB431" s="144"/>
      <c r="BC431" s="144"/>
      <c r="BD431" s="144"/>
      <c r="BE431" s="144"/>
      <c r="BF431" s="144"/>
      <c r="BG431" s="144"/>
      <c r="BH431" s="144"/>
      <c r="BI431" s="144"/>
      <c r="BJ431" s="335">
        <f>IFERROR(VLOOKUP(CONCATENATE($AC431,$AE431),'Matriz de Decisión'!$M$4:$Y$81,2,0),0)</f>
        <v>0</v>
      </c>
      <c r="BK431" s="355"/>
      <c r="BL431" s="355"/>
      <c r="BM431" s="354">
        <f>IFERROR(VLOOKUP(CONCATENATE($AC431,$AE431),'[1]Matriz de Decisión'!$M$4:$Y$81,3,0),0)</f>
        <v>0.18000000000000002</v>
      </c>
      <c r="BN431" s="354">
        <v>0.2</v>
      </c>
      <c r="BO431" s="296" t="s">
        <v>2529</v>
      </c>
      <c r="BP431" s="354">
        <f>IFERROR(VLOOKUP(CONCATENATE($AC431,$AE431),'[1]Matriz de Decisión'!$M$4:$Y$81,4,0),0)</f>
        <v>0.36000000000000004</v>
      </c>
      <c r="BQ431" s="912">
        <v>0.36</v>
      </c>
      <c r="BR431" s="911" t="s">
        <v>4674</v>
      </c>
      <c r="BS431" s="354">
        <f>IFERROR(VLOOKUP(CONCATENATE($AC431,$AE431),'[1]Matriz de Decisión'!$M$4:$Y$81,5,0),0)</f>
        <v>0.56000000000000005</v>
      </c>
      <c r="BT431" s="1270">
        <v>0.56000000000000005</v>
      </c>
      <c r="BU431" s="1032" t="s">
        <v>5931</v>
      </c>
      <c r="BV431" s="1408">
        <v>0.76</v>
      </c>
      <c r="BW431" s="1405">
        <v>0.76</v>
      </c>
      <c r="BX431" s="1422" t="s">
        <v>6756</v>
      </c>
      <c r="BY431" s="1432">
        <v>1</v>
      </c>
      <c r="BZ431" s="1435">
        <v>1</v>
      </c>
      <c r="CA431" s="1404" t="s">
        <v>7580</v>
      </c>
      <c r="CB431" s="354">
        <f>IFERROR(VLOOKUP(CONCATENATE($AC431,$AE431),'[1]Matriz de Decisión'!$M$4:$Y$81,8,0),0)</f>
        <v>1</v>
      </c>
      <c r="CC431" s="355"/>
      <c r="CD431" s="355"/>
      <c r="CE431" s="354">
        <f>IFERROR(VLOOKUP(CONCATENATE($AC431,$AE431),'[1]Matriz de Decisión'!$M$4:$Y$81,9,0),0)</f>
        <v>1</v>
      </c>
      <c r="CF431" s="355"/>
      <c r="CG431" s="355"/>
      <c r="CH431" s="354">
        <f>IFERROR(VLOOKUP(CONCATENATE($AC431,$AE431),'[1]Matriz de Decisión'!$M$4:$Y$81,10,0),0)</f>
        <v>1</v>
      </c>
      <c r="CI431" s="355"/>
      <c r="CJ431" s="355"/>
      <c r="CK431" s="354">
        <f>IFERROR(VLOOKUP(CONCATENATE($AC431,$AE431),'[1]Matriz de Decisión'!$M$4:$Y$81,11,0),0)</f>
        <v>1</v>
      </c>
      <c r="CL431" s="355"/>
      <c r="CM431" s="355"/>
      <c r="CN431" s="354">
        <f>IFERROR(VLOOKUP(CONCATENATE($AC431,$AE431),'[1]Matriz de Decisión'!$M$4:$Y$81,12,0),0)</f>
        <v>1</v>
      </c>
      <c r="CO431" s="355"/>
      <c r="CP431" s="355"/>
      <c r="CQ431" s="354">
        <f>IFERROR(VLOOKUP(CONCATENATE($AC431,$AE431),'[1]Matriz de Decisión'!$M$4:$Y$81,13,0),0)</f>
        <v>1</v>
      </c>
      <c r="CR431" s="355"/>
      <c r="CS431" s="355"/>
    </row>
    <row r="432" spans="1:97" ht="84" x14ac:dyDescent="0.25">
      <c r="A432" s="234" t="s">
        <v>3556</v>
      </c>
      <c r="B432" s="234" t="s">
        <v>181</v>
      </c>
      <c r="C432" s="234">
        <v>2</v>
      </c>
      <c r="D432" s="166" t="s">
        <v>185</v>
      </c>
      <c r="E432" s="120">
        <v>0</v>
      </c>
      <c r="F432" s="234">
        <v>13</v>
      </c>
      <c r="G432" s="166" t="s">
        <v>3731</v>
      </c>
      <c r="H432" s="166" t="s">
        <v>185</v>
      </c>
      <c r="I432" s="299" t="str">
        <f t="shared" si="29"/>
        <v>I-202-0-1314102</v>
      </c>
      <c r="J432" s="234" t="s">
        <v>221</v>
      </c>
      <c r="K432" s="109" t="s">
        <v>16</v>
      </c>
      <c r="L432" s="217" t="s">
        <v>19</v>
      </c>
      <c r="M432" s="301" t="s">
        <v>4754</v>
      </c>
      <c r="N432" s="202"/>
      <c r="O432" s="216" t="s">
        <v>225</v>
      </c>
      <c r="P432" s="331" t="s">
        <v>1414</v>
      </c>
      <c r="Q432" s="331" t="s">
        <v>1415</v>
      </c>
      <c r="R432" s="216" t="s">
        <v>228</v>
      </c>
      <c r="S432" s="111" t="s">
        <v>1454</v>
      </c>
      <c r="T432" s="1241" t="s">
        <v>5993</v>
      </c>
      <c r="U432" s="171">
        <v>0.15</v>
      </c>
      <c r="V432" s="216" t="s">
        <v>223</v>
      </c>
      <c r="W432" s="310">
        <v>3</v>
      </c>
      <c r="X432" s="144"/>
      <c r="Y432" s="134"/>
      <c r="Z432" s="296" t="s">
        <v>1456</v>
      </c>
      <c r="AA432" s="134">
        <v>43282</v>
      </c>
      <c r="AB432" s="134">
        <v>43373</v>
      </c>
      <c r="AC432" s="341" t="str">
        <f t="shared" si="30"/>
        <v>julio</v>
      </c>
      <c r="AD432" s="343">
        <f t="shared" si="31"/>
        <v>91</v>
      </c>
      <c r="AE432" s="342">
        <f t="shared" si="28"/>
        <v>91</v>
      </c>
      <c r="AF432" s="168"/>
      <c r="AG432" s="135"/>
      <c r="AH432" s="216"/>
      <c r="AI432" s="169"/>
      <c r="AJ432" s="296"/>
      <c r="AK432" s="144"/>
      <c r="AL432" s="279"/>
      <c r="AM432" s="279"/>
      <c r="AN432" s="144"/>
      <c r="AO432" s="144"/>
      <c r="AP432" s="144"/>
      <c r="AQ432" s="144"/>
      <c r="AR432" s="1279"/>
      <c r="AS432" s="1187"/>
      <c r="AT432" s="202"/>
      <c r="AU432" s="1384"/>
      <c r="AV432" s="202"/>
      <c r="AW432" s="1423"/>
      <c r="AX432" s="144"/>
      <c r="AY432" s="144"/>
      <c r="AZ432" s="144"/>
      <c r="BA432" s="144"/>
      <c r="BB432" s="144"/>
      <c r="BC432" s="144"/>
      <c r="BD432" s="144"/>
      <c r="BE432" s="144"/>
      <c r="BF432" s="144"/>
      <c r="BG432" s="144"/>
      <c r="BH432" s="144"/>
      <c r="BI432" s="144"/>
      <c r="BJ432" s="335">
        <f>IFERROR(VLOOKUP(CONCATENATE($AC432,$AE432),'Matriz de Decisión'!$M$4:$Y$81,2,0),0)</f>
        <v>0</v>
      </c>
      <c r="BK432" s="355"/>
      <c r="BL432" s="355"/>
      <c r="BM432" s="354">
        <f>IFERROR(VLOOKUP(CONCATENATE($AC432,$AE432),'[1]Matriz de Decisión'!$M$4:$Y$81,3,0),0)</f>
        <v>0</v>
      </c>
      <c r="BN432" s="355"/>
      <c r="BO432" s="355"/>
      <c r="BP432" s="354">
        <f>IFERROR(VLOOKUP(CONCATENATE($AC432,$AE432),'[1]Matriz de Decisión'!$M$4:$Y$81,4,0),0)</f>
        <v>0</v>
      </c>
      <c r="BQ432" s="355"/>
      <c r="BR432" s="355"/>
      <c r="BS432" s="354">
        <f>IFERROR(VLOOKUP(CONCATENATE($AC432,$AE432),'[1]Matriz de Decisión'!$M$4:$Y$81,5,0),0)</f>
        <v>0</v>
      </c>
      <c r="BT432" s="1223"/>
      <c r="BU432" s="1223"/>
      <c r="BV432" s="1409">
        <v>0</v>
      </c>
      <c r="BW432" s="1410"/>
      <c r="BX432" s="1410"/>
      <c r="BY432" s="1432">
        <v>0</v>
      </c>
      <c r="BZ432" s="1433"/>
      <c r="CA432" s="1433"/>
      <c r="CB432" s="354">
        <f>IFERROR(VLOOKUP(CONCATENATE($AC432,$AE432),'[1]Matriz de Decisión'!$M$4:$Y$81,8,0),0)</f>
        <v>0.25</v>
      </c>
      <c r="CC432" s="355"/>
      <c r="CD432" s="355"/>
      <c r="CE432" s="354">
        <f>IFERROR(VLOOKUP(CONCATENATE($AC432,$AE432),'[1]Matriz de Decisión'!$M$4:$Y$81,9,0),0)</f>
        <v>0.6</v>
      </c>
      <c r="CF432" s="355"/>
      <c r="CG432" s="355"/>
      <c r="CH432" s="354">
        <f>IFERROR(VLOOKUP(CONCATENATE($AC432,$AE432),'[1]Matriz de Decisión'!$M$4:$Y$81,10,0),0)</f>
        <v>1</v>
      </c>
      <c r="CI432" s="355"/>
      <c r="CJ432" s="355"/>
      <c r="CK432" s="354">
        <f>IFERROR(VLOOKUP(CONCATENATE($AC432,$AE432),'[1]Matriz de Decisión'!$M$4:$Y$81,11,0),0)</f>
        <v>1</v>
      </c>
      <c r="CL432" s="355"/>
      <c r="CM432" s="355"/>
      <c r="CN432" s="354">
        <f>IFERROR(VLOOKUP(CONCATENATE($AC432,$AE432),'[1]Matriz de Decisión'!$M$4:$Y$81,12,0),0)</f>
        <v>1</v>
      </c>
      <c r="CO432" s="355"/>
      <c r="CP432" s="355"/>
      <c r="CQ432" s="354">
        <f>IFERROR(VLOOKUP(CONCATENATE($AC432,$AE432),'[1]Matriz de Decisión'!$M$4:$Y$81,13,0),0)</f>
        <v>1</v>
      </c>
      <c r="CR432" s="355"/>
      <c r="CS432" s="355"/>
    </row>
    <row r="433" spans="1:97" ht="84" x14ac:dyDescent="0.25">
      <c r="A433" s="234" t="s">
        <v>3556</v>
      </c>
      <c r="B433" s="234" t="s">
        <v>181</v>
      </c>
      <c r="C433" s="234">
        <v>2</v>
      </c>
      <c r="D433" s="166" t="s">
        <v>185</v>
      </c>
      <c r="E433" s="120">
        <v>0</v>
      </c>
      <c r="F433" s="234">
        <v>13</v>
      </c>
      <c r="G433" s="166" t="s">
        <v>3731</v>
      </c>
      <c r="H433" s="166" t="s">
        <v>186</v>
      </c>
      <c r="I433" s="299" t="str">
        <f t="shared" si="29"/>
        <v>I-202-0-1314103</v>
      </c>
      <c r="J433" s="234" t="s">
        <v>221</v>
      </c>
      <c r="K433" s="109" t="s">
        <v>16</v>
      </c>
      <c r="L433" s="217" t="s">
        <v>19</v>
      </c>
      <c r="M433" s="301" t="s">
        <v>4754</v>
      </c>
      <c r="N433" s="202"/>
      <c r="O433" s="216" t="s">
        <v>225</v>
      </c>
      <c r="P433" s="331" t="s">
        <v>1414</v>
      </c>
      <c r="Q433" s="331" t="s">
        <v>1415</v>
      </c>
      <c r="R433" s="216" t="s">
        <v>228</v>
      </c>
      <c r="S433" s="111" t="s">
        <v>1454</v>
      </c>
      <c r="T433" s="1241" t="s">
        <v>5993</v>
      </c>
      <c r="U433" s="171">
        <v>0.15</v>
      </c>
      <c r="V433" s="216" t="s">
        <v>223</v>
      </c>
      <c r="W433" s="310">
        <v>3</v>
      </c>
      <c r="X433" s="144"/>
      <c r="Y433" s="134"/>
      <c r="Z433" s="296" t="s">
        <v>1457</v>
      </c>
      <c r="AA433" s="134">
        <v>43374</v>
      </c>
      <c r="AB433" s="134">
        <v>43434</v>
      </c>
      <c r="AC433" s="341" t="str">
        <f t="shared" si="30"/>
        <v>octubre</v>
      </c>
      <c r="AD433" s="343">
        <f t="shared" si="31"/>
        <v>60</v>
      </c>
      <c r="AE433" s="342">
        <f t="shared" si="28"/>
        <v>61</v>
      </c>
      <c r="AF433" s="168"/>
      <c r="AG433" s="135"/>
      <c r="AH433" s="216"/>
      <c r="AI433" s="169"/>
      <c r="AJ433" s="296"/>
      <c r="AK433" s="144"/>
      <c r="AL433" s="279"/>
      <c r="AM433" s="279"/>
      <c r="AN433" s="144"/>
      <c r="AO433" s="144"/>
      <c r="AP433" s="144"/>
      <c r="AQ433" s="144"/>
      <c r="AR433" s="1279"/>
      <c r="AS433" s="1187"/>
      <c r="AT433" s="202"/>
      <c r="AU433" s="1384"/>
      <c r="AV433" s="202"/>
      <c r="AW433" s="1423"/>
      <c r="AX433" s="144"/>
      <c r="AY433" s="144"/>
      <c r="AZ433" s="144"/>
      <c r="BA433" s="144"/>
      <c r="BB433" s="144"/>
      <c r="BC433" s="144"/>
      <c r="BD433" s="144"/>
      <c r="BE433" s="144"/>
      <c r="BF433" s="144"/>
      <c r="BG433" s="144"/>
      <c r="BH433" s="144"/>
      <c r="BI433" s="144"/>
      <c r="BJ433" s="335">
        <f>IFERROR(VLOOKUP(CONCATENATE($AC433,$AE433),'Matriz de Decisión'!$M$4:$Y$81,2,0),0)</f>
        <v>0</v>
      </c>
      <c r="BK433" s="355"/>
      <c r="BL433" s="355"/>
      <c r="BM433" s="354">
        <f>IFERROR(VLOOKUP(CONCATENATE($AC433,$AE433),'[1]Matriz de Decisión'!$M$4:$Y$81,3,0),0)</f>
        <v>0</v>
      </c>
      <c r="BN433" s="355"/>
      <c r="BO433" s="355"/>
      <c r="BP433" s="354">
        <f>IFERROR(VLOOKUP(CONCATENATE($AC433,$AE433),'[1]Matriz de Decisión'!$M$4:$Y$81,4,0),0)</f>
        <v>0</v>
      </c>
      <c r="BQ433" s="355"/>
      <c r="BR433" s="355"/>
      <c r="BS433" s="354">
        <f>IFERROR(VLOOKUP(CONCATENATE($AC433,$AE433),'[1]Matriz de Decisión'!$M$4:$Y$81,5,0),0)</f>
        <v>0</v>
      </c>
      <c r="BT433" s="1223"/>
      <c r="BU433" s="1223"/>
      <c r="BV433" s="1409">
        <v>0</v>
      </c>
      <c r="BW433" s="1410"/>
      <c r="BX433" s="1410"/>
      <c r="BY433" s="1432">
        <v>0</v>
      </c>
      <c r="BZ433" s="1433"/>
      <c r="CA433" s="1433"/>
      <c r="CB433" s="354">
        <f>IFERROR(VLOOKUP(CONCATENATE($AC433,$AE433),'[1]Matriz de Decisión'!$M$4:$Y$81,8,0),0)</f>
        <v>0</v>
      </c>
      <c r="CC433" s="355"/>
      <c r="CD433" s="355"/>
      <c r="CE433" s="354">
        <f>IFERROR(VLOOKUP(CONCATENATE($AC433,$AE433),'[1]Matriz de Decisión'!$M$4:$Y$81,9,0),0)</f>
        <v>0</v>
      </c>
      <c r="CF433" s="355"/>
      <c r="CG433" s="355"/>
      <c r="CH433" s="354">
        <f>IFERROR(VLOOKUP(CONCATENATE($AC433,$AE433),'[1]Matriz de Decisión'!$M$4:$Y$81,10,0),0)</f>
        <v>0</v>
      </c>
      <c r="CI433" s="355"/>
      <c r="CJ433" s="355"/>
      <c r="CK433" s="354">
        <f>IFERROR(VLOOKUP(CONCATENATE($AC433,$AE433),'[1]Matriz de Decisión'!$M$4:$Y$81,11,0),0)</f>
        <v>0.4</v>
      </c>
      <c r="CL433" s="355"/>
      <c r="CM433" s="355"/>
      <c r="CN433" s="354">
        <f>IFERROR(VLOOKUP(CONCATENATE($AC433,$AE433),'[1]Matriz de Decisión'!$M$4:$Y$81,12,0),0)</f>
        <v>1</v>
      </c>
      <c r="CO433" s="355"/>
      <c r="CP433" s="355"/>
      <c r="CQ433" s="354">
        <f>IFERROR(VLOOKUP(CONCATENATE($AC433,$AE433),'[1]Matriz de Decisión'!$M$4:$Y$81,13,0),0)</f>
        <v>1</v>
      </c>
      <c r="CR433" s="355"/>
      <c r="CS433" s="355"/>
    </row>
    <row r="434" spans="1:97" ht="63.75" customHeight="1" x14ac:dyDescent="0.25">
      <c r="A434" s="234" t="s">
        <v>3556</v>
      </c>
      <c r="B434" s="234" t="s">
        <v>181</v>
      </c>
      <c r="C434" s="234">
        <v>2</v>
      </c>
      <c r="D434" s="166" t="s">
        <v>185</v>
      </c>
      <c r="E434" s="120">
        <v>0</v>
      </c>
      <c r="F434" s="234">
        <v>13</v>
      </c>
      <c r="G434" s="166" t="s">
        <v>3961</v>
      </c>
      <c r="H434" s="166" t="s">
        <v>183</v>
      </c>
      <c r="I434" s="299" t="str">
        <f t="shared" si="29"/>
        <v>I-202-0-1330201</v>
      </c>
      <c r="J434" s="234" t="s">
        <v>221</v>
      </c>
      <c r="K434" s="109" t="s">
        <v>16</v>
      </c>
      <c r="L434" s="217" t="s">
        <v>19</v>
      </c>
      <c r="M434" s="301" t="s">
        <v>4754</v>
      </c>
      <c r="N434" s="202"/>
      <c r="O434" s="216" t="s">
        <v>225</v>
      </c>
      <c r="P434" s="331" t="s">
        <v>1414</v>
      </c>
      <c r="Q434" s="331" t="s">
        <v>1415</v>
      </c>
      <c r="R434" s="110" t="s">
        <v>228</v>
      </c>
      <c r="S434" s="111" t="s">
        <v>1460</v>
      </c>
      <c r="T434" s="1260" t="s">
        <v>5994</v>
      </c>
      <c r="U434" s="171">
        <v>0.15</v>
      </c>
      <c r="V434" s="216" t="s">
        <v>223</v>
      </c>
      <c r="W434" s="1633">
        <v>1</v>
      </c>
      <c r="X434" s="144"/>
      <c r="Y434" s="134"/>
      <c r="Z434" s="296" t="s">
        <v>1458</v>
      </c>
      <c r="AA434" s="134">
        <v>43160</v>
      </c>
      <c r="AB434" s="134">
        <v>43281</v>
      </c>
      <c r="AC434" s="341" t="str">
        <f t="shared" si="30"/>
        <v>marzo</v>
      </c>
      <c r="AD434" s="343">
        <f t="shared" si="31"/>
        <v>121</v>
      </c>
      <c r="AE434" s="342">
        <f t="shared" si="28"/>
        <v>122</v>
      </c>
      <c r="AF434" s="168"/>
      <c r="AG434" s="168">
        <v>880000000</v>
      </c>
      <c r="AH434" s="296"/>
      <c r="AI434" s="169"/>
      <c r="AJ434" s="296"/>
      <c r="AK434" s="144"/>
      <c r="AL434" s="279"/>
      <c r="AM434" s="279"/>
      <c r="AN434" s="144"/>
      <c r="AO434" s="144"/>
      <c r="AP434" s="379">
        <v>0.3</v>
      </c>
      <c r="AQ434" s="850" t="s">
        <v>4675</v>
      </c>
      <c r="AR434" s="1278">
        <v>0.7</v>
      </c>
      <c r="AS434" s="1032" t="s">
        <v>5876</v>
      </c>
      <c r="AT434" s="1424" t="s">
        <v>6757</v>
      </c>
      <c r="AU434" s="1393" t="s">
        <v>6758</v>
      </c>
      <c r="AV434" s="1424">
        <v>1</v>
      </c>
      <c r="AW434" s="1406" t="s">
        <v>7522</v>
      </c>
      <c r="AX434" s="144"/>
      <c r="AY434" s="144"/>
      <c r="AZ434" s="144"/>
      <c r="BA434" s="144"/>
      <c r="BB434" s="144"/>
      <c r="BC434" s="144"/>
      <c r="BD434" s="144"/>
      <c r="BE434" s="144"/>
      <c r="BF434" s="144"/>
      <c r="BG434" s="144"/>
      <c r="BH434" s="144"/>
      <c r="BI434" s="144"/>
      <c r="BJ434" s="335">
        <f>IFERROR(VLOOKUP(CONCATENATE($AC434,$AE434),'Matriz de Decisión'!$M$4:$Y$81,2,0),0)</f>
        <v>0</v>
      </c>
      <c r="BK434" s="355"/>
      <c r="BL434" s="355"/>
      <c r="BM434" s="354">
        <f>IFERROR(VLOOKUP(CONCATENATE($AC434,$AE434),'[1]Matriz de Decisión'!$M$4:$Y$81,3,0),0)</f>
        <v>0</v>
      </c>
      <c r="BN434" s="355"/>
      <c r="BO434" s="355"/>
      <c r="BP434" s="354">
        <f>IFERROR(VLOOKUP(CONCATENATE($AC434,$AE434),'[1]Matriz de Decisión'!$M$4:$Y$81,4,0),0)</f>
        <v>0.2</v>
      </c>
      <c r="BQ434" s="914">
        <v>0.2</v>
      </c>
      <c r="BR434" s="913" t="s">
        <v>4675</v>
      </c>
      <c r="BS434" s="354">
        <f>IFERROR(VLOOKUP(CONCATENATE($AC434,$AE434),'[1]Matriz de Decisión'!$M$4:$Y$81,5,0),0)</f>
        <v>0.4</v>
      </c>
      <c r="BT434" s="1272">
        <v>0.4</v>
      </c>
      <c r="BU434" s="502" t="s">
        <v>5876</v>
      </c>
      <c r="BV434" s="1408">
        <v>0.65</v>
      </c>
      <c r="BW434" s="1405">
        <v>0.65</v>
      </c>
      <c r="BX434" s="1413" t="s">
        <v>6816</v>
      </c>
      <c r="BY434" s="1432">
        <v>1</v>
      </c>
      <c r="BZ434" s="1432">
        <v>1</v>
      </c>
      <c r="CA434" s="1404" t="s">
        <v>7522</v>
      </c>
      <c r="CB434" s="354">
        <f>IFERROR(VLOOKUP(CONCATENATE($AC434,$AE434),'[1]Matriz de Decisión'!$M$4:$Y$81,8,0),0)</f>
        <v>1</v>
      </c>
      <c r="CC434" s="355"/>
      <c r="CD434" s="355"/>
      <c r="CE434" s="354">
        <f>IFERROR(VLOOKUP(CONCATENATE($AC434,$AE434),'[1]Matriz de Decisión'!$M$4:$Y$81,9,0),0)</f>
        <v>1</v>
      </c>
      <c r="CF434" s="355"/>
      <c r="CG434" s="355"/>
      <c r="CH434" s="354">
        <f>IFERROR(VLOOKUP(CONCATENATE($AC434,$AE434),'[1]Matriz de Decisión'!$M$4:$Y$81,10,0),0)</f>
        <v>1</v>
      </c>
      <c r="CI434" s="355"/>
      <c r="CJ434" s="355"/>
      <c r="CK434" s="354">
        <f>IFERROR(VLOOKUP(CONCATENATE($AC434,$AE434),'[1]Matriz de Decisión'!$M$4:$Y$81,11,0),0)</f>
        <v>1</v>
      </c>
      <c r="CL434" s="355"/>
      <c r="CM434" s="355"/>
      <c r="CN434" s="354">
        <f>IFERROR(VLOOKUP(CONCATENATE($AC434,$AE434),'[1]Matriz de Decisión'!$M$4:$Y$81,12,0),0)</f>
        <v>1</v>
      </c>
      <c r="CO434" s="355"/>
      <c r="CP434" s="355"/>
      <c r="CQ434" s="354">
        <f>IFERROR(VLOOKUP(CONCATENATE($AC434,$AE434),'[1]Matriz de Decisión'!$M$4:$Y$81,13,0),0)</f>
        <v>1</v>
      </c>
      <c r="CR434" s="355"/>
      <c r="CS434" s="355"/>
    </row>
    <row r="435" spans="1:97" ht="84" x14ac:dyDescent="0.25">
      <c r="A435" s="234" t="s">
        <v>3556</v>
      </c>
      <c r="B435" s="234" t="s">
        <v>181</v>
      </c>
      <c r="C435" s="234">
        <v>2</v>
      </c>
      <c r="D435" s="166" t="s">
        <v>185</v>
      </c>
      <c r="E435" s="120">
        <v>0</v>
      </c>
      <c r="F435" s="234">
        <v>13</v>
      </c>
      <c r="G435" s="166" t="s">
        <v>3961</v>
      </c>
      <c r="H435" s="166" t="s">
        <v>185</v>
      </c>
      <c r="I435" s="299" t="str">
        <f t="shared" si="29"/>
        <v>I-202-0-1330202</v>
      </c>
      <c r="J435" s="234" t="s">
        <v>221</v>
      </c>
      <c r="K435" s="109" t="s">
        <v>16</v>
      </c>
      <c r="L435" s="217" t="s">
        <v>19</v>
      </c>
      <c r="M435" s="301" t="s">
        <v>4754</v>
      </c>
      <c r="N435" s="202"/>
      <c r="O435" s="216" t="s">
        <v>225</v>
      </c>
      <c r="P435" s="331" t="s">
        <v>1414</v>
      </c>
      <c r="Q435" s="331" t="s">
        <v>1415</v>
      </c>
      <c r="R435" s="110" t="s">
        <v>228</v>
      </c>
      <c r="S435" s="111" t="s">
        <v>1460</v>
      </c>
      <c r="T435" s="1210" t="s">
        <v>5994</v>
      </c>
      <c r="U435" s="171">
        <v>0.15</v>
      </c>
      <c r="V435" s="216" t="s">
        <v>223</v>
      </c>
      <c r="W435" s="956">
        <v>1</v>
      </c>
      <c r="X435" s="814" t="s">
        <v>222</v>
      </c>
      <c r="Y435" s="815">
        <v>43146</v>
      </c>
      <c r="Z435" s="296" t="s">
        <v>1459</v>
      </c>
      <c r="AA435" s="134">
        <v>43282</v>
      </c>
      <c r="AB435" s="134">
        <v>43373</v>
      </c>
      <c r="AC435" s="341" t="str">
        <f t="shared" si="30"/>
        <v>julio</v>
      </c>
      <c r="AD435" s="343">
        <f t="shared" si="31"/>
        <v>91</v>
      </c>
      <c r="AE435" s="342">
        <f t="shared" si="28"/>
        <v>91</v>
      </c>
      <c r="AF435" s="168"/>
      <c r="AG435" s="135"/>
      <c r="AH435" s="216"/>
      <c r="AI435" s="169"/>
      <c r="AJ435" s="296"/>
      <c r="AK435" s="144"/>
      <c r="AL435" s="279"/>
      <c r="AM435" s="279"/>
      <c r="AN435" s="144"/>
      <c r="AO435" s="144"/>
      <c r="AP435" s="144"/>
      <c r="AQ435" s="144"/>
      <c r="AR435" s="1279"/>
      <c r="AS435" s="1187"/>
      <c r="AT435" s="202"/>
      <c r="AU435" s="1384"/>
      <c r="AV435" s="202"/>
      <c r="AW435" s="1423"/>
      <c r="AX435" s="144"/>
      <c r="AY435" s="144"/>
      <c r="AZ435" s="144"/>
      <c r="BA435" s="144"/>
      <c r="BB435" s="144"/>
      <c r="BC435" s="144"/>
      <c r="BD435" s="144"/>
      <c r="BE435" s="144"/>
      <c r="BF435" s="144"/>
      <c r="BG435" s="144"/>
      <c r="BH435" s="144"/>
      <c r="BI435" s="144"/>
      <c r="BJ435" s="335">
        <f>IFERROR(VLOOKUP(CONCATENATE($AC435,$AE435),'Matriz de Decisión'!$M$4:$Y$81,2,0),0)</f>
        <v>0</v>
      </c>
      <c r="BK435" s="355"/>
      <c r="BL435" s="355"/>
      <c r="BM435" s="354">
        <f>IFERROR(VLOOKUP(CONCATENATE($AC435,$AE435),'[1]Matriz de Decisión'!$M$4:$Y$81,3,0),0)</f>
        <v>0</v>
      </c>
      <c r="BN435" s="355"/>
      <c r="BO435" s="355"/>
      <c r="BP435" s="354">
        <f>IFERROR(VLOOKUP(CONCATENATE($AC435,$AE435),'[1]Matriz de Decisión'!$M$4:$Y$81,4,0),0)</f>
        <v>0</v>
      </c>
      <c r="BQ435" s="355"/>
      <c r="BR435" s="355"/>
      <c r="BS435" s="354">
        <f>IFERROR(VLOOKUP(CONCATENATE($AC435,$AE435),'[1]Matriz de Decisión'!$M$4:$Y$81,5,0),0)</f>
        <v>0</v>
      </c>
      <c r="BT435" s="1223"/>
      <c r="BU435" s="1223"/>
      <c r="BV435" s="1409">
        <v>0</v>
      </c>
      <c r="BW435" s="1410"/>
      <c r="BX435" s="1410"/>
      <c r="BY435" s="1432">
        <v>0</v>
      </c>
      <c r="BZ435" s="1433"/>
      <c r="CA435" s="1433"/>
      <c r="CB435" s="354">
        <f>IFERROR(VLOOKUP(CONCATENATE($AC435,$AE435),'[1]Matriz de Decisión'!$M$4:$Y$81,8,0),0)</f>
        <v>0.25</v>
      </c>
      <c r="CC435" s="355"/>
      <c r="CD435" s="355"/>
      <c r="CE435" s="354">
        <f>IFERROR(VLOOKUP(CONCATENATE($AC435,$AE435),'[1]Matriz de Decisión'!$M$4:$Y$81,9,0),0)</f>
        <v>0.6</v>
      </c>
      <c r="CF435" s="355"/>
      <c r="CG435" s="355"/>
      <c r="CH435" s="354">
        <f>IFERROR(VLOOKUP(CONCATENATE($AC435,$AE435),'[1]Matriz de Decisión'!$M$4:$Y$81,10,0),0)</f>
        <v>1</v>
      </c>
      <c r="CI435" s="355"/>
      <c r="CJ435" s="355"/>
      <c r="CK435" s="354">
        <f>IFERROR(VLOOKUP(CONCATENATE($AC435,$AE435),'[1]Matriz de Decisión'!$M$4:$Y$81,11,0),0)</f>
        <v>1</v>
      </c>
      <c r="CL435" s="355"/>
      <c r="CM435" s="355"/>
      <c r="CN435" s="354">
        <f>IFERROR(VLOOKUP(CONCATENATE($AC435,$AE435),'[1]Matriz de Decisión'!$M$4:$Y$81,12,0),0)</f>
        <v>1</v>
      </c>
      <c r="CO435" s="355"/>
      <c r="CP435" s="355"/>
      <c r="CQ435" s="354">
        <f>IFERROR(VLOOKUP(CONCATENATE($AC435,$AE435),'[1]Matriz de Decisión'!$M$4:$Y$81,13,0),0)</f>
        <v>1</v>
      </c>
      <c r="CR435" s="355"/>
      <c r="CS435" s="355"/>
    </row>
    <row r="436" spans="1:97" ht="84" x14ac:dyDescent="0.25">
      <c r="A436" s="234" t="s">
        <v>3556</v>
      </c>
      <c r="B436" s="234" t="s">
        <v>181</v>
      </c>
      <c r="C436" s="234">
        <v>2</v>
      </c>
      <c r="D436" s="166" t="s">
        <v>185</v>
      </c>
      <c r="E436" s="120">
        <v>0</v>
      </c>
      <c r="F436" s="234">
        <v>13</v>
      </c>
      <c r="G436" s="166" t="s">
        <v>3961</v>
      </c>
      <c r="H436" s="166" t="s">
        <v>186</v>
      </c>
      <c r="I436" s="299" t="str">
        <f t="shared" si="29"/>
        <v>I-202-0-1330203</v>
      </c>
      <c r="J436" s="234" t="s">
        <v>221</v>
      </c>
      <c r="K436" s="109" t="s">
        <v>16</v>
      </c>
      <c r="L436" s="217" t="s">
        <v>19</v>
      </c>
      <c r="M436" s="301" t="s">
        <v>4754</v>
      </c>
      <c r="N436" s="202"/>
      <c r="O436" s="216" t="s">
        <v>225</v>
      </c>
      <c r="P436" s="331" t="s">
        <v>1414</v>
      </c>
      <c r="Q436" s="331" t="s">
        <v>1415</v>
      </c>
      <c r="R436" s="110" t="s">
        <v>228</v>
      </c>
      <c r="S436" s="111" t="s">
        <v>1460</v>
      </c>
      <c r="T436" s="1210" t="s">
        <v>5994</v>
      </c>
      <c r="U436" s="171">
        <v>0.15</v>
      </c>
      <c r="V436" s="216" t="s">
        <v>223</v>
      </c>
      <c r="W436" s="956">
        <v>1</v>
      </c>
      <c r="X436" s="814" t="s">
        <v>222</v>
      </c>
      <c r="Y436" s="815">
        <v>43146</v>
      </c>
      <c r="Z436" s="296" t="s">
        <v>1461</v>
      </c>
      <c r="AA436" s="134">
        <v>43374</v>
      </c>
      <c r="AB436" s="134">
        <v>43434</v>
      </c>
      <c r="AC436" s="341" t="str">
        <f t="shared" si="30"/>
        <v>octubre</v>
      </c>
      <c r="AD436" s="343">
        <f t="shared" si="31"/>
        <v>60</v>
      </c>
      <c r="AE436" s="342">
        <f t="shared" si="28"/>
        <v>61</v>
      </c>
      <c r="AF436" s="168"/>
      <c r="AG436" s="135"/>
      <c r="AH436" s="216"/>
      <c r="AI436" s="169"/>
      <c r="AJ436" s="296"/>
      <c r="AK436" s="144"/>
      <c r="AL436" s="279"/>
      <c r="AM436" s="279"/>
      <c r="AN436" s="144"/>
      <c r="AO436" s="144"/>
      <c r="AP436" s="144"/>
      <c r="AQ436" s="144"/>
      <c r="AR436" s="1279"/>
      <c r="AS436" s="1187"/>
      <c r="AT436" s="202"/>
      <c r="AU436" s="1384"/>
      <c r="AV436" s="202"/>
      <c r="AW436" s="1423"/>
      <c r="AX436" s="144"/>
      <c r="AY436" s="144"/>
      <c r="AZ436" s="144"/>
      <c r="BA436" s="144"/>
      <c r="BB436" s="144"/>
      <c r="BC436" s="144"/>
      <c r="BD436" s="144"/>
      <c r="BE436" s="144"/>
      <c r="BF436" s="144"/>
      <c r="BG436" s="144"/>
      <c r="BH436" s="144"/>
      <c r="BI436" s="144"/>
      <c r="BJ436" s="335">
        <f>IFERROR(VLOOKUP(CONCATENATE($AC436,$AE436),'Matriz de Decisión'!$M$4:$Y$81,2,0),0)</f>
        <v>0</v>
      </c>
      <c r="BK436" s="355"/>
      <c r="BL436" s="355"/>
      <c r="BM436" s="354">
        <f>IFERROR(VLOOKUP(CONCATENATE($AC436,$AE436),'[1]Matriz de Decisión'!$M$4:$Y$81,3,0),0)</f>
        <v>0</v>
      </c>
      <c r="BN436" s="355"/>
      <c r="BO436" s="355"/>
      <c r="BP436" s="354">
        <f>IFERROR(VLOOKUP(CONCATENATE($AC436,$AE436),'[1]Matriz de Decisión'!$M$4:$Y$81,4,0),0)</f>
        <v>0</v>
      </c>
      <c r="BQ436" s="355"/>
      <c r="BR436" s="355"/>
      <c r="BS436" s="354">
        <f>IFERROR(VLOOKUP(CONCATENATE($AC436,$AE436),'[1]Matriz de Decisión'!$M$4:$Y$81,5,0),0)</f>
        <v>0</v>
      </c>
      <c r="BT436" s="1223"/>
      <c r="BU436" s="1223"/>
      <c r="BV436" s="1409">
        <v>0</v>
      </c>
      <c r="BW436" s="1410"/>
      <c r="BX436" s="1410"/>
      <c r="BY436" s="1432">
        <v>0</v>
      </c>
      <c r="BZ436" s="1433"/>
      <c r="CA436" s="1433"/>
      <c r="CB436" s="354">
        <f>IFERROR(VLOOKUP(CONCATENATE($AC436,$AE436),'[1]Matriz de Decisión'!$M$4:$Y$81,8,0),0)</f>
        <v>0</v>
      </c>
      <c r="CC436" s="355"/>
      <c r="CD436" s="355"/>
      <c r="CE436" s="354">
        <f>IFERROR(VLOOKUP(CONCATENATE($AC436,$AE436),'[1]Matriz de Decisión'!$M$4:$Y$81,9,0),0)</f>
        <v>0</v>
      </c>
      <c r="CF436" s="355"/>
      <c r="CG436" s="355"/>
      <c r="CH436" s="354">
        <f>IFERROR(VLOOKUP(CONCATENATE($AC436,$AE436),'[1]Matriz de Decisión'!$M$4:$Y$81,10,0),0)</f>
        <v>0</v>
      </c>
      <c r="CI436" s="355"/>
      <c r="CJ436" s="355"/>
      <c r="CK436" s="354">
        <f>IFERROR(VLOOKUP(CONCATENATE($AC436,$AE436),'[1]Matriz de Decisión'!$M$4:$Y$81,11,0),0)</f>
        <v>0.4</v>
      </c>
      <c r="CL436" s="355"/>
      <c r="CM436" s="355"/>
      <c r="CN436" s="354">
        <f>IFERROR(VLOOKUP(CONCATENATE($AC436,$AE436),'[1]Matriz de Decisión'!$M$4:$Y$81,12,0),0)</f>
        <v>1</v>
      </c>
      <c r="CO436" s="355"/>
      <c r="CP436" s="355"/>
      <c r="CQ436" s="354">
        <f>IFERROR(VLOOKUP(CONCATENATE($AC436,$AE436),'[1]Matriz de Decisión'!$M$4:$Y$81,13,0),0)</f>
        <v>1</v>
      </c>
      <c r="CR436" s="355"/>
      <c r="CS436" s="355"/>
    </row>
    <row r="437" spans="1:97" ht="63.75" customHeight="1" x14ac:dyDescent="0.25">
      <c r="A437" s="234" t="s">
        <v>3556</v>
      </c>
      <c r="B437" s="234" t="s">
        <v>181</v>
      </c>
      <c r="C437" s="234">
        <v>2</v>
      </c>
      <c r="D437" s="166" t="s">
        <v>185</v>
      </c>
      <c r="E437" s="120">
        <v>0</v>
      </c>
      <c r="F437" s="234">
        <v>13</v>
      </c>
      <c r="G437" s="166" t="s">
        <v>3732</v>
      </c>
      <c r="H437" s="166" t="s">
        <v>183</v>
      </c>
      <c r="I437" s="299" t="str">
        <f t="shared" si="29"/>
        <v>I-202-0-1314201</v>
      </c>
      <c r="J437" s="234" t="s">
        <v>221</v>
      </c>
      <c r="K437" s="109" t="s">
        <v>16</v>
      </c>
      <c r="L437" s="217" t="s">
        <v>19</v>
      </c>
      <c r="M437" s="301" t="s">
        <v>4754</v>
      </c>
      <c r="N437" s="202"/>
      <c r="O437" s="216" t="s">
        <v>225</v>
      </c>
      <c r="P437" s="331" t="s">
        <v>1414</v>
      </c>
      <c r="Q437" s="331" t="s">
        <v>1415</v>
      </c>
      <c r="R437" s="216" t="s">
        <v>228</v>
      </c>
      <c r="S437" s="111" t="s">
        <v>1462</v>
      </c>
      <c r="T437" s="1032" t="s">
        <v>5995</v>
      </c>
      <c r="U437" s="171">
        <v>0.1</v>
      </c>
      <c r="V437" s="216" t="s">
        <v>223</v>
      </c>
      <c r="W437" s="956">
        <v>1</v>
      </c>
      <c r="X437" s="144"/>
      <c r="Y437" s="144"/>
      <c r="Z437" s="296" t="s">
        <v>1463</v>
      </c>
      <c r="AA437" s="134">
        <v>43132</v>
      </c>
      <c r="AB437" s="134">
        <v>43312</v>
      </c>
      <c r="AC437" s="341" t="str">
        <f t="shared" si="30"/>
        <v>febrero</v>
      </c>
      <c r="AD437" s="343">
        <f t="shared" si="31"/>
        <v>180</v>
      </c>
      <c r="AE437" s="342">
        <f t="shared" si="28"/>
        <v>183</v>
      </c>
      <c r="AF437" s="168"/>
      <c r="AG437" s="168">
        <v>0</v>
      </c>
      <c r="AH437" s="296"/>
      <c r="AI437" s="169"/>
      <c r="AJ437" s="296"/>
      <c r="AK437" s="296" t="s">
        <v>2531</v>
      </c>
      <c r="AL437" s="279"/>
      <c r="AM437" s="279"/>
      <c r="AN437" s="145">
        <v>0.15</v>
      </c>
      <c r="AO437" s="296" t="s">
        <v>2532</v>
      </c>
      <c r="AP437" s="852">
        <v>0.5</v>
      </c>
      <c r="AQ437" s="851" t="s">
        <v>4676</v>
      </c>
      <c r="AR437" s="1278">
        <v>0.3</v>
      </c>
      <c r="AS437" s="502" t="s">
        <v>5877</v>
      </c>
      <c r="AT437" s="1424">
        <v>0.4</v>
      </c>
      <c r="AU437" s="1393" t="s">
        <v>6759</v>
      </c>
      <c r="AV437" s="1424">
        <v>0.7</v>
      </c>
      <c r="AW437" s="1404" t="s">
        <v>7523</v>
      </c>
      <c r="AX437" s="144"/>
      <c r="AY437" s="144"/>
      <c r="AZ437" s="144"/>
      <c r="BA437" s="144"/>
      <c r="BB437" s="144"/>
      <c r="BC437" s="144"/>
      <c r="BD437" s="144"/>
      <c r="BE437" s="144"/>
      <c r="BF437" s="144"/>
      <c r="BG437" s="144"/>
      <c r="BH437" s="144"/>
      <c r="BI437" s="144"/>
      <c r="BJ437" s="335">
        <f>IFERROR(VLOOKUP(CONCATENATE($AC437,$AE437),'Matriz de Decisión'!$M$4:$Y$81,2,0),0)</f>
        <v>0</v>
      </c>
      <c r="BK437" s="355"/>
      <c r="BL437" s="355"/>
      <c r="BM437" s="354">
        <f>IFERROR(VLOOKUP(CONCATENATE($AC437,$AE437),'[1]Matriz de Decisión'!$M$4:$Y$81,3,0),0)</f>
        <v>0.11666666666666665</v>
      </c>
      <c r="BN437" s="354">
        <v>0.15</v>
      </c>
      <c r="BO437" s="296" t="s">
        <v>2532</v>
      </c>
      <c r="BP437" s="354">
        <f>IFERROR(VLOOKUP(CONCATENATE($AC437,$AE437),'[1]Matriz de Decisión'!$M$4:$Y$81,4,0),0)</f>
        <v>0.23333333333333331</v>
      </c>
      <c r="BQ437" s="916">
        <v>0.23</v>
      </c>
      <c r="BR437" s="915" t="s">
        <v>4676</v>
      </c>
      <c r="BS437" s="354">
        <f>IFERROR(VLOOKUP(CONCATENATE($AC437,$AE437),'[1]Matriz de Decisión'!$M$4:$Y$81,5,0),0)</f>
        <v>0.35</v>
      </c>
      <c r="BT437" s="1268">
        <v>0.4</v>
      </c>
      <c r="BU437" s="502" t="s">
        <v>5877</v>
      </c>
      <c r="BV437" s="1408">
        <v>0.51666666666666661</v>
      </c>
      <c r="BW437" s="1405">
        <v>0.52</v>
      </c>
      <c r="BX437" s="1413" t="s">
        <v>6817</v>
      </c>
      <c r="BY437" s="1432">
        <v>0.68333333333333324</v>
      </c>
      <c r="BZ437" s="1432">
        <v>0.68</v>
      </c>
      <c r="CA437" s="1404" t="s">
        <v>7581</v>
      </c>
      <c r="CB437" s="354">
        <f>IFERROR(VLOOKUP(CONCATENATE($AC437,$AE437),'[1]Matriz de Decisión'!$M$4:$Y$81,8,0),0)</f>
        <v>1</v>
      </c>
      <c r="CC437" s="355"/>
      <c r="CD437" s="355"/>
      <c r="CE437" s="354">
        <f>IFERROR(VLOOKUP(CONCATENATE($AC437,$AE437),'[1]Matriz de Decisión'!$M$4:$Y$81,9,0),0)</f>
        <v>1</v>
      </c>
      <c r="CF437" s="355"/>
      <c r="CG437" s="355"/>
      <c r="CH437" s="354">
        <f>IFERROR(VLOOKUP(CONCATENATE($AC437,$AE437),'[1]Matriz de Decisión'!$M$4:$Y$81,10,0),0)</f>
        <v>1</v>
      </c>
      <c r="CI437" s="355"/>
      <c r="CJ437" s="355"/>
      <c r="CK437" s="354">
        <f>IFERROR(VLOOKUP(CONCATENATE($AC437,$AE437),'[1]Matriz de Decisión'!$M$4:$Y$81,11,0),0)</f>
        <v>1</v>
      </c>
      <c r="CL437" s="355"/>
      <c r="CM437" s="355"/>
      <c r="CN437" s="354">
        <f>IFERROR(VLOOKUP(CONCATENATE($AC437,$AE437),'[1]Matriz de Decisión'!$M$4:$Y$81,12,0),0)</f>
        <v>1</v>
      </c>
      <c r="CO437" s="355"/>
      <c r="CP437" s="355"/>
      <c r="CQ437" s="354">
        <f>IFERROR(VLOOKUP(CONCATENATE($AC437,$AE437),'[1]Matriz de Decisión'!$M$4:$Y$81,13,0),0)</f>
        <v>1</v>
      </c>
      <c r="CR437" s="355"/>
      <c r="CS437" s="355"/>
    </row>
    <row r="438" spans="1:97" ht="63.75" customHeight="1" x14ac:dyDescent="0.25">
      <c r="A438" s="234" t="s">
        <v>3556</v>
      </c>
      <c r="B438" s="234" t="s">
        <v>181</v>
      </c>
      <c r="C438" s="234">
        <v>2</v>
      </c>
      <c r="D438" s="166" t="s">
        <v>185</v>
      </c>
      <c r="E438" s="120">
        <v>0</v>
      </c>
      <c r="F438" s="234">
        <v>13</v>
      </c>
      <c r="G438" s="166" t="s">
        <v>3733</v>
      </c>
      <c r="H438" s="166" t="s">
        <v>183</v>
      </c>
      <c r="I438" s="299" t="str">
        <f t="shared" si="29"/>
        <v>I-202-0-1314301</v>
      </c>
      <c r="J438" s="234" t="s">
        <v>221</v>
      </c>
      <c r="K438" s="109" t="s">
        <v>16</v>
      </c>
      <c r="L438" s="217" t="s">
        <v>19</v>
      </c>
      <c r="M438" s="111" t="s">
        <v>4754</v>
      </c>
      <c r="N438" s="202"/>
      <c r="O438" s="216" t="s">
        <v>225</v>
      </c>
      <c r="P438" s="331" t="s">
        <v>1414</v>
      </c>
      <c r="Q438" s="331" t="s">
        <v>1415</v>
      </c>
      <c r="R438" s="216" t="s">
        <v>228</v>
      </c>
      <c r="S438" s="111" t="s">
        <v>1464</v>
      </c>
      <c r="T438" s="1032" t="s">
        <v>5996</v>
      </c>
      <c r="U438" s="171">
        <v>0.2</v>
      </c>
      <c r="V438" s="216" t="s">
        <v>223</v>
      </c>
      <c r="W438" s="956">
        <v>1</v>
      </c>
      <c r="X438" s="1095" t="s">
        <v>222</v>
      </c>
      <c r="Y438" s="1445">
        <v>43271</v>
      </c>
      <c r="Z438" s="296" t="s">
        <v>1465</v>
      </c>
      <c r="AA438" s="134">
        <v>43191</v>
      </c>
      <c r="AB438" s="1443">
        <v>43343</v>
      </c>
      <c r="AC438" s="341" t="str">
        <f t="shared" si="30"/>
        <v>abril</v>
      </c>
      <c r="AD438" s="343">
        <f t="shared" si="31"/>
        <v>152</v>
      </c>
      <c r="AE438" s="342">
        <f t="shared" si="28"/>
        <v>152</v>
      </c>
      <c r="AF438" s="168"/>
      <c r="AG438" s="135">
        <v>110000000</v>
      </c>
      <c r="AH438" s="216"/>
      <c r="AI438" s="169"/>
      <c r="AJ438" s="296"/>
      <c r="AK438" s="144"/>
      <c r="AL438" s="279"/>
      <c r="AM438" s="279"/>
      <c r="AN438" s="144"/>
      <c r="AO438" s="144"/>
      <c r="AP438" s="144"/>
      <c r="AQ438" s="144"/>
      <c r="AR438" s="1278">
        <v>0.5</v>
      </c>
      <c r="AS438" s="1032" t="s">
        <v>5878</v>
      </c>
      <c r="AT438" s="1398">
        <v>0.6</v>
      </c>
      <c r="AU438" s="1393" t="s">
        <v>6760</v>
      </c>
      <c r="AV438" s="1424">
        <v>0.7</v>
      </c>
      <c r="AW438" s="1404" t="s">
        <v>7524</v>
      </c>
      <c r="AX438" s="144"/>
      <c r="AY438" s="144"/>
      <c r="AZ438" s="144"/>
      <c r="BA438" s="144"/>
      <c r="BB438" s="144"/>
      <c r="BC438" s="144"/>
      <c r="BD438" s="144"/>
      <c r="BE438" s="144"/>
      <c r="BF438" s="144"/>
      <c r="BG438" s="144"/>
      <c r="BH438" s="144"/>
      <c r="BI438" s="144"/>
      <c r="BJ438" s="335">
        <f>IFERROR(VLOOKUP(CONCATENATE($AC438,$AE438),'Matriz de Decisión'!$M$4:$Y$81,2,0),0)</f>
        <v>0</v>
      </c>
      <c r="BK438" s="355"/>
      <c r="BL438" s="355"/>
      <c r="BM438" s="354">
        <f>IFERROR(VLOOKUP(CONCATENATE($AC438,$AE438),'[1]Matriz de Decisión'!$M$4:$Y$81,3,0),0)</f>
        <v>0</v>
      </c>
      <c r="BN438" s="355"/>
      <c r="BO438" s="355"/>
      <c r="BP438" s="354">
        <f>IFERROR(VLOOKUP(CONCATENATE($AC438,$AE438),'[1]Matriz de Decisión'!$M$4:$Y$81,4,0),0)</f>
        <v>0</v>
      </c>
      <c r="BQ438" s="355"/>
      <c r="BR438" s="355"/>
      <c r="BS438" s="354">
        <f>IFERROR(VLOOKUP(CONCATENATE($AC438,$AE438),'[1]Matriz de Decisión'!$M$4:$Y$81,5,0),0)</f>
        <v>0.18000000000000002</v>
      </c>
      <c r="BT438" s="1268">
        <v>0.5</v>
      </c>
      <c r="BU438" s="502" t="s">
        <v>5932</v>
      </c>
      <c r="BV438" s="1408">
        <v>1</v>
      </c>
      <c r="BW438" s="1417">
        <v>0.75</v>
      </c>
      <c r="BX438" s="1413" t="s">
        <v>6818</v>
      </c>
      <c r="BY438" s="1432">
        <v>0.56000000000000005</v>
      </c>
      <c r="BZ438" s="1432">
        <v>0.56000000000000005</v>
      </c>
      <c r="CA438" s="1404" t="s">
        <v>7524</v>
      </c>
      <c r="CB438" s="354">
        <f>IFERROR(VLOOKUP(CONCATENATE($AC438,$AE438),'[1]Matriz de Decisión'!$M$4:$Y$81,8,0),0)</f>
        <v>0.76</v>
      </c>
      <c r="CC438" s="355"/>
      <c r="CD438" s="355"/>
      <c r="CE438" s="354">
        <f>IFERROR(VLOOKUP(CONCATENATE($AC438,$AE438),'[1]Matriz de Decisión'!$M$4:$Y$81,9,0),0)</f>
        <v>1</v>
      </c>
      <c r="CF438" s="355"/>
      <c r="CG438" s="355"/>
      <c r="CH438" s="354">
        <f>IFERROR(VLOOKUP(CONCATENATE($AC438,$AE438),'[1]Matriz de Decisión'!$M$4:$Y$81,10,0),0)</f>
        <v>1</v>
      </c>
      <c r="CI438" s="355"/>
      <c r="CJ438" s="355"/>
      <c r="CK438" s="354">
        <f>IFERROR(VLOOKUP(CONCATENATE($AC438,$AE438),'[1]Matriz de Decisión'!$M$4:$Y$81,11,0),0)</f>
        <v>1</v>
      </c>
      <c r="CL438" s="355"/>
      <c r="CM438" s="355"/>
      <c r="CN438" s="354">
        <f>IFERROR(VLOOKUP(CONCATENATE($AC438,$AE438),'[1]Matriz de Decisión'!$M$4:$Y$81,12,0),0)</f>
        <v>1</v>
      </c>
      <c r="CO438" s="355"/>
      <c r="CP438" s="355"/>
      <c r="CQ438" s="354">
        <f>IFERROR(VLOOKUP(CONCATENATE($AC438,$AE438),'[1]Matriz de Decisión'!$M$4:$Y$81,13,0),0)</f>
        <v>1</v>
      </c>
      <c r="CR438" s="355"/>
      <c r="CS438" s="355"/>
    </row>
    <row r="439" spans="1:97" ht="141.75" x14ac:dyDescent="0.25">
      <c r="A439" s="234" t="s">
        <v>3556</v>
      </c>
      <c r="B439" s="234" t="s">
        <v>181</v>
      </c>
      <c r="C439" s="234">
        <v>2</v>
      </c>
      <c r="D439" s="166" t="s">
        <v>185</v>
      </c>
      <c r="E439" s="120">
        <v>0</v>
      </c>
      <c r="F439" s="234">
        <v>13</v>
      </c>
      <c r="G439" s="166" t="s">
        <v>3733</v>
      </c>
      <c r="H439" s="166" t="s">
        <v>185</v>
      </c>
      <c r="I439" s="299" t="str">
        <f t="shared" si="29"/>
        <v>I-202-0-1314302</v>
      </c>
      <c r="J439" s="234" t="s">
        <v>221</v>
      </c>
      <c r="K439" s="109" t="s">
        <v>16</v>
      </c>
      <c r="L439" s="217" t="s">
        <v>19</v>
      </c>
      <c r="M439" s="111" t="s">
        <v>4754</v>
      </c>
      <c r="N439" s="202"/>
      <c r="O439" s="216" t="s">
        <v>225</v>
      </c>
      <c r="P439" s="331" t="s">
        <v>1414</v>
      </c>
      <c r="Q439" s="331" t="s">
        <v>1415</v>
      </c>
      <c r="R439" s="216" t="s">
        <v>228</v>
      </c>
      <c r="S439" s="111" t="s">
        <v>1464</v>
      </c>
      <c r="T439" s="1241" t="s">
        <v>5996</v>
      </c>
      <c r="U439" s="171"/>
      <c r="V439" s="216" t="s">
        <v>223</v>
      </c>
      <c r="W439" s="956">
        <v>1</v>
      </c>
      <c r="X439" s="144"/>
      <c r="Y439" s="144"/>
      <c r="Z439" s="296" t="s">
        <v>1466</v>
      </c>
      <c r="AA439" s="134">
        <v>43252</v>
      </c>
      <c r="AB439" s="134">
        <v>43434</v>
      </c>
      <c r="AC439" s="341" t="str">
        <f t="shared" si="30"/>
        <v>junio</v>
      </c>
      <c r="AD439" s="343">
        <f t="shared" si="31"/>
        <v>182</v>
      </c>
      <c r="AE439" s="342">
        <f t="shared" si="28"/>
        <v>183</v>
      </c>
      <c r="AF439" s="168"/>
      <c r="AG439" s="135"/>
      <c r="AH439" s="216"/>
      <c r="AI439" s="169"/>
      <c r="AJ439" s="296"/>
      <c r="AK439" s="144"/>
      <c r="AL439" s="279"/>
      <c r="AM439" s="279"/>
      <c r="AN439" s="144"/>
      <c r="AO439" s="144"/>
      <c r="AP439" s="144"/>
      <c r="AQ439" s="144"/>
      <c r="AR439" s="1279"/>
      <c r="AS439" s="1187"/>
      <c r="AT439" s="202"/>
      <c r="AU439" s="1384"/>
      <c r="AV439" s="1424">
        <v>0.6</v>
      </c>
      <c r="AW439" s="1404" t="s">
        <v>7525</v>
      </c>
      <c r="AX439" s="144"/>
      <c r="AY439" s="144"/>
      <c r="AZ439" s="144"/>
      <c r="BA439" s="144"/>
      <c r="BB439" s="144"/>
      <c r="BC439" s="144"/>
      <c r="BD439" s="144"/>
      <c r="BE439" s="144"/>
      <c r="BF439" s="144"/>
      <c r="BG439" s="144"/>
      <c r="BH439" s="144"/>
      <c r="BI439" s="144"/>
      <c r="BJ439" s="335">
        <f>IFERROR(VLOOKUP(CONCATENATE($AC439,$AE439),'Matriz de Decisión'!$M$4:$Y$81,2,0),0)</f>
        <v>0</v>
      </c>
      <c r="BK439" s="355"/>
      <c r="BL439" s="355"/>
      <c r="BM439" s="354">
        <f>IFERROR(VLOOKUP(CONCATENATE($AC439,$AE439),'[1]Matriz de Decisión'!$M$4:$Y$81,3,0),0)</f>
        <v>0</v>
      </c>
      <c r="BN439" s="355"/>
      <c r="BO439" s="355"/>
      <c r="BP439" s="354">
        <f>IFERROR(VLOOKUP(CONCATENATE($AC439,$AE439),'[1]Matriz de Decisión'!$M$4:$Y$81,4,0),0)</f>
        <v>0</v>
      </c>
      <c r="BQ439" s="355"/>
      <c r="BR439" s="355"/>
      <c r="BS439" s="354">
        <f>IFERROR(VLOOKUP(CONCATENATE($AC439,$AE439),'[1]Matriz de Decisión'!$M$4:$Y$81,5,0),0)</f>
        <v>0</v>
      </c>
      <c r="BT439" s="1223"/>
      <c r="BU439" s="1223"/>
      <c r="BV439" s="1409">
        <v>0</v>
      </c>
      <c r="BW439" s="1410"/>
      <c r="BX439" s="1410"/>
      <c r="BY439" s="1432">
        <v>0.11666666666666665</v>
      </c>
      <c r="BZ439" s="1432">
        <v>0.12</v>
      </c>
      <c r="CA439" s="1404" t="s">
        <v>7525</v>
      </c>
      <c r="CB439" s="354">
        <f>IFERROR(VLOOKUP(CONCATENATE($AC439,$AE439),'[1]Matriz de Decisión'!$M$4:$Y$81,8,0),0)</f>
        <v>0.23333333333333331</v>
      </c>
      <c r="CC439" s="355"/>
      <c r="CD439" s="355"/>
      <c r="CE439" s="354">
        <f>IFERROR(VLOOKUP(CONCATENATE($AC439,$AE439),'[1]Matriz de Decisión'!$M$4:$Y$81,9,0),0)</f>
        <v>0.35</v>
      </c>
      <c r="CF439" s="355"/>
      <c r="CG439" s="355"/>
      <c r="CH439" s="354">
        <f>IFERROR(VLOOKUP(CONCATENATE($AC439,$AE439),'[1]Matriz de Decisión'!$M$4:$Y$81,10,0),0)</f>
        <v>0.51666666666666661</v>
      </c>
      <c r="CI439" s="355"/>
      <c r="CJ439" s="355"/>
      <c r="CK439" s="354">
        <f>IFERROR(VLOOKUP(CONCATENATE($AC439,$AE439),'[1]Matriz de Decisión'!$M$4:$Y$81,11,0),0)</f>
        <v>0.68333333333333324</v>
      </c>
      <c r="CL439" s="355"/>
      <c r="CM439" s="355"/>
      <c r="CN439" s="354">
        <f>IFERROR(VLOOKUP(CONCATENATE($AC439,$AE439),'[1]Matriz de Decisión'!$M$4:$Y$81,12,0),0)</f>
        <v>1</v>
      </c>
      <c r="CO439" s="355"/>
      <c r="CP439" s="355"/>
      <c r="CQ439" s="354">
        <f>IFERROR(VLOOKUP(CONCATENATE($AC439,$AE439),'[1]Matriz de Decisión'!$M$4:$Y$81,13,0),0)</f>
        <v>1</v>
      </c>
      <c r="CR439" s="355"/>
      <c r="CS439" s="355"/>
    </row>
    <row r="440" spans="1:97" ht="63.75" customHeight="1" x14ac:dyDescent="0.25">
      <c r="A440" s="234" t="s">
        <v>3556</v>
      </c>
      <c r="B440" s="234" t="s">
        <v>181</v>
      </c>
      <c r="C440" s="234">
        <v>2</v>
      </c>
      <c r="D440" s="166" t="s">
        <v>185</v>
      </c>
      <c r="E440" s="120">
        <v>0</v>
      </c>
      <c r="F440" s="234">
        <v>13</v>
      </c>
      <c r="G440" s="166" t="s">
        <v>3734</v>
      </c>
      <c r="H440" s="166" t="s">
        <v>183</v>
      </c>
      <c r="I440" s="299" t="str">
        <f t="shared" si="29"/>
        <v>I-202-0-1314401</v>
      </c>
      <c r="J440" s="234" t="s">
        <v>221</v>
      </c>
      <c r="K440" s="109" t="s">
        <v>16</v>
      </c>
      <c r="L440" s="217" t="s">
        <v>19</v>
      </c>
      <c r="M440" s="111" t="s">
        <v>4754</v>
      </c>
      <c r="N440" s="202"/>
      <c r="O440" s="216" t="s">
        <v>225</v>
      </c>
      <c r="P440" s="331" t="s">
        <v>1414</v>
      </c>
      <c r="Q440" s="331" t="s">
        <v>1415</v>
      </c>
      <c r="R440" s="216" t="s">
        <v>228</v>
      </c>
      <c r="S440" s="111" t="s">
        <v>1467</v>
      </c>
      <c r="T440" s="1032" t="s">
        <v>5997</v>
      </c>
      <c r="U440" s="171">
        <v>0.1</v>
      </c>
      <c r="V440" s="216" t="s">
        <v>223</v>
      </c>
      <c r="W440" s="310">
        <v>4</v>
      </c>
      <c r="X440" s="814" t="s">
        <v>222</v>
      </c>
      <c r="Y440" s="815">
        <v>43146</v>
      </c>
      <c r="Z440" s="296" t="s">
        <v>3542</v>
      </c>
      <c r="AA440" s="134">
        <v>43132</v>
      </c>
      <c r="AB440" s="134">
        <v>43434</v>
      </c>
      <c r="AC440" s="341" t="str">
        <f t="shared" si="30"/>
        <v>febrero</v>
      </c>
      <c r="AD440" s="343">
        <f t="shared" si="31"/>
        <v>302</v>
      </c>
      <c r="AE440" s="342">
        <f t="shared" si="28"/>
        <v>305</v>
      </c>
      <c r="AF440" s="168"/>
      <c r="AG440" s="135"/>
      <c r="AH440" s="216"/>
      <c r="AI440" s="169"/>
      <c r="AJ440" s="296"/>
      <c r="AK440" s="296" t="s">
        <v>2533</v>
      </c>
      <c r="AL440" s="354">
        <v>0.1</v>
      </c>
      <c r="AM440" s="296" t="s">
        <v>2534</v>
      </c>
      <c r="AN440" s="647">
        <v>0.1</v>
      </c>
      <c r="AO440" s="296" t="s">
        <v>2534</v>
      </c>
      <c r="AP440" s="854">
        <v>0.5</v>
      </c>
      <c r="AQ440" s="853" t="s">
        <v>4677</v>
      </c>
      <c r="AR440" s="1282">
        <v>0.2</v>
      </c>
      <c r="AS440" s="502" t="s">
        <v>5879</v>
      </c>
      <c r="AT440" s="1424">
        <v>0.2</v>
      </c>
      <c r="AU440" s="1393" t="s">
        <v>6761</v>
      </c>
      <c r="AV440" s="1424">
        <v>0.3</v>
      </c>
      <c r="AW440" s="1406" t="s">
        <v>7526</v>
      </c>
      <c r="AX440" s="144"/>
      <c r="AY440" s="144"/>
      <c r="AZ440" s="144"/>
      <c r="BA440" s="144"/>
      <c r="BB440" s="144"/>
      <c r="BC440" s="144"/>
      <c r="BD440" s="144"/>
      <c r="BE440" s="144"/>
      <c r="BF440" s="144"/>
      <c r="BG440" s="144"/>
      <c r="BH440" s="144"/>
      <c r="BI440" s="144"/>
      <c r="BJ440" s="335">
        <f>IFERROR(VLOOKUP(CONCATENATE($AC440,$AE440),'Matriz de Decisión'!$M$4:$Y$81,2,0),0)</f>
        <v>0</v>
      </c>
      <c r="BK440" s="355"/>
      <c r="BL440" s="355"/>
      <c r="BM440" s="354">
        <f>IFERROR(VLOOKUP(CONCATENATE($AC440,$AE440),'[1]Matriz de Decisión'!$M$4:$Y$81,3,0),0)</f>
        <v>7.0000000000000007E-2</v>
      </c>
      <c r="BN440" s="354">
        <v>0.1</v>
      </c>
      <c r="BO440" s="501" t="s">
        <v>2534</v>
      </c>
      <c r="BP440" s="354">
        <f>IFERROR(VLOOKUP(CONCATENATE($AC440,$AE440),'[1]Matriz de Decisión'!$M$4:$Y$81,4,0),0)</f>
        <v>0.14000000000000001</v>
      </c>
      <c r="BQ440" s="918">
        <v>0.14000000000000001</v>
      </c>
      <c r="BR440" s="917" t="s">
        <v>4677</v>
      </c>
      <c r="BS440" s="354">
        <f>IFERROR(VLOOKUP(CONCATENATE($AC440,$AE440),'[1]Matriz de Decisión'!$M$4:$Y$81,5,0),0)</f>
        <v>0.21000000000000002</v>
      </c>
      <c r="BT440" s="1268">
        <v>0.21</v>
      </c>
      <c r="BU440" s="502" t="s">
        <v>5933</v>
      </c>
      <c r="BV440" s="1408">
        <v>0.28000000000000003</v>
      </c>
      <c r="BW440" s="1405">
        <v>0.28000000000000003</v>
      </c>
      <c r="BX440" s="1413" t="s">
        <v>6819</v>
      </c>
      <c r="BY440" s="1432">
        <v>0.35000000000000003</v>
      </c>
      <c r="BZ440" s="1432">
        <v>0.35</v>
      </c>
      <c r="CA440" s="1404" t="s">
        <v>7582</v>
      </c>
      <c r="CB440" s="354">
        <f>IFERROR(VLOOKUP(CONCATENATE($AC440,$AE440),'[1]Matriz de Decisión'!$M$4:$Y$81,8,0),0)</f>
        <v>0.45000000000000007</v>
      </c>
      <c r="CC440" s="355"/>
      <c r="CD440" s="355"/>
      <c r="CE440" s="354">
        <f>IFERROR(VLOOKUP(CONCATENATE($AC440,$AE440),'[1]Matriz de Decisión'!$M$4:$Y$81,9,0),0)</f>
        <v>0.55000000000000004</v>
      </c>
      <c r="CF440" s="355"/>
      <c r="CG440" s="355"/>
      <c r="CH440" s="354">
        <f>IFERROR(VLOOKUP(CONCATENATE($AC440,$AE440),'[1]Matriz de Decisión'!$M$4:$Y$81,10,0),0)</f>
        <v>0.65</v>
      </c>
      <c r="CI440" s="355"/>
      <c r="CJ440" s="355"/>
      <c r="CK440" s="354">
        <f>IFERROR(VLOOKUP(CONCATENATE($AC440,$AE440),'[1]Matriz de Decisión'!$M$4:$Y$81,11,0),0)</f>
        <v>0.75</v>
      </c>
      <c r="CL440" s="355"/>
      <c r="CM440" s="355"/>
      <c r="CN440" s="354">
        <f>IFERROR(VLOOKUP(CONCATENATE($AC440,$AE440),'[1]Matriz de Decisión'!$M$4:$Y$81,12,0),0)</f>
        <v>1</v>
      </c>
      <c r="CO440" s="355"/>
      <c r="CP440" s="355"/>
      <c r="CQ440" s="354">
        <f>IFERROR(VLOOKUP(CONCATENATE($AC440,$AE440),'[1]Matriz de Decisión'!$M$4:$Y$81,13,0),0)</f>
        <v>1</v>
      </c>
      <c r="CR440" s="355"/>
      <c r="CS440" s="355"/>
    </row>
    <row r="441" spans="1:97" ht="110.25" x14ac:dyDescent="0.25">
      <c r="A441" s="234" t="s">
        <v>3556</v>
      </c>
      <c r="B441" s="234" t="s">
        <v>181</v>
      </c>
      <c r="C441" s="234">
        <v>2</v>
      </c>
      <c r="D441" s="166" t="s">
        <v>185</v>
      </c>
      <c r="E441" s="120">
        <v>0</v>
      </c>
      <c r="F441" s="234">
        <v>13</v>
      </c>
      <c r="G441" s="166" t="s">
        <v>3734</v>
      </c>
      <c r="H441" s="166" t="s">
        <v>185</v>
      </c>
      <c r="I441" s="299" t="str">
        <f t="shared" si="29"/>
        <v>I-202-0-1314402</v>
      </c>
      <c r="J441" s="234" t="s">
        <v>221</v>
      </c>
      <c r="K441" s="109" t="s">
        <v>16</v>
      </c>
      <c r="L441" s="217" t="s">
        <v>19</v>
      </c>
      <c r="M441" s="111" t="s">
        <v>4754</v>
      </c>
      <c r="N441" s="202"/>
      <c r="O441" s="216" t="s">
        <v>225</v>
      </c>
      <c r="P441" s="331" t="s">
        <v>1414</v>
      </c>
      <c r="Q441" s="331" t="s">
        <v>1415</v>
      </c>
      <c r="R441" s="216" t="s">
        <v>228</v>
      </c>
      <c r="S441" s="111" t="s">
        <v>1467</v>
      </c>
      <c r="T441" s="1241" t="s">
        <v>5997</v>
      </c>
      <c r="U441" s="171"/>
      <c r="V441" s="216" t="s">
        <v>223</v>
      </c>
      <c r="W441" s="310">
        <v>4</v>
      </c>
      <c r="X441" s="499"/>
      <c r="Y441" s="500"/>
      <c r="Z441" s="630" t="s">
        <v>3543</v>
      </c>
      <c r="AA441" s="134">
        <v>43221</v>
      </c>
      <c r="AB441" s="134">
        <v>43434</v>
      </c>
      <c r="AC441" s="341" t="str">
        <f t="shared" si="30"/>
        <v>mayo</v>
      </c>
      <c r="AD441" s="343">
        <f t="shared" si="31"/>
        <v>213</v>
      </c>
      <c r="AE441" s="342">
        <f t="shared" si="28"/>
        <v>213</v>
      </c>
      <c r="AF441" s="168"/>
      <c r="AG441" s="135"/>
      <c r="AH441" s="216"/>
      <c r="AI441" s="169"/>
      <c r="AJ441" s="296"/>
      <c r="AK441" s="144"/>
      <c r="AL441" s="279"/>
      <c r="AM441" s="279"/>
      <c r="AN441" s="144"/>
      <c r="AO441" s="144"/>
      <c r="AP441" s="144"/>
      <c r="AQ441" s="144"/>
      <c r="AR441" s="1279"/>
      <c r="AS441" s="1187"/>
      <c r="AT441" s="1424">
        <v>0.2</v>
      </c>
      <c r="AU441" s="1393" t="s">
        <v>6761</v>
      </c>
      <c r="AV441" s="1424">
        <v>0.3</v>
      </c>
      <c r="AW441" s="1404" t="s">
        <v>7527</v>
      </c>
      <c r="AX441" s="144"/>
      <c r="AY441" s="144"/>
      <c r="AZ441" s="144"/>
      <c r="BA441" s="144"/>
      <c r="BB441" s="144"/>
      <c r="BC441" s="144"/>
      <c r="BD441" s="144"/>
      <c r="BE441" s="144"/>
      <c r="BF441" s="144"/>
      <c r="BG441" s="144"/>
      <c r="BH441" s="144"/>
      <c r="BI441" s="144"/>
      <c r="BJ441" s="335">
        <f>IFERROR(VLOOKUP(CONCATENATE($AC441,$AE441),'Matriz de Decisión'!$M$4:$Y$81,2,0),0)</f>
        <v>0</v>
      </c>
      <c r="BK441" s="355"/>
      <c r="BL441" s="355"/>
      <c r="BM441" s="354">
        <f>IFERROR(VLOOKUP(CONCATENATE($AC441,$AE441),'[1]Matriz de Decisión'!$M$4:$Y$81,3,0),0)</f>
        <v>0</v>
      </c>
      <c r="BN441" s="355"/>
      <c r="BO441" s="355"/>
      <c r="BP441" s="354">
        <f>IFERROR(VLOOKUP(CONCATENATE($AC441,$AE441),'[1]Matriz de Decisión'!$M$4:$Y$81,4,0),0)</f>
        <v>0</v>
      </c>
      <c r="BQ441" s="355"/>
      <c r="BR441" s="355"/>
      <c r="BS441" s="354">
        <f>IFERROR(VLOOKUP(CONCATENATE($AC441,$AE441),'[1]Matriz de Decisión'!$M$4:$Y$81,5,0),0)</f>
        <v>0</v>
      </c>
      <c r="BT441" s="1223"/>
      <c r="BU441" s="1223"/>
      <c r="BV441" s="1440"/>
      <c r="BW441" s="1405">
        <v>0.28000000000000003</v>
      </c>
      <c r="BX441" s="1413" t="s">
        <v>6762</v>
      </c>
      <c r="BY441" s="1432">
        <v>0</v>
      </c>
      <c r="BZ441" s="1432">
        <v>0.1</v>
      </c>
      <c r="CA441" s="1404" t="s">
        <v>7527</v>
      </c>
      <c r="CB441" s="354">
        <f>IFERROR(VLOOKUP(CONCATENATE($AC441,$AE441),'[1]Matriz de Decisión'!$M$4:$Y$81,8,0),0)</f>
        <v>0</v>
      </c>
      <c r="CC441" s="355"/>
      <c r="CD441" s="355"/>
      <c r="CE441" s="354">
        <f>IFERROR(VLOOKUP(CONCATENATE($AC441,$AE441),'[1]Matriz de Decisión'!$M$4:$Y$81,9,0),0)</f>
        <v>0</v>
      </c>
      <c r="CF441" s="355"/>
      <c r="CG441" s="355"/>
      <c r="CH441" s="354">
        <f>IFERROR(VLOOKUP(CONCATENATE($AC441,$AE441),'[1]Matriz de Decisión'!$M$4:$Y$81,10,0),0)</f>
        <v>0</v>
      </c>
      <c r="CI441" s="355"/>
      <c r="CJ441" s="355"/>
      <c r="CK441" s="354">
        <f>IFERROR(VLOOKUP(CONCATENATE($AC441,$AE441),'[1]Matriz de Decisión'!$M$4:$Y$81,11,0),0)</f>
        <v>0</v>
      </c>
      <c r="CL441" s="355"/>
      <c r="CM441" s="355"/>
      <c r="CN441" s="354">
        <f>IFERROR(VLOOKUP(CONCATENATE($AC441,$AE441),'[1]Matriz de Decisión'!$M$4:$Y$81,12,0),0)</f>
        <v>0</v>
      </c>
      <c r="CO441" s="355"/>
      <c r="CP441" s="355"/>
      <c r="CQ441" s="354">
        <f>IFERROR(VLOOKUP(CONCATENATE($AC441,$AE441),'[1]Matriz de Decisión'!$M$4:$Y$81,13,0),0)</f>
        <v>0</v>
      </c>
      <c r="CR441" s="355"/>
      <c r="CS441" s="355"/>
    </row>
    <row r="442" spans="1:97" ht="63.75" customHeight="1" x14ac:dyDescent="0.25">
      <c r="A442" s="234" t="s">
        <v>3556</v>
      </c>
      <c r="B442" s="234" t="s">
        <v>181</v>
      </c>
      <c r="C442" s="234">
        <v>2</v>
      </c>
      <c r="D442" s="166" t="s">
        <v>185</v>
      </c>
      <c r="E442" s="120">
        <v>0</v>
      </c>
      <c r="F442" s="234">
        <v>13</v>
      </c>
      <c r="G442" s="166" t="s">
        <v>3734</v>
      </c>
      <c r="H442" s="166" t="s">
        <v>186</v>
      </c>
      <c r="I442" s="299" t="str">
        <f t="shared" si="29"/>
        <v>I-202-0-1314403</v>
      </c>
      <c r="J442" s="234" t="s">
        <v>221</v>
      </c>
      <c r="K442" s="109" t="s">
        <v>16</v>
      </c>
      <c r="L442" s="217" t="s">
        <v>19</v>
      </c>
      <c r="M442" s="111" t="s">
        <v>4754</v>
      </c>
      <c r="N442" s="202"/>
      <c r="O442" s="216" t="s">
        <v>225</v>
      </c>
      <c r="P442" s="331" t="s">
        <v>1414</v>
      </c>
      <c r="Q442" s="331" t="s">
        <v>1415</v>
      </c>
      <c r="R442" s="216" t="s">
        <v>228</v>
      </c>
      <c r="S442" s="111" t="s">
        <v>1467</v>
      </c>
      <c r="T442" s="1032" t="s">
        <v>5997</v>
      </c>
      <c r="U442" s="171"/>
      <c r="V442" s="216" t="s">
        <v>223</v>
      </c>
      <c r="W442" s="310">
        <v>4</v>
      </c>
      <c r="X442" s="814" t="s">
        <v>222</v>
      </c>
      <c r="Y442" s="815">
        <v>43146</v>
      </c>
      <c r="Z442" s="296" t="s">
        <v>1468</v>
      </c>
      <c r="AA442" s="134">
        <v>43191</v>
      </c>
      <c r="AB442" s="134">
        <v>43403</v>
      </c>
      <c r="AC442" s="341" t="str">
        <f t="shared" si="30"/>
        <v>abril</v>
      </c>
      <c r="AD442" s="343">
        <f t="shared" si="31"/>
        <v>212</v>
      </c>
      <c r="AE442" s="342">
        <f t="shared" si="28"/>
        <v>213</v>
      </c>
      <c r="AF442" s="168"/>
      <c r="AG442" s="168"/>
      <c r="AH442" s="296"/>
      <c r="AI442" s="169"/>
      <c r="AJ442" s="296"/>
      <c r="AK442" s="144"/>
      <c r="AL442" s="279"/>
      <c r="AM442" s="279"/>
      <c r="AN442" s="144"/>
      <c r="AO442" s="144"/>
      <c r="AP442" s="144"/>
      <c r="AQ442" s="144"/>
      <c r="AR442" s="1278">
        <v>0.1</v>
      </c>
      <c r="AS442" s="1262" t="s">
        <v>5880</v>
      </c>
      <c r="AT442" s="1424">
        <v>0.2</v>
      </c>
      <c r="AU442" s="1393" t="s">
        <v>6761</v>
      </c>
      <c r="AV442" s="1424">
        <v>0.3</v>
      </c>
      <c r="AW442" s="1404" t="s">
        <v>7528</v>
      </c>
      <c r="AX442" s="144"/>
      <c r="AY442" s="144"/>
      <c r="AZ442" s="144"/>
      <c r="BA442" s="144"/>
      <c r="BB442" s="144"/>
      <c r="BC442" s="144"/>
      <c r="BD442" s="144"/>
      <c r="BE442" s="144"/>
      <c r="BF442" s="144"/>
      <c r="BG442" s="144"/>
      <c r="BH442" s="144"/>
      <c r="BI442" s="144"/>
      <c r="BJ442" s="335">
        <f>IFERROR(VLOOKUP(CONCATENATE($AC442,$AE442),'Matriz de Decisión'!$M$4:$Y$81,2,0),0)</f>
        <v>0</v>
      </c>
      <c r="BK442" s="355"/>
      <c r="BL442" s="355"/>
      <c r="BM442" s="354">
        <f>IFERROR(VLOOKUP(CONCATENATE($AC442,$AE442),'[1]Matriz de Decisión'!$M$4:$Y$81,3,0),0)</f>
        <v>0</v>
      </c>
      <c r="BN442" s="355"/>
      <c r="BO442" s="355"/>
      <c r="BP442" s="354">
        <f>IFERROR(VLOOKUP(CONCATENATE($AC442,$AE442),'[1]Matriz de Decisión'!$M$4:$Y$81,4,0),0)</f>
        <v>0</v>
      </c>
      <c r="BQ442" s="355"/>
      <c r="BR442" s="355"/>
      <c r="BS442" s="354">
        <f>IFERROR(VLOOKUP(CONCATENATE($AC442,$AE442),'[1]Matriz de Decisión'!$M$4:$Y$81,5,0),0)</f>
        <v>0.10285714285714284</v>
      </c>
      <c r="BT442" s="1267">
        <v>0.1</v>
      </c>
      <c r="BU442" s="1262" t="s">
        <v>5880</v>
      </c>
      <c r="BV442" s="1408">
        <v>0.20571428571428568</v>
      </c>
      <c r="BW442" s="1405">
        <v>0.21</v>
      </c>
      <c r="BX442" s="1413" t="s">
        <v>6762</v>
      </c>
      <c r="BY442" s="1432">
        <v>0.34857142857142853</v>
      </c>
      <c r="BZ442" s="1432">
        <v>0.35</v>
      </c>
      <c r="CA442" s="1404" t="s">
        <v>7528</v>
      </c>
      <c r="CB442" s="354">
        <f>IFERROR(VLOOKUP(CONCATENATE($AC442,$AE442),'[1]Matriz de Decisión'!$M$4:$Y$81,8,0),0)</f>
        <v>0.49142857142857138</v>
      </c>
      <c r="CC442" s="355"/>
      <c r="CD442" s="355"/>
      <c r="CE442" s="354">
        <f>IFERROR(VLOOKUP(CONCATENATE($AC442,$AE442),'[1]Matriz de Decisión'!$M$4:$Y$81,9,0),0)</f>
        <v>0.63428571428571423</v>
      </c>
      <c r="CF442" s="355"/>
      <c r="CG442" s="355"/>
      <c r="CH442" s="354">
        <f>IFERROR(VLOOKUP(CONCATENATE($AC442,$AE442),'[1]Matriz de Decisión'!$M$4:$Y$81,10,0),0)</f>
        <v>0.77714285714285714</v>
      </c>
      <c r="CI442" s="355"/>
      <c r="CJ442" s="355"/>
      <c r="CK442" s="354">
        <f>IFERROR(VLOOKUP(CONCATENATE($AC442,$AE442),'[1]Matriz de Decisión'!$M$4:$Y$81,11,0),0)</f>
        <v>1</v>
      </c>
      <c r="CL442" s="355"/>
      <c r="CM442" s="355"/>
      <c r="CN442" s="354">
        <f>IFERROR(VLOOKUP(CONCATENATE($AC442,$AE442),'[1]Matriz de Decisión'!$M$4:$Y$81,12,0),0)</f>
        <v>1</v>
      </c>
      <c r="CO442" s="355"/>
      <c r="CP442" s="355"/>
      <c r="CQ442" s="354">
        <f>IFERROR(VLOOKUP(CONCATENATE($AC442,$AE442),'[1]Matriz de Decisión'!$M$4:$Y$81,13,0),0)</f>
        <v>1</v>
      </c>
      <c r="CR442" s="355"/>
      <c r="CS442" s="355"/>
    </row>
    <row r="443" spans="1:97" ht="84" x14ac:dyDescent="0.25">
      <c r="A443" s="234" t="s">
        <v>3556</v>
      </c>
      <c r="B443" s="234" t="s">
        <v>181</v>
      </c>
      <c r="C443" s="234">
        <v>2</v>
      </c>
      <c r="D443" s="166" t="s">
        <v>185</v>
      </c>
      <c r="E443" s="120">
        <v>0</v>
      </c>
      <c r="F443" s="234">
        <v>13</v>
      </c>
      <c r="G443" s="166" t="s">
        <v>3734</v>
      </c>
      <c r="H443" s="166" t="s">
        <v>187</v>
      </c>
      <c r="I443" s="299" t="str">
        <f t="shared" si="29"/>
        <v>I-202-0-1314404</v>
      </c>
      <c r="J443" s="234" t="s">
        <v>221</v>
      </c>
      <c r="K443" s="109" t="s">
        <v>16</v>
      </c>
      <c r="L443" s="217" t="s">
        <v>19</v>
      </c>
      <c r="M443" s="111" t="s">
        <v>4754</v>
      </c>
      <c r="N443" s="202"/>
      <c r="O443" s="216" t="s">
        <v>225</v>
      </c>
      <c r="P443" s="331" t="s">
        <v>1414</v>
      </c>
      <c r="Q443" s="331" t="s">
        <v>1415</v>
      </c>
      <c r="R443" s="216" t="s">
        <v>228</v>
      </c>
      <c r="S443" s="111" t="s">
        <v>1467</v>
      </c>
      <c r="T443" s="1241" t="s">
        <v>5997</v>
      </c>
      <c r="U443" s="171"/>
      <c r="V443" s="216" t="s">
        <v>223</v>
      </c>
      <c r="W443" s="310">
        <v>4</v>
      </c>
      <c r="X443" s="144"/>
      <c r="Y443" s="144"/>
      <c r="Z443" s="296" t="s">
        <v>1469</v>
      </c>
      <c r="AA443" s="134">
        <v>43221</v>
      </c>
      <c r="AB443" s="134">
        <v>43434</v>
      </c>
      <c r="AC443" s="341" t="str">
        <f t="shared" si="30"/>
        <v>mayo</v>
      </c>
      <c r="AD443" s="343">
        <f t="shared" si="31"/>
        <v>213</v>
      </c>
      <c r="AE443" s="342">
        <f t="shared" si="28"/>
        <v>213</v>
      </c>
      <c r="AF443" s="168"/>
      <c r="AG443" s="135"/>
      <c r="AH443" s="216"/>
      <c r="AI443" s="169"/>
      <c r="AJ443" s="296"/>
      <c r="AK443" s="144"/>
      <c r="AL443" s="279"/>
      <c r="AM443" s="279"/>
      <c r="AN443" s="144"/>
      <c r="AO443" s="144"/>
      <c r="AP443" s="144"/>
      <c r="AQ443" s="144"/>
      <c r="AR443" s="1279"/>
      <c r="AS443" s="1187"/>
      <c r="AT443" s="1424">
        <v>0.2</v>
      </c>
      <c r="AU443" s="1393" t="s">
        <v>6762</v>
      </c>
      <c r="AV443" s="1424">
        <v>0.3</v>
      </c>
      <c r="AW443" s="1403" t="s">
        <v>7529</v>
      </c>
      <c r="AX443" s="144"/>
      <c r="AY443" s="144"/>
      <c r="AZ443" s="144"/>
      <c r="BA443" s="144"/>
      <c r="BB443" s="144"/>
      <c r="BC443" s="144"/>
      <c r="BD443" s="144"/>
      <c r="BE443" s="144"/>
      <c r="BF443" s="144"/>
      <c r="BG443" s="144"/>
      <c r="BH443" s="144"/>
      <c r="BI443" s="144"/>
      <c r="BJ443" s="335">
        <f>IFERROR(VLOOKUP(CONCATENATE($AC443,$AE443),'Matriz de Decisión'!$M$4:$Y$81,2,0),0)</f>
        <v>0</v>
      </c>
      <c r="BK443" s="355"/>
      <c r="BL443" s="355"/>
      <c r="BM443" s="354">
        <f>IFERROR(VLOOKUP(CONCATENATE($AC443,$AE443),'[1]Matriz de Decisión'!$M$4:$Y$81,3,0),0)</f>
        <v>0</v>
      </c>
      <c r="BN443" s="355"/>
      <c r="BO443" s="355"/>
      <c r="BP443" s="354">
        <f>IFERROR(VLOOKUP(CONCATENATE($AC443,$AE443),'[1]Matriz de Decisión'!$M$4:$Y$81,4,0),0)</f>
        <v>0</v>
      </c>
      <c r="BQ443" s="355"/>
      <c r="BR443" s="355"/>
      <c r="BS443" s="354">
        <f>IFERROR(VLOOKUP(CONCATENATE($AC443,$AE443),'[1]Matriz de Decisión'!$M$4:$Y$81,5,0),0)</f>
        <v>0</v>
      </c>
      <c r="BT443" s="1223"/>
      <c r="BU443" s="1223"/>
      <c r="BV443" s="1405">
        <v>0.28000000000000003</v>
      </c>
      <c r="BW443" s="1405">
        <v>0.28000000000000003</v>
      </c>
      <c r="BX443" s="1413" t="s">
        <v>6762</v>
      </c>
      <c r="BY443" s="1432">
        <v>0</v>
      </c>
      <c r="BZ443" s="1432">
        <v>0.35</v>
      </c>
      <c r="CA443" s="1403" t="s">
        <v>7529</v>
      </c>
      <c r="CB443" s="354">
        <f>IFERROR(VLOOKUP(CONCATENATE($AC443,$AE443),'[1]Matriz de Decisión'!$M$4:$Y$81,8,0),0)</f>
        <v>0</v>
      </c>
      <c r="CC443" s="355"/>
      <c r="CD443" s="355"/>
      <c r="CE443" s="354">
        <f>IFERROR(VLOOKUP(CONCATENATE($AC443,$AE443),'[1]Matriz de Decisión'!$M$4:$Y$81,9,0),0)</f>
        <v>0</v>
      </c>
      <c r="CF443" s="355"/>
      <c r="CG443" s="355"/>
      <c r="CH443" s="354">
        <f>IFERROR(VLOOKUP(CONCATENATE($AC443,$AE443),'[1]Matriz de Decisión'!$M$4:$Y$81,10,0),0)</f>
        <v>0</v>
      </c>
      <c r="CI443" s="355"/>
      <c r="CJ443" s="355"/>
      <c r="CK443" s="354">
        <f>IFERROR(VLOOKUP(CONCATENATE($AC443,$AE443),'[1]Matriz de Decisión'!$M$4:$Y$81,11,0),0)</f>
        <v>0</v>
      </c>
      <c r="CL443" s="355"/>
      <c r="CM443" s="355"/>
      <c r="CN443" s="354">
        <f>IFERROR(VLOOKUP(CONCATENATE($AC443,$AE443),'[1]Matriz de Decisión'!$M$4:$Y$81,12,0),0)</f>
        <v>0</v>
      </c>
      <c r="CO443" s="355"/>
      <c r="CP443" s="355"/>
      <c r="CQ443" s="354">
        <f>IFERROR(VLOOKUP(CONCATENATE($AC443,$AE443),'[1]Matriz de Decisión'!$M$4:$Y$81,13,0),0)</f>
        <v>0</v>
      </c>
      <c r="CR443" s="355"/>
      <c r="CS443" s="355"/>
    </row>
    <row r="444" spans="1:97" ht="84" x14ac:dyDescent="0.25">
      <c r="A444" s="234" t="s">
        <v>3556</v>
      </c>
      <c r="B444" s="234" t="s">
        <v>181</v>
      </c>
      <c r="C444" s="234">
        <v>2</v>
      </c>
      <c r="D444" s="166" t="s">
        <v>185</v>
      </c>
      <c r="E444" s="120">
        <v>0</v>
      </c>
      <c r="F444" s="234">
        <v>13</v>
      </c>
      <c r="G444" s="166" t="s">
        <v>3735</v>
      </c>
      <c r="H444" s="166" t="s">
        <v>183</v>
      </c>
      <c r="I444" s="299" t="str">
        <f t="shared" si="29"/>
        <v>I-202-0-1314501</v>
      </c>
      <c r="J444" s="234" t="s">
        <v>221</v>
      </c>
      <c r="K444" s="109" t="s">
        <v>16</v>
      </c>
      <c r="L444" s="217" t="s">
        <v>19</v>
      </c>
      <c r="M444" s="111" t="s">
        <v>4754</v>
      </c>
      <c r="N444" s="202"/>
      <c r="O444" s="216" t="s">
        <v>225</v>
      </c>
      <c r="P444" s="331" t="s">
        <v>1414</v>
      </c>
      <c r="Q444" s="331" t="s">
        <v>1415</v>
      </c>
      <c r="R444" s="216" t="s">
        <v>228</v>
      </c>
      <c r="S444" s="111" t="s">
        <v>1470</v>
      </c>
      <c r="T444" s="1187"/>
      <c r="U444" s="171">
        <v>0.05</v>
      </c>
      <c r="V444" s="216" t="s">
        <v>223</v>
      </c>
      <c r="W444" s="956">
        <v>1</v>
      </c>
      <c r="X444" s="144"/>
      <c r="Y444" s="144"/>
      <c r="Z444" s="296" t="s">
        <v>1471</v>
      </c>
      <c r="AA444" s="134">
        <v>43313</v>
      </c>
      <c r="AB444" s="134">
        <v>43434</v>
      </c>
      <c r="AC444" s="341" t="str">
        <f t="shared" si="30"/>
        <v>agosto</v>
      </c>
      <c r="AD444" s="343">
        <f t="shared" si="31"/>
        <v>121</v>
      </c>
      <c r="AE444" s="342">
        <f t="shared" si="28"/>
        <v>122</v>
      </c>
      <c r="AF444" s="168"/>
      <c r="AG444" s="135">
        <v>0</v>
      </c>
      <c r="AH444" s="216"/>
      <c r="AI444" s="169"/>
      <c r="AJ444" s="296"/>
      <c r="AK444" s="144"/>
      <c r="AL444" s="279"/>
      <c r="AM444" s="279"/>
      <c r="AN444" s="144"/>
      <c r="AO444" s="144"/>
      <c r="AP444" s="144"/>
      <c r="AQ444" s="144"/>
      <c r="AR444" s="1279"/>
      <c r="AS444" s="1187"/>
      <c r="AT444" s="202"/>
      <c r="AU444" s="1384"/>
      <c r="AV444" s="202"/>
      <c r="AW444" s="1423"/>
      <c r="AX444" s="144"/>
      <c r="AY444" s="144"/>
      <c r="AZ444" s="144"/>
      <c r="BA444" s="144"/>
      <c r="BB444" s="144"/>
      <c r="BC444" s="144"/>
      <c r="BD444" s="144"/>
      <c r="BE444" s="144"/>
      <c r="BF444" s="144"/>
      <c r="BG444" s="144"/>
      <c r="BH444" s="144"/>
      <c r="BI444" s="144"/>
      <c r="BJ444" s="335">
        <f>IFERROR(VLOOKUP(CONCATENATE($AC444,$AE444),'Matriz de Decisión'!$M$4:$Y$81,2,0),0)</f>
        <v>0</v>
      </c>
      <c r="BK444" s="355"/>
      <c r="BL444" s="355"/>
      <c r="BM444" s="354">
        <f>IFERROR(VLOOKUP(CONCATENATE($AC444,$AE444),'[1]Matriz de Decisión'!$M$4:$Y$81,3,0),0)</f>
        <v>0</v>
      </c>
      <c r="BN444" s="355"/>
      <c r="BO444" s="355"/>
      <c r="BP444" s="354">
        <f>IFERROR(VLOOKUP(CONCATENATE($AC444,$AE444),'[1]Matriz de Decisión'!$M$4:$Y$81,4,0),0)</f>
        <v>0</v>
      </c>
      <c r="BQ444" s="355"/>
      <c r="BR444" s="355"/>
      <c r="BS444" s="354">
        <f>IFERROR(VLOOKUP(CONCATENATE($AC444,$AE444),'[1]Matriz de Decisión'!$M$4:$Y$81,5,0),0)</f>
        <v>0</v>
      </c>
      <c r="BT444" s="1223"/>
      <c r="BU444" s="1223"/>
      <c r="BV444" s="1409">
        <v>0</v>
      </c>
      <c r="BW444" s="1410"/>
      <c r="BX444" s="1410"/>
      <c r="BY444" s="1432">
        <v>0</v>
      </c>
      <c r="BZ444" s="1433"/>
      <c r="CA444" s="1433"/>
      <c r="CB444" s="354">
        <f>IFERROR(VLOOKUP(CONCATENATE($AC444,$AE444),'[1]Matriz de Decisión'!$M$4:$Y$81,8,0),0)</f>
        <v>0</v>
      </c>
      <c r="CC444" s="355"/>
      <c r="CD444" s="355"/>
      <c r="CE444" s="354">
        <f>IFERROR(VLOOKUP(CONCATENATE($AC444,$AE444),'[1]Matriz de Decisión'!$M$4:$Y$81,9,0),0)</f>
        <v>0.2</v>
      </c>
      <c r="CF444" s="355"/>
      <c r="CG444" s="355"/>
      <c r="CH444" s="354">
        <f>IFERROR(VLOOKUP(CONCATENATE($AC444,$AE444),'[1]Matriz de Decisión'!$M$4:$Y$81,10,0),0)</f>
        <v>0.4</v>
      </c>
      <c r="CI444" s="355"/>
      <c r="CJ444" s="355"/>
      <c r="CK444" s="354">
        <f>IFERROR(VLOOKUP(CONCATENATE($AC444,$AE444),'[1]Matriz de Decisión'!$M$4:$Y$81,11,0),0)</f>
        <v>0.65</v>
      </c>
      <c r="CL444" s="355"/>
      <c r="CM444" s="355"/>
      <c r="CN444" s="354">
        <f>IFERROR(VLOOKUP(CONCATENATE($AC444,$AE444),'[1]Matriz de Decisión'!$M$4:$Y$81,12,0),0)</f>
        <v>1</v>
      </c>
      <c r="CO444" s="355"/>
      <c r="CP444" s="355"/>
      <c r="CQ444" s="354">
        <f>IFERROR(VLOOKUP(CONCATENATE($AC444,$AE444),'[1]Matriz de Decisión'!$M$4:$Y$81,13,0),0)</f>
        <v>1</v>
      </c>
      <c r="CR444" s="355"/>
      <c r="CS444" s="355"/>
    </row>
    <row r="445" spans="1:97" ht="110.25" x14ac:dyDescent="0.25">
      <c r="A445" s="234" t="s">
        <v>3556</v>
      </c>
      <c r="B445" s="234" t="s">
        <v>181</v>
      </c>
      <c r="C445" s="234">
        <v>2</v>
      </c>
      <c r="D445" s="166" t="s">
        <v>185</v>
      </c>
      <c r="E445" s="120">
        <v>0</v>
      </c>
      <c r="F445" s="234">
        <v>13</v>
      </c>
      <c r="G445" s="166" t="s">
        <v>3736</v>
      </c>
      <c r="H445" s="166" t="s">
        <v>183</v>
      </c>
      <c r="I445" s="299" t="str">
        <f t="shared" si="29"/>
        <v>I-202-0-1314601</v>
      </c>
      <c r="J445" s="234" t="s">
        <v>221</v>
      </c>
      <c r="K445" s="109" t="s">
        <v>16</v>
      </c>
      <c r="L445" s="217" t="s">
        <v>19</v>
      </c>
      <c r="M445" s="111" t="s">
        <v>4754</v>
      </c>
      <c r="N445" s="202"/>
      <c r="O445" s="216" t="s">
        <v>225</v>
      </c>
      <c r="P445" s="331" t="s">
        <v>1414</v>
      </c>
      <c r="Q445" s="331" t="s">
        <v>1415</v>
      </c>
      <c r="R445" s="110" t="s">
        <v>228</v>
      </c>
      <c r="S445" s="111" t="s">
        <v>1472</v>
      </c>
      <c r="T445" s="828" t="s">
        <v>5998</v>
      </c>
      <c r="U445" s="171">
        <v>0.1</v>
      </c>
      <c r="V445" s="216" t="s">
        <v>314</v>
      </c>
      <c r="W445" s="1634">
        <v>1</v>
      </c>
      <c r="X445" s="144"/>
      <c r="Y445" s="144"/>
      <c r="Z445" s="296" t="s">
        <v>1473</v>
      </c>
      <c r="AA445" s="134">
        <v>43235</v>
      </c>
      <c r="AB445" s="134">
        <v>43281</v>
      </c>
      <c r="AC445" s="341" t="str">
        <f t="shared" si="30"/>
        <v>mayo</v>
      </c>
      <c r="AD445" s="343">
        <f t="shared" si="31"/>
        <v>46</v>
      </c>
      <c r="AE445" s="342">
        <f t="shared" si="28"/>
        <v>61</v>
      </c>
      <c r="AF445" s="168"/>
      <c r="AG445" s="168">
        <v>210000000</v>
      </c>
      <c r="AH445" s="296"/>
      <c r="AI445" s="169"/>
      <c r="AJ445" s="296"/>
      <c r="AK445" s="144"/>
      <c r="AL445" s="279"/>
      <c r="AM445" s="279"/>
      <c r="AN445" s="144"/>
      <c r="AO445" s="144"/>
      <c r="AP445" s="144"/>
      <c r="AQ445" s="144"/>
      <c r="AR445" s="1279"/>
      <c r="AS445" s="1187"/>
      <c r="AT445" s="1391">
        <v>0.9</v>
      </c>
      <c r="AU445" s="1393" t="s">
        <v>6763</v>
      </c>
      <c r="AV445" s="1391">
        <v>0.76</v>
      </c>
      <c r="AW445" s="1404" t="s">
        <v>7530</v>
      </c>
      <c r="AX445" s="144"/>
      <c r="AY445" s="144"/>
      <c r="AZ445" s="144"/>
      <c r="BA445" s="144"/>
      <c r="BB445" s="144"/>
      <c r="BC445" s="144"/>
      <c r="BD445" s="144"/>
      <c r="BE445" s="144"/>
      <c r="BF445" s="144"/>
      <c r="BG445" s="144"/>
      <c r="BH445" s="144"/>
      <c r="BI445" s="144"/>
      <c r="BJ445" s="335">
        <f>IFERROR(VLOOKUP(CONCATENATE($AC445,$AE445),'Matriz de Decisión'!$M$4:$Y$81,2,0),0)</f>
        <v>0</v>
      </c>
      <c r="BK445" s="355"/>
      <c r="BL445" s="355"/>
      <c r="BM445" s="354">
        <f>IFERROR(VLOOKUP(CONCATENATE($AC445,$AE445),'[1]Matriz de Decisión'!$M$4:$Y$81,3,0),0)</f>
        <v>0</v>
      </c>
      <c r="BN445" s="355"/>
      <c r="BO445" s="355"/>
      <c r="BP445" s="354">
        <f>IFERROR(VLOOKUP(CONCATENATE($AC445,$AE445),'[1]Matriz de Decisión'!$M$4:$Y$81,4,0),0)</f>
        <v>0</v>
      </c>
      <c r="BQ445" s="355"/>
      <c r="BR445" s="355"/>
      <c r="BS445" s="354">
        <f>IFERROR(VLOOKUP(CONCATENATE($AC445,$AE445),'[1]Matriz de Decisión'!$M$4:$Y$81,5,0),0)</f>
        <v>0</v>
      </c>
      <c r="BT445" s="1223"/>
      <c r="BU445" s="1223"/>
      <c r="BV445" s="1408">
        <v>0.4</v>
      </c>
      <c r="BW445" s="1405">
        <v>0.9</v>
      </c>
      <c r="BX445" s="1413" t="s">
        <v>6820</v>
      </c>
      <c r="BY445" s="1432">
        <v>1</v>
      </c>
      <c r="BZ445" s="1435">
        <v>1</v>
      </c>
      <c r="CA445" s="1404" t="s">
        <v>7530</v>
      </c>
      <c r="CB445" s="354">
        <f>IFERROR(VLOOKUP(CONCATENATE($AC445,$AE445),'[1]Matriz de Decisión'!$M$4:$Y$81,8,0),0)</f>
        <v>1</v>
      </c>
      <c r="CC445" s="355"/>
      <c r="CD445" s="355"/>
      <c r="CE445" s="354">
        <f>IFERROR(VLOOKUP(CONCATENATE($AC445,$AE445),'[1]Matriz de Decisión'!$M$4:$Y$81,9,0),0)</f>
        <v>1</v>
      </c>
      <c r="CF445" s="355"/>
      <c r="CG445" s="355"/>
      <c r="CH445" s="354">
        <f>IFERROR(VLOOKUP(CONCATENATE($AC445,$AE445),'[1]Matriz de Decisión'!$M$4:$Y$81,10,0),0)</f>
        <v>1</v>
      </c>
      <c r="CI445" s="355"/>
      <c r="CJ445" s="355"/>
      <c r="CK445" s="354">
        <f>IFERROR(VLOOKUP(CONCATENATE($AC445,$AE445),'[1]Matriz de Decisión'!$M$4:$Y$81,11,0),0)</f>
        <v>1</v>
      </c>
      <c r="CL445" s="355"/>
      <c r="CM445" s="355"/>
      <c r="CN445" s="354">
        <f>IFERROR(VLOOKUP(CONCATENATE($AC445,$AE445),'[1]Matriz de Decisión'!$M$4:$Y$81,12,0),0)</f>
        <v>1</v>
      </c>
      <c r="CO445" s="355"/>
      <c r="CP445" s="355"/>
      <c r="CQ445" s="354">
        <f>IFERROR(VLOOKUP(CONCATENATE($AC445,$AE445),'[1]Matriz de Decisión'!$M$4:$Y$81,13,0),0)</f>
        <v>1</v>
      </c>
      <c r="CR445" s="355"/>
      <c r="CS445" s="355"/>
    </row>
    <row r="446" spans="1:97" ht="84" x14ac:dyDescent="0.25">
      <c r="A446" s="234" t="s">
        <v>3556</v>
      </c>
      <c r="B446" s="234" t="s">
        <v>181</v>
      </c>
      <c r="C446" s="234">
        <v>2</v>
      </c>
      <c r="D446" s="166" t="s">
        <v>185</v>
      </c>
      <c r="E446" s="120">
        <v>0</v>
      </c>
      <c r="F446" s="234">
        <v>13</v>
      </c>
      <c r="G446" s="166" t="s">
        <v>3736</v>
      </c>
      <c r="H446" s="166" t="s">
        <v>185</v>
      </c>
      <c r="I446" s="299" t="str">
        <f t="shared" si="29"/>
        <v>I-202-0-1314602</v>
      </c>
      <c r="J446" s="234" t="s">
        <v>221</v>
      </c>
      <c r="K446" s="109" t="s">
        <v>16</v>
      </c>
      <c r="L446" s="217" t="s">
        <v>19</v>
      </c>
      <c r="M446" s="111" t="s">
        <v>4754</v>
      </c>
      <c r="N446" s="202"/>
      <c r="O446" s="216" t="s">
        <v>225</v>
      </c>
      <c r="P446" s="331" t="s">
        <v>1414</v>
      </c>
      <c r="Q446" s="331" t="s">
        <v>1415</v>
      </c>
      <c r="R446" s="110" t="s">
        <v>228</v>
      </c>
      <c r="S446" s="111" t="s">
        <v>1472</v>
      </c>
      <c r="T446" s="828" t="s">
        <v>5998</v>
      </c>
      <c r="U446" s="171"/>
      <c r="V446" s="216" t="s">
        <v>314</v>
      </c>
      <c r="W446" s="958">
        <v>1</v>
      </c>
      <c r="X446" s="144"/>
      <c r="Y446" s="144"/>
      <c r="Z446" s="296" t="s">
        <v>1474</v>
      </c>
      <c r="AA446" s="134">
        <v>43313</v>
      </c>
      <c r="AB446" s="134">
        <v>43434</v>
      </c>
      <c r="AC446" s="341" t="str">
        <f t="shared" si="30"/>
        <v>agosto</v>
      </c>
      <c r="AD446" s="343">
        <f t="shared" si="31"/>
        <v>121</v>
      </c>
      <c r="AE446" s="342">
        <f t="shared" si="28"/>
        <v>122</v>
      </c>
      <c r="AF446" s="168"/>
      <c r="AG446" s="135"/>
      <c r="AH446" s="216"/>
      <c r="AI446" s="169"/>
      <c r="AJ446" s="296"/>
      <c r="AK446" s="144"/>
      <c r="AL446" s="279"/>
      <c r="AM446" s="279"/>
      <c r="AN446" s="144"/>
      <c r="AO446" s="144"/>
      <c r="AP446" s="144"/>
      <c r="AQ446" s="144"/>
      <c r="AR446" s="1279"/>
      <c r="AS446" s="1187"/>
      <c r="AT446" s="202"/>
      <c r="AU446" s="1384"/>
      <c r="AV446" s="1618"/>
      <c r="AW446" s="828"/>
      <c r="AX446" s="144"/>
      <c r="AY446" s="144"/>
      <c r="AZ446" s="144"/>
      <c r="BA446" s="144"/>
      <c r="BB446" s="144"/>
      <c r="BC446" s="144"/>
      <c r="BD446" s="144"/>
      <c r="BE446" s="144"/>
      <c r="BF446" s="144"/>
      <c r="BG446" s="144"/>
      <c r="BH446" s="144"/>
      <c r="BI446" s="144"/>
      <c r="BJ446" s="335">
        <f>IFERROR(VLOOKUP(CONCATENATE($AC446,$AE446),'Matriz de Decisión'!$M$4:$Y$81,2,0),0)</f>
        <v>0</v>
      </c>
      <c r="BK446" s="355"/>
      <c r="BL446" s="355"/>
      <c r="BM446" s="354">
        <f>IFERROR(VLOOKUP(CONCATENATE($AC446,$AE446),'[1]Matriz de Decisión'!$M$4:$Y$81,3,0),0)</f>
        <v>0</v>
      </c>
      <c r="BN446" s="355"/>
      <c r="BO446" s="355"/>
      <c r="BP446" s="354">
        <f>IFERROR(VLOOKUP(CONCATENATE($AC446,$AE446),'[1]Matriz de Decisión'!$M$4:$Y$81,4,0),0)</f>
        <v>0</v>
      </c>
      <c r="BQ446" s="355"/>
      <c r="BR446" s="355"/>
      <c r="BS446" s="354">
        <f>IFERROR(VLOOKUP(CONCATENATE($AC446,$AE446),'[1]Matriz de Decisión'!$M$4:$Y$81,5,0),0)</f>
        <v>0</v>
      </c>
      <c r="BT446" s="1223"/>
      <c r="BU446" s="1223"/>
      <c r="BV446" s="1409">
        <v>0</v>
      </c>
      <c r="BW446" s="1410"/>
      <c r="BX446" s="1410"/>
      <c r="BY446" s="1432">
        <v>0</v>
      </c>
      <c r="BZ446" s="1433"/>
      <c r="CA446" s="1433"/>
      <c r="CB446" s="354">
        <f>IFERROR(VLOOKUP(CONCATENATE($AC446,$AE446),'[1]Matriz de Decisión'!$M$4:$Y$81,8,0),0)</f>
        <v>0</v>
      </c>
      <c r="CC446" s="355"/>
      <c r="CD446" s="355"/>
      <c r="CE446" s="354">
        <f>IFERROR(VLOOKUP(CONCATENATE($AC446,$AE446),'[1]Matriz de Decisión'!$M$4:$Y$81,9,0),0)</f>
        <v>0.2</v>
      </c>
      <c r="CF446" s="355"/>
      <c r="CG446" s="355"/>
      <c r="CH446" s="354">
        <f>IFERROR(VLOOKUP(CONCATENATE($AC446,$AE446),'[1]Matriz de Decisión'!$M$4:$Y$81,10,0),0)</f>
        <v>0.4</v>
      </c>
      <c r="CI446" s="355"/>
      <c r="CJ446" s="355"/>
      <c r="CK446" s="354">
        <f>IFERROR(VLOOKUP(CONCATENATE($AC446,$AE446),'[1]Matriz de Decisión'!$M$4:$Y$81,11,0),0)</f>
        <v>0.65</v>
      </c>
      <c r="CL446" s="355"/>
      <c r="CM446" s="355"/>
      <c r="CN446" s="354">
        <f>IFERROR(VLOOKUP(CONCATENATE($AC446,$AE446),'[1]Matriz de Decisión'!$M$4:$Y$81,12,0),0)</f>
        <v>1</v>
      </c>
      <c r="CO446" s="355"/>
      <c r="CP446" s="355"/>
      <c r="CQ446" s="354">
        <f>IFERROR(VLOOKUP(CONCATENATE($AC446,$AE446),'[1]Matriz de Decisión'!$M$4:$Y$81,13,0),0)</f>
        <v>1</v>
      </c>
      <c r="CR446" s="355"/>
      <c r="CS446" s="355"/>
    </row>
    <row r="447" spans="1:97" ht="84" x14ac:dyDescent="0.25">
      <c r="A447" s="234" t="s">
        <v>3556</v>
      </c>
      <c r="B447" s="234" t="s">
        <v>181</v>
      </c>
      <c r="C447" s="234">
        <v>2</v>
      </c>
      <c r="D447" s="166" t="s">
        <v>185</v>
      </c>
      <c r="E447" s="120">
        <v>0</v>
      </c>
      <c r="F447" s="234">
        <v>13</v>
      </c>
      <c r="G447" s="166" t="s">
        <v>3736</v>
      </c>
      <c r="H447" s="166" t="s">
        <v>186</v>
      </c>
      <c r="I447" s="299" t="str">
        <f t="shared" si="29"/>
        <v>I-202-0-1314603</v>
      </c>
      <c r="J447" s="234" t="s">
        <v>221</v>
      </c>
      <c r="K447" s="109" t="s">
        <v>16</v>
      </c>
      <c r="L447" s="217" t="s">
        <v>19</v>
      </c>
      <c r="M447" s="111" t="s">
        <v>4754</v>
      </c>
      <c r="N447" s="202"/>
      <c r="O447" s="216" t="s">
        <v>225</v>
      </c>
      <c r="P447" s="331" t="s">
        <v>1414</v>
      </c>
      <c r="Q447" s="331" t="s">
        <v>1415</v>
      </c>
      <c r="R447" s="110" t="s">
        <v>228</v>
      </c>
      <c r="S447" s="111" t="s">
        <v>1472</v>
      </c>
      <c r="T447" s="828" t="s">
        <v>5998</v>
      </c>
      <c r="U447" s="171"/>
      <c r="V447" s="216" t="s">
        <v>314</v>
      </c>
      <c r="W447" s="958">
        <v>1</v>
      </c>
      <c r="X447" s="144"/>
      <c r="Y447" s="144"/>
      <c r="Z447" s="296" t="s">
        <v>1475</v>
      </c>
      <c r="AA447" s="134">
        <v>43282</v>
      </c>
      <c r="AB447" s="134">
        <v>43434</v>
      </c>
      <c r="AC447" s="341" t="str">
        <f t="shared" si="30"/>
        <v>julio</v>
      </c>
      <c r="AD447" s="343">
        <f t="shared" si="31"/>
        <v>152</v>
      </c>
      <c r="AE447" s="342">
        <f t="shared" si="28"/>
        <v>152</v>
      </c>
      <c r="AF447" s="168"/>
      <c r="AG447" s="135"/>
      <c r="AH447" s="216"/>
      <c r="AI447" s="169"/>
      <c r="AJ447" s="296"/>
      <c r="AK447" s="144"/>
      <c r="AL447" s="279"/>
      <c r="AM447" s="279"/>
      <c r="AN447" s="144"/>
      <c r="AO447" s="144"/>
      <c r="AP447" s="144"/>
      <c r="AQ447" s="144"/>
      <c r="AR447" s="1279"/>
      <c r="AS447" s="1187"/>
      <c r="AT447" s="202"/>
      <c r="AU447" s="1384"/>
      <c r="AV447" s="1618"/>
      <c r="AW447" s="828"/>
      <c r="AX447" s="144"/>
      <c r="AY447" s="144"/>
      <c r="AZ447" s="144"/>
      <c r="BA447" s="144"/>
      <c r="BB447" s="144"/>
      <c r="BC447" s="144"/>
      <c r="BD447" s="144"/>
      <c r="BE447" s="144"/>
      <c r="BF447" s="144"/>
      <c r="BG447" s="144"/>
      <c r="BH447" s="144"/>
      <c r="BI447" s="144"/>
      <c r="BJ447" s="335">
        <f>IFERROR(VLOOKUP(CONCATENATE($AC447,$AE447),'Matriz de Decisión'!$M$4:$Y$81,2,0),0)</f>
        <v>0</v>
      </c>
      <c r="BK447" s="355"/>
      <c r="BL447" s="355"/>
      <c r="BM447" s="354">
        <f>IFERROR(VLOOKUP(CONCATENATE($AC447,$AE447),'[1]Matriz de Decisión'!$M$4:$Y$81,3,0),0)</f>
        <v>0</v>
      </c>
      <c r="BN447" s="355"/>
      <c r="BO447" s="355"/>
      <c r="BP447" s="354">
        <f>IFERROR(VLOOKUP(CONCATENATE($AC447,$AE447),'[1]Matriz de Decisión'!$M$4:$Y$81,4,0),0)</f>
        <v>0</v>
      </c>
      <c r="BQ447" s="355"/>
      <c r="BR447" s="355"/>
      <c r="BS447" s="354">
        <f>IFERROR(VLOOKUP(CONCATENATE($AC447,$AE447),'[1]Matriz de Decisión'!$M$4:$Y$81,5,0),0)</f>
        <v>0</v>
      </c>
      <c r="BT447" s="1223"/>
      <c r="BU447" s="1223"/>
      <c r="BV447" s="1409">
        <v>0</v>
      </c>
      <c r="BW447" s="1410"/>
      <c r="BX447" s="1410"/>
      <c r="BY447" s="1432">
        <v>0</v>
      </c>
      <c r="BZ447" s="1433"/>
      <c r="CA447" s="1433"/>
      <c r="CB447" s="354">
        <f>IFERROR(VLOOKUP(CONCATENATE($AC447,$AE447),'[1]Matriz de Decisión'!$M$4:$Y$81,8,0),0)</f>
        <v>0.18000000000000002</v>
      </c>
      <c r="CC447" s="355"/>
      <c r="CD447" s="355"/>
      <c r="CE447" s="354">
        <f>IFERROR(VLOOKUP(CONCATENATE($AC447,$AE447),'[1]Matriz de Decisión'!$M$4:$Y$81,9,0),0)</f>
        <v>0.36000000000000004</v>
      </c>
      <c r="CF447" s="355"/>
      <c r="CG447" s="355"/>
      <c r="CH447" s="354">
        <f>IFERROR(VLOOKUP(CONCATENATE($AC447,$AE447),'[1]Matriz de Decisión'!$M$4:$Y$81,10,0),0)</f>
        <v>0.56000000000000005</v>
      </c>
      <c r="CI447" s="355"/>
      <c r="CJ447" s="355"/>
      <c r="CK447" s="354">
        <f>IFERROR(VLOOKUP(CONCATENATE($AC447,$AE447),'[1]Matriz de Decisión'!$M$4:$Y$81,11,0),0)</f>
        <v>0.76</v>
      </c>
      <c r="CL447" s="355"/>
      <c r="CM447" s="355"/>
      <c r="CN447" s="354">
        <f>IFERROR(VLOOKUP(CONCATENATE($AC447,$AE447),'[1]Matriz de Decisión'!$M$4:$Y$81,12,0),0)</f>
        <v>1</v>
      </c>
      <c r="CO447" s="355"/>
      <c r="CP447" s="355"/>
      <c r="CQ447" s="354">
        <f>IFERROR(VLOOKUP(CONCATENATE($AC447,$AE447),'[1]Matriz de Decisión'!$M$4:$Y$81,13,0),0)</f>
        <v>1</v>
      </c>
      <c r="CR447" s="355"/>
      <c r="CS447" s="355"/>
    </row>
    <row r="448" spans="1:97" ht="63.75" customHeight="1" x14ac:dyDescent="0.25">
      <c r="A448" s="234" t="s">
        <v>3556</v>
      </c>
      <c r="B448" s="234" t="s">
        <v>181</v>
      </c>
      <c r="C448" s="234">
        <v>2</v>
      </c>
      <c r="D448" s="166" t="s">
        <v>185</v>
      </c>
      <c r="E448" s="120">
        <v>0</v>
      </c>
      <c r="F448" s="234">
        <v>13</v>
      </c>
      <c r="G448" s="166" t="s">
        <v>3736</v>
      </c>
      <c r="H448" s="166" t="s">
        <v>187</v>
      </c>
      <c r="I448" s="299" t="str">
        <f t="shared" si="29"/>
        <v>I-202-0-1314604</v>
      </c>
      <c r="J448" s="234" t="s">
        <v>221</v>
      </c>
      <c r="K448" s="109" t="s">
        <v>16</v>
      </c>
      <c r="L448" s="217" t="s">
        <v>19</v>
      </c>
      <c r="M448" s="111" t="s">
        <v>4754</v>
      </c>
      <c r="N448" s="202"/>
      <c r="O448" s="216" t="s">
        <v>225</v>
      </c>
      <c r="P448" s="331" t="s">
        <v>1414</v>
      </c>
      <c r="Q448" s="331" t="s">
        <v>1415</v>
      </c>
      <c r="R448" s="110" t="s">
        <v>228</v>
      </c>
      <c r="S448" s="111" t="s">
        <v>1472</v>
      </c>
      <c r="T448" s="1032" t="s">
        <v>5998</v>
      </c>
      <c r="U448" s="171"/>
      <c r="V448" s="216" t="s">
        <v>4763</v>
      </c>
      <c r="W448" s="958">
        <v>1</v>
      </c>
      <c r="X448" s="144"/>
      <c r="Y448" s="144"/>
      <c r="Z448" s="296" t="s">
        <v>1476</v>
      </c>
      <c r="AA448" s="134">
        <v>43160</v>
      </c>
      <c r="AB448" s="134">
        <v>43312</v>
      </c>
      <c r="AC448" s="341" t="str">
        <f t="shared" si="30"/>
        <v>marzo</v>
      </c>
      <c r="AD448" s="343">
        <f t="shared" si="31"/>
        <v>152</v>
      </c>
      <c r="AE448" s="342">
        <f t="shared" si="28"/>
        <v>152</v>
      </c>
      <c r="AF448" s="168"/>
      <c r="AG448" s="135"/>
      <c r="AH448" s="216"/>
      <c r="AI448" s="169"/>
      <c r="AJ448" s="296"/>
      <c r="AK448" s="144"/>
      <c r="AL448" s="279"/>
      <c r="AM448" s="279"/>
      <c r="AN448" s="144"/>
      <c r="AO448" s="144"/>
      <c r="AP448" s="976">
        <v>0.4</v>
      </c>
      <c r="AQ448" s="855" t="s">
        <v>4678</v>
      </c>
      <c r="AR448" s="1283">
        <v>0.45</v>
      </c>
      <c r="AS448" s="502" t="s">
        <v>5881</v>
      </c>
      <c r="AT448" s="1391">
        <v>0.56000000000000005</v>
      </c>
      <c r="AU448" s="1393" t="s">
        <v>6763</v>
      </c>
      <c r="AV448" s="1391">
        <v>0.76</v>
      </c>
      <c r="AW448" s="1406" t="s">
        <v>7531</v>
      </c>
      <c r="AX448" s="144"/>
      <c r="AY448" s="144"/>
      <c r="AZ448" s="144"/>
      <c r="BA448" s="144"/>
      <c r="BB448" s="144"/>
      <c r="BC448" s="144"/>
      <c r="BD448" s="144"/>
      <c r="BE448" s="144"/>
      <c r="BF448" s="144"/>
      <c r="BG448" s="144"/>
      <c r="BH448" s="144"/>
      <c r="BI448" s="144"/>
      <c r="BJ448" s="335">
        <f>IFERROR(VLOOKUP(CONCATENATE($AC448,$AE448),'Matriz de Decisión'!$M$4:$Y$81,2,0),0)</f>
        <v>0</v>
      </c>
      <c r="BK448" s="355"/>
      <c r="BL448" s="355"/>
      <c r="BM448" s="354">
        <f>IFERROR(VLOOKUP(CONCATENATE($AC448,$AE448),'[1]Matriz de Decisión'!$M$4:$Y$81,3,0),0)</f>
        <v>0</v>
      </c>
      <c r="BN448" s="355"/>
      <c r="BO448" s="355"/>
      <c r="BP448" s="354">
        <f>IFERROR(VLOOKUP(CONCATENATE($AC448,$AE448),'[1]Matriz de Decisión'!$M$4:$Y$81,4,0),0)</f>
        <v>0.18000000000000002</v>
      </c>
      <c r="BQ448" s="921">
        <v>0.18</v>
      </c>
      <c r="BR448" s="920" t="s">
        <v>4678</v>
      </c>
      <c r="BS448" s="354">
        <f>IFERROR(VLOOKUP(CONCATENATE($AC448,$AE448),'[1]Matriz de Decisión'!$M$4:$Y$81,5,0),0)</f>
        <v>0.36000000000000004</v>
      </c>
      <c r="BT448" s="1270">
        <v>0.36</v>
      </c>
      <c r="BU448" s="502" t="s">
        <v>5881</v>
      </c>
      <c r="BV448" s="1408">
        <v>0.56000000000000005</v>
      </c>
      <c r="BW448" s="1405">
        <v>0.56000000000000005</v>
      </c>
      <c r="BX448" s="1413" t="s">
        <v>6821</v>
      </c>
      <c r="BY448" s="1432">
        <v>0.76</v>
      </c>
      <c r="BZ448" s="1435">
        <v>0.76</v>
      </c>
      <c r="CA448" s="1404" t="s">
        <v>7583</v>
      </c>
      <c r="CB448" s="354">
        <f>IFERROR(VLOOKUP(CONCATENATE($AC448,$AE448),'[1]Matriz de Decisión'!$M$4:$Y$81,8,0),0)</f>
        <v>1</v>
      </c>
      <c r="CC448" s="355"/>
      <c r="CD448" s="355"/>
      <c r="CE448" s="354">
        <f>IFERROR(VLOOKUP(CONCATENATE($AC448,$AE448),'[1]Matriz de Decisión'!$M$4:$Y$81,9,0),0)</f>
        <v>1</v>
      </c>
      <c r="CF448" s="355"/>
      <c r="CG448" s="355"/>
      <c r="CH448" s="354">
        <f>IFERROR(VLOOKUP(CONCATENATE($AC448,$AE448),'[1]Matriz de Decisión'!$M$4:$Y$81,10,0),0)</f>
        <v>1</v>
      </c>
      <c r="CI448" s="355"/>
      <c r="CJ448" s="355"/>
      <c r="CK448" s="354">
        <f>IFERROR(VLOOKUP(CONCATENATE($AC448,$AE448),'[1]Matriz de Decisión'!$M$4:$Y$81,11,0),0)</f>
        <v>1</v>
      </c>
      <c r="CL448" s="355"/>
      <c r="CM448" s="355"/>
      <c r="CN448" s="354">
        <f>IFERROR(VLOOKUP(CONCATENATE($AC448,$AE448),'[1]Matriz de Decisión'!$M$4:$Y$81,12,0),0)</f>
        <v>1</v>
      </c>
      <c r="CO448" s="355"/>
      <c r="CP448" s="355"/>
      <c r="CQ448" s="354">
        <f>IFERROR(VLOOKUP(CONCATENATE($AC448,$AE448),'[1]Matriz de Decisión'!$M$4:$Y$81,13,0),0)</f>
        <v>1</v>
      </c>
      <c r="CR448" s="355"/>
      <c r="CS448" s="355"/>
    </row>
    <row r="449" spans="1:97" ht="63.75" customHeight="1" x14ac:dyDescent="0.25">
      <c r="A449" s="234" t="s">
        <v>3556</v>
      </c>
      <c r="B449" s="234" t="s">
        <v>181</v>
      </c>
      <c r="C449" s="234">
        <v>2</v>
      </c>
      <c r="D449" s="166" t="s">
        <v>185</v>
      </c>
      <c r="E449" s="120">
        <v>0</v>
      </c>
      <c r="F449" s="234">
        <v>13</v>
      </c>
      <c r="G449" s="166" t="s">
        <v>3737</v>
      </c>
      <c r="H449" s="166" t="s">
        <v>183</v>
      </c>
      <c r="I449" s="299" t="str">
        <f t="shared" si="29"/>
        <v>I-202-0-1314701</v>
      </c>
      <c r="J449" s="234" t="s">
        <v>221</v>
      </c>
      <c r="K449" s="109" t="s">
        <v>16</v>
      </c>
      <c r="L449" s="217" t="s">
        <v>19</v>
      </c>
      <c r="M449" s="111" t="s">
        <v>4754</v>
      </c>
      <c r="N449" s="202"/>
      <c r="O449" s="216" t="s">
        <v>225</v>
      </c>
      <c r="P449" s="331" t="s">
        <v>1414</v>
      </c>
      <c r="Q449" s="331" t="s">
        <v>1415</v>
      </c>
      <c r="R449" s="110" t="s">
        <v>228</v>
      </c>
      <c r="S449" s="111" t="s">
        <v>1477</v>
      </c>
      <c r="T449" s="1032" t="s">
        <v>5999</v>
      </c>
      <c r="U449" s="171">
        <v>0.05</v>
      </c>
      <c r="V449" s="216" t="s">
        <v>223</v>
      </c>
      <c r="W449" s="310">
        <v>3</v>
      </c>
      <c r="X449" s="144"/>
      <c r="Y449" s="144"/>
      <c r="Z449" s="296" t="s">
        <v>1478</v>
      </c>
      <c r="AA449" s="134">
        <v>43132</v>
      </c>
      <c r="AB449" s="134">
        <v>43434</v>
      </c>
      <c r="AC449" s="341" t="str">
        <f t="shared" si="30"/>
        <v>febrero</v>
      </c>
      <c r="AD449" s="343">
        <f t="shared" si="31"/>
        <v>302</v>
      </c>
      <c r="AE449" s="342">
        <f t="shared" si="28"/>
        <v>305</v>
      </c>
      <c r="AF449" s="168"/>
      <c r="AG449" s="176">
        <v>0</v>
      </c>
      <c r="AH449" s="296"/>
      <c r="AI449" s="169"/>
      <c r="AJ449" s="296"/>
      <c r="AK449" s="296" t="s">
        <v>2535</v>
      </c>
      <c r="AL449" s="279"/>
      <c r="AM449" s="279"/>
      <c r="AN449" s="647">
        <v>0.1</v>
      </c>
      <c r="AO449" s="296" t="s">
        <v>2536</v>
      </c>
      <c r="AP449" s="857">
        <v>2</v>
      </c>
      <c r="AQ449" s="856" t="s">
        <v>4679</v>
      </c>
      <c r="AR449" s="1278">
        <v>2</v>
      </c>
      <c r="AS449" s="502" t="s">
        <v>5882</v>
      </c>
      <c r="AT449" s="1424">
        <v>2</v>
      </c>
      <c r="AU449" s="1393" t="s">
        <v>6764</v>
      </c>
      <c r="AV449" s="1424">
        <v>2.5</v>
      </c>
      <c r="AW449" s="1413" t="s">
        <v>7532</v>
      </c>
      <c r="AX449" s="144"/>
      <c r="AY449" s="144"/>
      <c r="AZ449" s="144"/>
      <c r="BA449" s="144"/>
      <c r="BB449" s="144"/>
      <c r="BC449" s="144"/>
      <c r="BD449" s="144"/>
      <c r="BE449" s="144"/>
      <c r="BF449" s="144"/>
      <c r="BG449" s="144"/>
      <c r="BH449" s="144"/>
      <c r="BI449" s="144"/>
      <c r="BJ449" s="335">
        <f>IFERROR(VLOOKUP(CONCATENATE($AC449,$AE449),'Matriz de Decisión'!$M$4:$Y$81,2,0),0)</f>
        <v>0</v>
      </c>
      <c r="BK449" s="355"/>
      <c r="BL449" s="355"/>
      <c r="BM449" s="354">
        <f>IFERROR(VLOOKUP(CONCATENATE($AC449,$AE449),'[1]Matriz de Decisión'!$M$4:$Y$81,3,0),0)</f>
        <v>7.0000000000000007E-2</v>
      </c>
      <c r="BN449" s="354">
        <v>0.1</v>
      </c>
      <c r="BO449" s="296" t="s">
        <v>2536</v>
      </c>
      <c r="BP449" s="354">
        <f>IFERROR(VLOOKUP(CONCATENATE($AC449,$AE449),'[1]Matriz de Decisión'!$M$4:$Y$81,4,0),0)</f>
        <v>0.14000000000000001</v>
      </c>
      <c r="BQ449" s="921">
        <v>0.14000000000000001</v>
      </c>
      <c r="BR449" s="919" t="s">
        <v>4679</v>
      </c>
      <c r="BS449" s="354">
        <f>IFERROR(VLOOKUP(CONCATENATE($AC449,$AE449),'[1]Matriz de Decisión'!$M$4:$Y$81,5,0),0)</f>
        <v>0.21000000000000002</v>
      </c>
      <c r="BT449" s="1270">
        <v>0.21</v>
      </c>
      <c r="BU449" s="502" t="s">
        <v>5934</v>
      </c>
      <c r="BV449" s="1408">
        <v>0.28000000000000003</v>
      </c>
      <c r="BW449" s="1405">
        <v>0.28000000000000003</v>
      </c>
      <c r="BX449" s="1413" t="s">
        <v>6822</v>
      </c>
      <c r="BY449" s="1432">
        <v>0.35000000000000003</v>
      </c>
      <c r="BZ449" s="1432">
        <v>0.35</v>
      </c>
      <c r="CA449" s="1404" t="s">
        <v>7584</v>
      </c>
      <c r="CB449" s="354">
        <f>IFERROR(VLOOKUP(CONCATENATE($AC449,$AE449),'[1]Matriz de Decisión'!$M$4:$Y$81,8,0),0)</f>
        <v>0.45000000000000007</v>
      </c>
      <c r="CC449" s="355"/>
      <c r="CD449" s="355"/>
      <c r="CE449" s="354">
        <f>IFERROR(VLOOKUP(CONCATENATE($AC449,$AE449),'[1]Matriz de Decisión'!$M$4:$Y$81,9,0),0)</f>
        <v>0.55000000000000004</v>
      </c>
      <c r="CF449" s="355"/>
      <c r="CG449" s="355"/>
      <c r="CH449" s="354">
        <f>IFERROR(VLOOKUP(CONCATENATE($AC449,$AE449),'[1]Matriz de Decisión'!$M$4:$Y$81,10,0),0)</f>
        <v>0.65</v>
      </c>
      <c r="CI449" s="355"/>
      <c r="CJ449" s="355"/>
      <c r="CK449" s="354">
        <f>IFERROR(VLOOKUP(CONCATENATE($AC449,$AE449),'[1]Matriz de Decisión'!$M$4:$Y$81,11,0),0)</f>
        <v>0.75</v>
      </c>
      <c r="CL449" s="355"/>
      <c r="CM449" s="355"/>
      <c r="CN449" s="354">
        <f>IFERROR(VLOOKUP(CONCATENATE($AC449,$AE449),'[1]Matriz de Decisión'!$M$4:$Y$81,12,0),0)</f>
        <v>1</v>
      </c>
      <c r="CO449" s="355"/>
      <c r="CP449" s="355"/>
      <c r="CQ449" s="354">
        <f>IFERROR(VLOOKUP(CONCATENATE($AC449,$AE449),'[1]Matriz de Decisión'!$M$4:$Y$81,13,0),0)</f>
        <v>1</v>
      </c>
      <c r="CR449" s="355"/>
      <c r="CS449" s="355"/>
    </row>
    <row r="450" spans="1:97" ht="63.75" customHeight="1" x14ac:dyDescent="0.25">
      <c r="A450" s="234" t="s">
        <v>3556</v>
      </c>
      <c r="B450" s="234" t="s">
        <v>181</v>
      </c>
      <c r="C450" s="234">
        <v>2</v>
      </c>
      <c r="D450" s="166" t="s">
        <v>185</v>
      </c>
      <c r="E450" s="120">
        <v>0</v>
      </c>
      <c r="F450" s="234">
        <v>13</v>
      </c>
      <c r="G450" s="166" t="s">
        <v>3962</v>
      </c>
      <c r="H450" s="166" t="s">
        <v>183</v>
      </c>
      <c r="I450" s="299" t="str">
        <f t="shared" si="29"/>
        <v>I-202-0-1330301</v>
      </c>
      <c r="J450" s="234" t="s">
        <v>221</v>
      </c>
      <c r="K450" s="109" t="s">
        <v>16</v>
      </c>
      <c r="L450" s="217" t="s">
        <v>19</v>
      </c>
      <c r="M450" s="111" t="s">
        <v>4754</v>
      </c>
      <c r="N450" s="202"/>
      <c r="O450" s="216" t="s">
        <v>225</v>
      </c>
      <c r="P450" s="331" t="s">
        <v>1414</v>
      </c>
      <c r="Q450" s="331" t="s">
        <v>1415</v>
      </c>
      <c r="R450" s="110" t="s">
        <v>228</v>
      </c>
      <c r="S450" s="111" t="s">
        <v>1479</v>
      </c>
      <c r="T450" s="502" t="s">
        <v>6000</v>
      </c>
      <c r="U450" s="171">
        <v>0.05</v>
      </c>
      <c r="V450" s="216" t="s">
        <v>223</v>
      </c>
      <c r="W450" s="1633">
        <v>1</v>
      </c>
      <c r="X450" s="144"/>
      <c r="Y450" s="144"/>
      <c r="Z450" s="296" t="s">
        <v>1480</v>
      </c>
      <c r="AA450" s="134">
        <v>43101</v>
      </c>
      <c r="AB450" s="134">
        <v>43159</v>
      </c>
      <c r="AC450" s="341" t="str">
        <f t="shared" si="30"/>
        <v>enero</v>
      </c>
      <c r="AD450" s="343">
        <f t="shared" si="31"/>
        <v>58</v>
      </c>
      <c r="AE450" s="342">
        <f t="shared" si="28"/>
        <v>61</v>
      </c>
      <c r="AF450" s="168"/>
      <c r="AG450" s="135">
        <v>0</v>
      </c>
      <c r="AH450" s="216"/>
      <c r="AI450" s="169"/>
      <c r="AJ450" s="296"/>
      <c r="AK450" s="296" t="s">
        <v>2537</v>
      </c>
      <c r="AL450" s="271">
        <v>0.4</v>
      </c>
      <c r="AM450" s="259" t="s">
        <v>1481</v>
      </c>
      <c r="AN450" s="647">
        <v>1</v>
      </c>
      <c r="AO450" s="296" t="s">
        <v>2538</v>
      </c>
      <c r="AP450" s="1214">
        <v>0.7</v>
      </c>
      <c r="AQ450" s="858" t="s">
        <v>4680</v>
      </c>
      <c r="AR450" s="1278">
        <v>1</v>
      </c>
      <c r="AS450" s="502" t="s">
        <v>2537</v>
      </c>
      <c r="AT450" s="1424">
        <v>1</v>
      </c>
      <c r="AU450" s="1393" t="s">
        <v>6741</v>
      </c>
      <c r="AV450" s="1424">
        <v>1</v>
      </c>
      <c r="AW450" s="1403" t="s">
        <v>6741</v>
      </c>
      <c r="AX450" s="144"/>
      <c r="AY450" s="144"/>
      <c r="AZ450" s="144"/>
      <c r="BA450" s="144"/>
      <c r="BB450" s="144"/>
      <c r="BC450" s="144"/>
      <c r="BD450" s="144"/>
      <c r="BE450" s="144"/>
      <c r="BF450" s="144"/>
      <c r="BG450" s="144"/>
      <c r="BH450" s="144"/>
      <c r="BI450" s="144"/>
      <c r="BJ450" s="335">
        <f>IFERROR(VLOOKUP(CONCATENATE($AC450,$AE450),'Matriz de Decisión'!$M$4:$Y$81,2,0),0)</f>
        <v>0.4</v>
      </c>
      <c r="BK450" s="272">
        <v>0.4</v>
      </c>
      <c r="BL450" s="259" t="s">
        <v>1481</v>
      </c>
      <c r="BM450" s="354">
        <f>IFERROR(VLOOKUP(CONCATENATE($AC450,$AE450),'[1]Matriz de Decisión'!$M$4:$Y$81,3,0),0)</f>
        <v>1</v>
      </c>
      <c r="BN450" s="424">
        <v>0.9</v>
      </c>
      <c r="BO450" s="296" t="s">
        <v>2538</v>
      </c>
      <c r="BP450" s="354">
        <f>IFERROR(VLOOKUP(CONCATENATE($AC450,$AE450),'[1]Matriz de Decisión'!$M$4:$Y$81,4,0),0)</f>
        <v>1</v>
      </c>
      <c r="BQ450" s="921">
        <v>1</v>
      </c>
      <c r="BR450" s="920" t="s">
        <v>4680</v>
      </c>
      <c r="BS450" s="354">
        <f>IFERROR(VLOOKUP(CONCATENATE($AC450,$AE450),'[1]Matriz de Decisión'!$M$4:$Y$81,5,0),0)</f>
        <v>1</v>
      </c>
      <c r="BT450" s="1267">
        <v>1</v>
      </c>
      <c r="BU450" s="502" t="s">
        <v>4750</v>
      </c>
      <c r="BV450" s="1408">
        <v>1</v>
      </c>
      <c r="BW450" s="1417">
        <v>1</v>
      </c>
      <c r="BX450" s="1413" t="s">
        <v>6741</v>
      </c>
      <c r="BY450" s="1432">
        <v>1</v>
      </c>
      <c r="BZ450" s="1435">
        <v>1</v>
      </c>
      <c r="CA450" s="1403" t="s">
        <v>6741</v>
      </c>
      <c r="CB450" s="354">
        <f>IFERROR(VLOOKUP(CONCATENATE($AC450,$AE450),'[1]Matriz de Decisión'!$M$4:$Y$81,8,0),0)</f>
        <v>1</v>
      </c>
      <c r="CC450" s="355"/>
      <c r="CD450" s="355"/>
      <c r="CE450" s="354">
        <f>IFERROR(VLOOKUP(CONCATENATE($AC450,$AE450),'[1]Matriz de Decisión'!$M$4:$Y$81,9,0),0)</f>
        <v>1</v>
      </c>
      <c r="CF450" s="355"/>
      <c r="CG450" s="355"/>
      <c r="CH450" s="354">
        <f>IFERROR(VLOOKUP(CONCATENATE($AC450,$AE450),'[1]Matriz de Decisión'!$M$4:$Y$81,10,0),0)</f>
        <v>1</v>
      </c>
      <c r="CI450" s="355"/>
      <c r="CJ450" s="355"/>
      <c r="CK450" s="354">
        <f>IFERROR(VLOOKUP(CONCATENATE($AC450,$AE450),'[1]Matriz de Decisión'!$M$4:$Y$81,11,0),0)</f>
        <v>1</v>
      </c>
      <c r="CL450" s="355"/>
      <c r="CM450" s="355"/>
      <c r="CN450" s="354">
        <f>IFERROR(VLOOKUP(CONCATENATE($AC450,$AE450),'[1]Matriz de Decisión'!$M$4:$Y$81,12,0),0)</f>
        <v>1</v>
      </c>
      <c r="CO450" s="355"/>
      <c r="CP450" s="355"/>
      <c r="CQ450" s="354">
        <f>IFERROR(VLOOKUP(CONCATENATE($AC450,$AE450),'[1]Matriz de Decisión'!$M$4:$Y$81,13,0),0)</f>
        <v>1</v>
      </c>
      <c r="CR450" s="355"/>
      <c r="CS450" s="355"/>
    </row>
    <row r="451" spans="1:97" ht="63.75" customHeight="1" x14ac:dyDescent="0.25">
      <c r="A451" s="234" t="s">
        <v>3556</v>
      </c>
      <c r="B451" s="234" t="s">
        <v>181</v>
      </c>
      <c r="C451" s="234">
        <v>2</v>
      </c>
      <c r="D451" s="166" t="s">
        <v>185</v>
      </c>
      <c r="E451" s="120">
        <v>0</v>
      </c>
      <c r="F451" s="234">
        <v>13</v>
      </c>
      <c r="G451" s="166" t="s">
        <v>3962</v>
      </c>
      <c r="H451" s="166" t="s">
        <v>185</v>
      </c>
      <c r="I451" s="299" t="str">
        <f t="shared" si="29"/>
        <v>I-202-0-1330302</v>
      </c>
      <c r="J451" s="234" t="s">
        <v>221</v>
      </c>
      <c r="K451" s="109" t="s">
        <v>16</v>
      </c>
      <c r="L451" s="217" t="s">
        <v>19</v>
      </c>
      <c r="M451" s="111" t="s">
        <v>4754</v>
      </c>
      <c r="N451" s="202"/>
      <c r="O451" s="216" t="s">
        <v>225</v>
      </c>
      <c r="P451" s="331" t="s">
        <v>1414</v>
      </c>
      <c r="Q451" s="331" t="s">
        <v>1415</v>
      </c>
      <c r="R451" s="110" t="s">
        <v>228</v>
      </c>
      <c r="S451" s="111" t="s">
        <v>1479</v>
      </c>
      <c r="T451" s="502" t="s">
        <v>6000</v>
      </c>
      <c r="U451" s="171"/>
      <c r="V451" s="216" t="s">
        <v>223</v>
      </c>
      <c r="W451" s="1633">
        <v>1</v>
      </c>
      <c r="X451" s="144"/>
      <c r="Y451" s="144"/>
      <c r="Z451" s="296" t="s">
        <v>1482</v>
      </c>
      <c r="AA451" s="134">
        <v>43160</v>
      </c>
      <c r="AB451" s="134">
        <v>43220</v>
      </c>
      <c r="AC451" s="341" t="str">
        <f t="shared" si="30"/>
        <v>marzo</v>
      </c>
      <c r="AD451" s="343">
        <f t="shared" si="31"/>
        <v>60</v>
      </c>
      <c r="AE451" s="342">
        <f t="shared" si="28"/>
        <v>61</v>
      </c>
      <c r="AF451" s="168"/>
      <c r="AG451" s="135"/>
      <c r="AH451" s="216"/>
      <c r="AI451" s="169"/>
      <c r="AJ451" s="296"/>
      <c r="AK451" s="144"/>
      <c r="AL451" s="279"/>
      <c r="AM451" s="279"/>
      <c r="AN451" s="354"/>
      <c r="AO451" s="144"/>
      <c r="AP451" s="379">
        <v>0.2</v>
      </c>
      <c r="AQ451" s="856" t="s">
        <v>4681</v>
      </c>
      <c r="AR451" s="1278">
        <v>1</v>
      </c>
      <c r="AS451" s="502" t="s">
        <v>5883</v>
      </c>
      <c r="AT451" s="1424">
        <v>1</v>
      </c>
      <c r="AU451" s="1393" t="s">
        <v>6765</v>
      </c>
      <c r="AV451" s="1424">
        <v>1</v>
      </c>
      <c r="AW451" s="1403" t="s">
        <v>6765</v>
      </c>
      <c r="AX451" s="144"/>
      <c r="AY451" s="144"/>
      <c r="AZ451" s="144"/>
      <c r="BA451" s="144"/>
      <c r="BB451" s="144"/>
      <c r="BC451" s="144"/>
      <c r="BD451" s="144"/>
      <c r="BE451" s="144"/>
      <c r="BF451" s="144"/>
      <c r="BG451" s="144"/>
      <c r="BH451" s="144"/>
      <c r="BI451" s="144"/>
      <c r="BJ451" s="335">
        <f>IFERROR(VLOOKUP(CONCATENATE($AC451,$AE451),'Matriz de Decisión'!$M$4:$Y$81,2,0),0)</f>
        <v>0</v>
      </c>
      <c r="BK451" s="355"/>
      <c r="BL451" s="355"/>
      <c r="BM451" s="354">
        <f>IFERROR(VLOOKUP(CONCATENATE($AC451,$AE451),'[1]Matriz de Decisión'!$M$4:$Y$81,3,0),0)</f>
        <v>0</v>
      </c>
      <c r="BN451" s="355"/>
      <c r="BO451" s="355"/>
      <c r="BP451" s="354">
        <f>IFERROR(VLOOKUP(CONCATENATE($AC451,$AE451),'[1]Matriz de Decisión'!$M$4:$Y$81,4,0),0)</f>
        <v>0.4</v>
      </c>
      <c r="BQ451" s="921">
        <v>0.4</v>
      </c>
      <c r="BR451" s="920" t="s">
        <v>4681</v>
      </c>
      <c r="BS451" s="354">
        <f>IFERROR(VLOOKUP(CONCATENATE($AC451,$AE451),'[1]Matriz de Decisión'!$M$4:$Y$81,5,0),0)</f>
        <v>1</v>
      </c>
      <c r="BT451" s="1267">
        <v>1</v>
      </c>
      <c r="BU451" s="502" t="s">
        <v>4750</v>
      </c>
      <c r="BV451" s="1408">
        <v>1</v>
      </c>
      <c r="BW451" s="1417">
        <v>1</v>
      </c>
      <c r="BX451" s="1413" t="s">
        <v>6765</v>
      </c>
      <c r="BY451" s="1432">
        <v>1</v>
      </c>
      <c r="BZ451" s="1435">
        <v>1</v>
      </c>
      <c r="CA451" s="1403" t="s">
        <v>6765</v>
      </c>
      <c r="CB451" s="354">
        <f>IFERROR(VLOOKUP(CONCATENATE($AC451,$AE451),'[1]Matriz de Decisión'!$M$4:$Y$81,8,0),0)</f>
        <v>1</v>
      </c>
      <c r="CC451" s="355"/>
      <c r="CD451" s="355"/>
      <c r="CE451" s="354">
        <f>IFERROR(VLOOKUP(CONCATENATE($AC451,$AE451),'[1]Matriz de Decisión'!$M$4:$Y$81,9,0),0)</f>
        <v>1</v>
      </c>
      <c r="CF451" s="355"/>
      <c r="CG451" s="355"/>
      <c r="CH451" s="354">
        <f>IFERROR(VLOOKUP(CONCATENATE($AC451,$AE451),'[1]Matriz de Decisión'!$M$4:$Y$81,10,0),0)</f>
        <v>1</v>
      </c>
      <c r="CI451" s="355"/>
      <c r="CJ451" s="355"/>
      <c r="CK451" s="354">
        <f>IFERROR(VLOOKUP(CONCATENATE($AC451,$AE451),'[1]Matriz de Decisión'!$M$4:$Y$81,11,0),0)</f>
        <v>1</v>
      </c>
      <c r="CL451" s="355"/>
      <c r="CM451" s="355"/>
      <c r="CN451" s="354">
        <f>IFERROR(VLOOKUP(CONCATENATE($AC451,$AE451),'[1]Matriz de Decisión'!$M$4:$Y$81,12,0),0)</f>
        <v>1</v>
      </c>
      <c r="CO451" s="355"/>
      <c r="CP451" s="355"/>
      <c r="CQ451" s="354">
        <f>IFERROR(VLOOKUP(CONCATENATE($AC451,$AE451),'[1]Matriz de Decisión'!$M$4:$Y$81,13,0),0)</f>
        <v>1</v>
      </c>
      <c r="CR451" s="355"/>
      <c r="CS451" s="355"/>
    </row>
    <row r="452" spans="1:97" ht="63.75" customHeight="1" x14ac:dyDescent="0.25">
      <c r="A452" s="234" t="s">
        <v>3556</v>
      </c>
      <c r="B452" s="234" t="s">
        <v>181</v>
      </c>
      <c r="C452" s="234">
        <v>2</v>
      </c>
      <c r="D452" s="166" t="s">
        <v>185</v>
      </c>
      <c r="E452" s="120">
        <v>0</v>
      </c>
      <c r="F452" s="234">
        <v>13</v>
      </c>
      <c r="G452" s="166" t="s">
        <v>3738</v>
      </c>
      <c r="H452" s="166" t="s">
        <v>183</v>
      </c>
      <c r="I452" s="299" t="str">
        <f t="shared" si="29"/>
        <v>I-202-0-1314801</v>
      </c>
      <c r="J452" s="234" t="s">
        <v>221</v>
      </c>
      <c r="K452" s="109" t="s">
        <v>16</v>
      </c>
      <c r="L452" s="217" t="s">
        <v>19</v>
      </c>
      <c r="M452" s="111" t="s">
        <v>4754</v>
      </c>
      <c r="N452" s="202"/>
      <c r="O452" s="216" t="s">
        <v>225</v>
      </c>
      <c r="P452" s="331" t="s">
        <v>1414</v>
      </c>
      <c r="Q452" s="331" t="s">
        <v>1415</v>
      </c>
      <c r="R452" s="110" t="s">
        <v>228</v>
      </c>
      <c r="S452" s="111" t="s">
        <v>1483</v>
      </c>
      <c r="T452" s="1032" t="s">
        <v>6001</v>
      </c>
      <c r="U452" s="171">
        <v>0.05</v>
      </c>
      <c r="V452" s="216" t="s">
        <v>223</v>
      </c>
      <c r="W452" s="1633">
        <v>1</v>
      </c>
      <c r="X452" s="144"/>
      <c r="Y452" s="144"/>
      <c r="Z452" s="296" t="s">
        <v>1484</v>
      </c>
      <c r="AA452" s="134">
        <v>43160</v>
      </c>
      <c r="AB452" s="134">
        <v>43281</v>
      </c>
      <c r="AC452" s="341" t="str">
        <f t="shared" si="30"/>
        <v>marzo</v>
      </c>
      <c r="AD452" s="343">
        <f t="shared" si="31"/>
        <v>121</v>
      </c>
      <c r="AE452" s="342">
        <f t="shared" si="28"/>
        <v>122</v>
      </c>
      <c r="AF452" s="168"/>
      <c r="AG452" s="135">
        <v>800000000</v>
      </c>
      <c r="AH452" s="216"/>
      <c r="AI452" s="146"/>
      <c r="AJ452" s="296"/>
      <c r="AK452" s="144"/>
      <c r="AL452" s="279"/>
      <c r="AM452" s="279"/>
      <c r="AN452" s="354"/>
      <c r="AO452" s="144"/>
      <c r="AP452" s="379">
        <v>0.3</v>
      </c>
      <c r="AQ452" s="856" t="s">
        <v>4682</v>
      </c>
      <c r="AR452" s="1278">
        <v>0.9</v>
      </c>
      <c r="AS452" s="502" t="s">
        <v>5884</v>
      </c>
      <c r="AT452" s="1424">
        <v>0.9</v>
      </c>
      <c r="AU452" s="1393" t="s">
        <v>6766</v>
      </c>
      <c r="AV452" s="1424">
        <v>1</v>
      </c>
      <c r="AW452" s="1404" t="s">
        <v>7533</v>
      </c>
      <c r="AX452" s="144"/>
      <c r="AY452" s="144"/>
      <c r="AZ452" s="144"/>
      <c r="BA452" s="144"/>
      <c r="BB452" s="144"/>
      <c r="BC452" s="144"/>
      <c r="BD452" s="144"/>
      <c r="BE452" s="144"/>
      <c r="BF452" s="144"/>
      <c r="BG452" s="144"/>
      <c r="BH452" s="144"/>
      <c r="BI452" s="144"/>
      <c r="BJ452" s="335">
        <f>IFERROR(VLOOKUP(CONCATENATE($AC452,$AE452),'Matriz de Decisión'!$M$4:$Y$81,2,0),0)</f>
        <v>0</v>
      </c>
      <c r="BK452" s="355"/>
      <c r="BL452" s="355"/>
      <c r="BM452" s="354">
        <f>IFERROR(VLOOKUP(CONCATENATE($AC452,$AE452),'[1]Matriz de Decisión'!$M$4:$Y$81,3,0),0)</f>
        <v>0</v>
      </c>
      <c r="BN452" s="355"/>
      <c r="BO452" s="355"/>
      <c r="BP452" s="354">
        <f>IFERROR(VLOOKUP(CONCATENATE($AC452,$AE452),'[1]Matriz de Decisión'!$M$4:$Y$81,4,0),0)</f>
        <v>0.2</v>
      </c>
      <c r="BQ452" s="921">
        <v>0.2</v>
      </c>
      <c r="BR452" s="920" t="s">
        <v>4682</v>
      </c>
      <c r="BS452" s="354">
        <f>IFERROR(VLOOKUP(CONCATENATE($AC452,$AE452),'[1]Matriz de Decisión'!$M$4:$Y$81,5,0),0)</f>
        <v>0.4</v>
      </c>
      <c r="BT452" s="1268">
        <v>0.9</v>
      </c>
      <c r="BU452" s="502" t="s">
        <v>5935</v>
      </c>
      <c r="BV452" s="1408">
        <v>0.65</v>
      </c>
      <c r="BW452" s="1405">
        <v>0.65</v>
      </c>
      <c r="BX452" s="1413" t="s">
        <v>6823</v>
      </c>
      <c r="BY452" s="1432">
        <v>1</v>
      </c>
      <c r="BZ452" s="1432">
        <v>1</v>
      </c>
      <c r="CA452" s="1404" t="s">
        <v>7533</v>
      </c>
      <c r="CB452" s="354">
        <f>IFERROR(VLOOKUP(CONCATENATE($AC452,$AE452),'[1]Matriz de Decisión'!$M$4:$Y$81,8,0),0)</f>
        <v>1</v>
      </c>
      <c r="CC452" s="355"/>
      <c r="CD452" s="355"/>
      <c r="CE452" s="354">
        <f>IFERROR(VLOOKUP(CONCATENATE($AC452,$AE452),'[1]Matriz de Decisión'!$M$4:$Y$81,9,0),0)</f>
        <v>1</v>
      </c>
      <c r="CF452" s="355"/>
      <c r="CG452" s="355"/>
      <c r="CH452" s="354">
        <f>IFERROR(VLOOKUP(CONCATENATE($AC452,$AE452),'[1]Matriz de Decisión'!$M$4:$Y$81,10,0),0)</f>
        <v>1</v>
      </c>
      <c r="CI452" s="355"/>
      <c r="CJ452" s="355"/>
      <c r="CK452" s="354">
        <f>IFERROR(VLOOKUP(CONCATENATE($AC452,$AE452),'[1]Matriz de Decisión'!$M$4:$Y$81,11,0),0)</f>
        <v>1</v>
      </c>
      <c r="CL452" s="355"/>
      <c r="CM452" s="355"/>
      <c r="CN452" s="354">
        <f>IFERROR(VLOOKUP(CONCATENATE($AC452,$AE452),'[1]Matriz de Decisión'!$M$4:$Y$81,12,0),0)</f>
        <v>1</v>
      </c>
      <c r="CO452" s="355"/>
      <c r="CP452" s="355"/>
      <c r="CQ452" s="354">
        <f>IFERROR(VLOOKUP(CONCATENATE($AC452,$AE452),'[1]Matriz de Decisión'!$M$4:$Y$81,13,0),0)</f>
        <v>1</v>
      </c>
      <c r="CR452" s="355"/>
      <c r="CS452" s="355"/>
    </row>
    <row r="453" spans="1:97" ht="84" x14ac:dyDescent="0.25">
      <c r="A453" s="234" t="s">
        <v>3556</v>
      </c>
      <c r="B453" s="234" t="s">
        <v>181</v>
      </c>
      <c r="C453" s="234">
        <v>2</v>
      </c>
      <c r="D453" s="166" t="s">
        <v>185</v>
      </c>
      <c r="E453" s="120">
        <v>0</v>
      </c>
      <c r="F453" s="234">
        <v>13</v>
      </c>
      <c r="G453" s="166" t="s">
        <v>3738</v>
      </c>
      <c r="H453" s="166" t="s">
        <v>185</v>
      </c>
      <c r="I453" s="299" t="str">
        <f t="shared" si="29"/>
        <v>I-202-0-1314802</v>
      </c>
      <c r="J453" s="234" t="s">
        <v>221</v>
      </c>
      <c r="K453" s="109" t="s">
        <v>16</v>
      </c>
      <c r="L453" s="217" t="s">
        <v>19</v>
      </c>
      <c r="M453" s="111" t="s">
        <v>4754</v>
      </c>
      <c r="N453" s="202"/>
      <c r="O453" s="216" t="s">
        <v>225</v>
      </c>
      <c r="P453" s="331" t="s">
        <v>1414</v>
      </c>
      <c r="Q453" s="331" t="s">
        <v>1415</v>
      </c>
      <c r="R453" s="110" t="s">
        <v>228</v>
      </c>
      <c r="S453" s="111" t="s">
        <v>1483</v>
      </c>
      <c r="T453" s="828" t="s">
        <v>6001</v>
      </c>
      <c r="U453" s="171"/>
      <c r="V453" s="216" t="s">
        <v>223</v>
      </c>
      <c r="W453" s="956">
        <v>1</v>
      </c>
      <c r="X453" s="144"/>
      <c r="Y453" s="144"/>
      <c r="Z453" s="296" t="s">
        <v>1485</v>
      </c>
      <c r="AA453" s="134">
        <v>43344</v>
      </c>
      <c r="AB453" s="134">
        <v>43449</v>
      </c>
      <c r="AC453" s="341" t="str">
        <f t="shared" si="30"/>
        <v>septiembre</v>
      </c>
      <c r="AD453" s="343">
        <f t="shared" si="31"/>
        <v>105</v>
      </c>
      <c r="AE453" s="342">
        <f t="shared" si="28"/>
        <v>122</v>
      </c>
      <c r="AF453" s="168"/>
      <c r="AG453" s="135"/>
      <c r="AH453" s="216"/>
      <c r="AI453" s="169"/>
      <c r="AJ453" s="296"/>
      <c r="AK453" s="144"/>
      <c r="AL453" s="279"/>
      <c r="AM453" s="279"/>
      <c r="AN453" s="354"/>
      <c r="AO453" s="144"/>
      <c r="AP453" s="144"/>
      <c r="AQ453" s="144"/>
      <c r="AR453" s="1279"/>
      <c r="AS453" s="1187"/>
      <c r="AT453" s="202"/>
      <c r="AU453" s="1384"/>
      <c r="AV453" s="202"/>
      <c r="AW453" s="1423"/>
      <c r="AX453" s="144"/>
      <c r="AY453" s="144"/>
      <c r="AZ453" s="144"/>
      <c r="BA453" s="144"/>
      <c r="BB453" s="144"/>
      <c r="BC453" s="144"/>
      <c r="BD453" s="144"/>
      <c r="BE453" s="144"/>
      <c r="BF453" s="144"/>
      <c r="BG453" s="144"/>
      <c r="BH453" s="144"/>
      <c r="BI453" s="144"/>
      <c r="BJ453" s="335">
        <f>IFERROR(VLOOKUP(CONCATENATE($AC453,$AE453),'Matriz de Decisión'!$M$4:$Y$81,2,0),0)</f>
        <v>0</v>
      </c>
      <c r="BK453" s="355"/>
      <c r="BL453" s="355"/>
      <c r="BM453" s="354">
        <f>IFERROR(VLOOKUP(CONCATENATE($AC453,$AE453),'[1]Matriz de Decisión'!$M$4:$Y$81,3,0),0)</f>
        <v>0</v>
      </c>
      <c r="BN453" s="355"/>
      <c r="BO453" s="355"/>
      <c r="BP453" s="354">
        <f>IFERROR(VLOOKUP(CONCATENATE($AC453,$AE453),'[1]Matriz de Decisión'!$M$4:$Y$81,4,0),0)</f>
        <v>0</v>
      </c>
      <c r="BQ453" s="355"/>
      <c r="BR453" s="355"/>
      <c r="BS453" s="354">
        <f>IFERROR(VLOOKUP(CONCATENATE($AC453,$AE453),'[1]Matriz de Decisión'!$M$4:$Y$81,5,0),0)</f>
        <v>0</v>
      </c>
      <c r="BT453" s="1223"/>
      <c r="BU453" s="1223"/>
      <c r="BV453" s="1409">
        <v>0</v>
      </c>
      <c r="BW453" s="1410"/>
      <c r="BX453" s="1410"/>
      <c r="BY453" s="1432">
        <v>0</v>
      </c>
      <c r="BZ453" s="1433"/>
      <c r="CA453" s="1433"/>
      <c r="CB453" s="354">
        <f>IFERROR(VLOOKUP(CONCATENATE($AC453,$AE453),'[1]Matriz de Decisión'!$M$4:$Y$81,8,0),0)</f>
        <v>0</v>
      </c>
      <c r="CC453" s="355"/>
      <c r="CD453" s="355"/>
      <c r="CE453" s="354">
        <f>IFERROR(VLOOKUP(CONCATENATE($AC453,$AE453),'[1]Matriz de Decisión'!$M$4:$Y$81,9,0),0)</f>
        <v>0</v>
      </c>
      <c r="CF453" s="355"/>
      <c r="CG453" s="355"/>
      <c r="CH453" s="354">
        <f>IFERROR(VLOOKUP(CONCATENATE($AC453,$AE453),'[1]Matriz de Decisión'!$M$4:$Y$81,10,0),0)</f>
        <v>0.2</v>
      </c>
      <c r="CI453" s="355"/>
      <c r="CJ453" s="355"/>
      <c r="CK453" s="354">
        <f>IFERROR(VLOOKUP(CONCATENATE($AC453,$AE453),'[1]Matriz de Decisión'!$M$4:$Y$81,11,0),0)</f>
        <v>0.4</v>
      </c>
      <c r="CL453" s="355"/>
      <c r="CM453" s="355"/>
      <c r="CN453" s="354">
        <f>IFERROR(VLOOKUP(CONCATENATE($AC453,$AE453),'[1]Matriz de Decisión'!$M$4:$Y$81,12,0),0)</f>
        <v>0.65</v>
      </c>
      <c r="CO453" s="355"/>
      <c r="CP453" s="355"/>
      <c r="CQ453" s="354">
        <f>IFERROR(VLOOKUP(CONCATENATE($AC453,$AE453),'[1]Matriz de Decisión'!$M$4:$Y$81,13,0),0)</f>
        <v>1</v>
      </c>
      <c r="CR453" s="355"/>
      <c r="CS453" s="355"/>
    </row>
    <row r="454" spans="1:97" ht="75.75" customHeight="1" x14ac:dyDescent="0.25">
      <c r="A454" s="234" t="s">
        <v>3556</v>
      </c>
      <c r="B454" s="234" t="s">
        <v>181</v>
      </c>
      <c r="C454" s="234">
        <v>2</v>
      </c>
      <c r="D454" s="166" t="s">
        <v>185</v>
      </c>
      <c r="E454" s="120">
        <v>1</v>
      </c>
      <c r="F454" s="166" t="s">
        <v>3606</v>
      </c>
      <c r="G454" s="166" t="s">
        <v>199</v>
      </c>
      <c r="H454" s="166" t="s">
        <v>183</v>
      </c>
      <c r="I454" s="299" t="str">
        <f t="shared" si="29"/>
        <v>I-202-1-1700101</v>
      </c>
      <c r="J454" s="234" t="s">
        <v>221</v>
      </c>
      <c r="K454" s="109" t="s">
        <v>16</v>
      </c>
      <c r="L454" s="217" t="s">
        <v>19</v>
      </c>
      <c r="M454" s="111" t="s">
        <v>4754</v>
      </c>
      <c r="N454" s="202"/>
      <c r="O454" s="110" t="s">
        <v>1486</v>
      </c>
      <c r="P454" s="331" t="s">
        <v>1414</v>
      </c>
      <c r="Q454" s="331" t="s">
        <v>1415</v>
      </c>
      <c r="R454" s="216" t="s">
        <v>222</v>
      </c>
      <c r="S454" s="111" t="s">
        <v>1487</v>
      </c>
      <c r="T454" s="1032" t="s">
        <v>6002</v>
      </c>
      <c r="U454" s="171"/>
      <c r="V454" s="216" t="s">
        <v>223</v>
      </c>
      <c r="W454" s="1632">
        <v>40000</v>
      </c>
      <c r="X454" s="144"/>
      <c r="Y454" s="144"/>
      <c r="Z454" s="296" t="s">
        <v>1488</v>
      </c>
      <c r="AA454" s="134">
        <v>43101</v>
      </c>
      <c r="AB454" s="134">
        <v>43159</v>
      </c>
      <c r="AC454" s="341" t="str">
        <f t="shared" si="30"/>
        <v>enero</v>
      </c>
      <c r="AD454" s="343">
        <f t="shared" si="31"/>
        <v>58</v>
      </c>
      <c r="AE454" s="342">
        <f t="shared" si="28"/>
        <v>61</v>
      </c>
      <c r="AF454" s="168">
        <v>0</v>
      </c>
      <c r="AG454" s="135"/>
      <c r="AH454" s="216" t="s">
        <v>1489</v>
      </c>
      <c r="AI454" s="169"/>
      <c r="AJ454" s="296" t="s">
        <v>1490</v>
      </c>
      <c r="AK454" s="490" t="s">
        <v>2520</v>
      </c>
      <c r="AL454" s="281">
        <v>0.97</v>
      </c>
      <c r="AM454" s="259" t="s">
        <v>1491</v>
      </c>
      <c r="AN454" s="648">
        <v>39965</v>
      </c>
      <c r="AO454" s="490" t="s">
        <v>3559</v>
      </c>
      <c r="AP454" s="860">
        <v>39975</v>
      </c>
      <c r="AQ454" s="859" t="s">
        <v>4683</v>
      </c>
      <c r="AR454" s="1278">
        <v>39980</v>
      </c>
      <c r="AS454" s="1032" t="s">
        <v>5885</v>
      </c>
      <c r="AT454" s="1625">
        <v>39983</v>
      </c>
      <c r="AU454" s="1386" t="s">
        <v>6767</v>
      </c>
      <c r="AV454" s="1625">
        <v>39985</v>
      </c>
      <c r="AW454" s="1404" t="s">
        <v>6741</v>
      </c>
      <c r="AX454" s="144"/>
      <c r="AY454" s="144"/>
      <c r="AZ454" s="144"/>
      <c r="BA454" s="144"/>
      <c r="BB454" s="144"/>
      <c r="BC454" s="144"/>
      <c r="BD454" s="144"/>
      <c r="BE454" s="144"/>
      <c r="BF454" s="144"/>
      <c r="BG454" s="144"/>
      <c r="BH454" s="144"/>
      <c r="BI454" s="144"/>
      <c r="BJ454" s="335">
        <f>IFERROR(VLOOKUP(CONCATENATE($AC454,$AE454),'Matriz de Decisión'!$M$4:$Y$81,2,0),0)</f>
        <v>0.4</v>
      </c>
      <c r="BK454" s="352">
        <v>0.4</v>
      </c>
      <c r="BL454" s="376" t="s">
        <v>1492</v>
      </c>
      <c r="BM454" s="354">
        <f>IFERROR(VLOOKUP(CONCATENATE($AC454,$AE454),'[1]Matriz de Decisión'!$M$4:$Y$81,3,0),0)</f>
        <v>1</v>
      </c>
      <c r="BN454" s="354">
        <v>1</v>
      </c>
      <c r="BO454" s="490" t="s">
        <v>2522</v>
      </c>
      <c r="BP454" s="354">
        <f>IFERROR(VLOOKUP(CONCATENATE($AC454,$AE454),'[1]Matriz de Decisión'!$M$4:$Y$81,4,0),0)</f>
        <v>1</v>
      </c>
      <c r="BQ454" s="923">
        <v>1</v>
      </c>
      <c r="BR454" s="925" t="s">
        <v>4722</v>
      </c>
      <c r="BS454" s="354">
        <f>IFERROR(VLOOKUP(CONCATENATE($AC454,$AE454),'[1]Matriz de Decisión'!$M$4:$Y$81,5,0),0)</f>
        <v>1</v>
      </c>
      <c r="BT454" s="1268">
        <v>1</v>
      </c>
      <c r="BU454" s="1269" t="s">
        <v>4722</v>
      </c>
      <c r="BV454" s="1408">
        <v>1</v>
      </c>
      <c r="BW454" s="1405">
        <v>1</v>
      </c>
      <c r="BX454" s="1404" t="s">
        <v>6767</v>
      </c>
      <c r="BY454" s="1432">
        <v>1</v>
      </c>
      <c r="BZ454" s="1435">
        <v>1</v>
      </c>
      <c r="CA454" s="1404" t="s">
        <v>6741</v>
      </c>
      <c r="CB454" s="354">
        <f>IFERROR(VLOOKUP(CONCATENATE($AC454,$AE454),'[1]Matriz de Decisión'!$M$4:$Y$81,8,0),0)</f>
        <v>1</v>
      </c>
      <c r="CC454" s="355"/>
      <c r="CD454" s="355"/>
      <c r="CE454" s="354">
        <f>IFERROR(VLOOKUP(CONCATENATE($AC454,$AE454),'[1]Matriz de Decisión'!$M$4:$Y$81,9,0),0)</f>
        <v>1</v>
      </c>
      <c r="CF454" s="355"/>
      <c r="CG454" s="355"/>
      <c r="CH454" s="354">
        <f>IFERROR(VLOOKUP(CONCATENATE($AC454,$AE454),'[1]Matriz de Decisión'!$M$4:$Y$81,10,0),0)</f>
        <v>1</v>
      </c>
      <c r="CI454" s="355"/>
      <c r="CJ454" s="355"/>
      <c r="CK454" s="354">
        <f>IFERROR(VLOOKUP(CONCATENATE($AC454,$AE454),'[1]Matriz de Decisión'!$M$4:$Y$81,11,0),0)</f>
        <v>1</v>
      </c>
      <c r="CL454" s="355"/>
      <c r="CM454" s="355"/>
      <c r="CN454" s="354">
        <f>IFERROR(VLOOKUP(CONCATENATE($AC454,$AE454),'[1]Matriz de Decisión'!$M$4:$Y$81,12,0),0)</f>
        <v>1</v>
      </c>
      <c r="CO454" s="355"/>
      <c r="CP454" s="355"/>
      <c r="CQ454" s="354">
        <f>IFERROR(VLOOKUP(CONCATENATE($AC454,$AE454),'[1]Matriz de Decisión'!$M$4:$Y$81,13,0),0)</f>
        <v>1</v>
      </c>
      <c r="CR454" s="355"/>
      <c r="CS454" s="355"/>
    </row>
    <row r="455" spans="1:97" ht="63.75" customHeight="1" x14ac:dyDescent="0.25">
      <c r="A455" s="234" t="s">
        <v>3556</v>
      </c>
      <c r="B455" s="234" t="s">
        <v>181</v>
      </c>
      <c r="C455" s="234">
        <v>2</v>
      </c>
      <c r="D455" s="166" t="s">
        <v>185</v>
      </c>
      <c r="E455" s="120">
        <v>1</v>
      </c>
      <c r="F455" s="166" t="s">
        <v>3606</v>
      </c>
      <c r="G455" s="166" t="s">
        <v>199</v>
      </c>
      <c r="H455" s="166" t="s">
        <v>185</v>
      </c>
      <c r="I455" s="299" t="str">
        <f t="shared" si="29"/>
        <v>I-202-1-1700102</v>
      </c>
      <c r="J455" s="234" t="s">
        <v>221</v>
      </c>
      <c r="K455" s="109" t="s">
        <v>16</v>
      </c>
      <c r="L455" s="217" t="s">
        <v>19</v>
      </c>
      <c r="M455" s="111" t="s">
        <v>4754</v>
      </c>
      <c r="N455" s="202"/>
      <c r="O455" s="110" t="s">
        <v>1486</v>
      </c>
      <c r="P455" s="331" t="s">
        <v>1414</v>
      </c>
      <c r="Q455" s="331" t="s">
        <v>1415</v>
      </c>
      <c r="R455" s="216" t="s">
        <v>222</v>
      </c>
      <c r="S455" s="111" t="s">
        <v>1487</v>
      </c>
      <c r="T455" s="1032" t="s">
        <v>6002</v>
      </c>
      <c r="U455" s="171"/>
      <c r="V455" s="216" t="s">
        <v>223</v>
      </c>
      <c r="W455" s="1632">
        <v>40000</v>
      </c>
      <c r="X455" s="144"/>
      <c r="Y455" s="144"/>
      <c r="Z455" s="296" t="s">
        <v>1493</v>
      </c>
      <c r="AA455" s="134">
        <v>43101</v>
      </c>
      <c r="AB455" s="134">
        <v>43159</v>
      </c>
      <c r="AC455" s="341" t="str">
        <f t="shared" si="30"/>
        <v>enero</v>
      </c>
      <c r="AD455" s="343">
        <f t="shared" si="31"/>
        <v>58</v>
      </c>
      <c r="AE455" s="342">
        <f t="shared" si="28"/>
        <v>61</v>
      </c>
      <c r="AF455" s="168">
        <v>0</v>
      </c>
      <c r="AG455" s="135"/>
      <c r="AH455" s="216" t="s">
        <v>1489</v>
      </c>
      <c r="AI455" s="169"/>
      <c r="AJ455" s="296" t="s">
        <v>1490</v>
      </c>
      <c r="AK455" s="490" t="s">
        <v>2521</v>
      </c>
      <c r="AL455" s="281">
        <v>0.97</v>
      </c>
      <c r="AM455" s="259" t="s">
        <v>1491</v>
      </c>
      <c r="AN455" s="648">
        <v>39965</v>
      </c>
      <c r="AO455" s="490" t="s">
        <v>3559</v>
      </c>
      <c r="AP455" s="860">
        <v>39975</v>
      </c>
      <c r="AQ455" s="859" t="s">
        <v>4683</v>
      </c>
      <c r="AR455" s="1278">
        <v>39980</v>
      </c>
      <c r="AS455" s="1032" t="s">
        <v>5885</v>
      </c>
      <c r="AT455" s="1625">
        <v>39983</v>
      </c>
      <c r="AU455" s="1386" t="s">
        <v>6768</v>
      </c>
      <c r="AV455" s="1625">
        <v>39985</v>
      </c>
      <c r="AW455" s="1404" t="s">
        <v>6773</v>
      </c>
      <c r="AX455" s="144"/>
      <c r="AY455" s="144"/>
      <c r="AZ455" s="144"/>
      <c r="BA455" s="144"/>
      <c r="BB455" s="144"/>
      <c r="BC455" s="144"/>
      <c r="BD455" s="144"/>
      <c r="BE455" s="144"/>
      <c r="BF455" s="144"/>
      <c r="BG455" s="144"/>
      <c r="BH455" s="144"/>
      <c r="BI455" s="144"/>
      <c r="BJ455" s="335">
        <f>IFERROR(VLOOKUP(CONCATENATE($AC455,$AE455),'Matriz de Decisión'!$M$4:$Y$81,2,0),0)</f>
        <v>0.4</v>
      </c>
      <c r="BK455" s="260">
        <v>0.4</v>
      </c>
      <c r="BL455" s="259" t="s">
        <v>1494</v>
      </c>
      <c r="BM455" s="354">
        <f>IFERROR(VLOOKUP(CONCATENATE($AC455,$AE455),'[1]Matriz de Decisión'!$M$4:$Y$81,3,0),0)</f>
        <v>1</v>
      </c>
      <c r="BN455" s="424">
        <v>0.95</v>
      </c>
      <c r="BO455" s="490" t="s">
        <v>2523</v>
      </c>
      <c r="BP455" s="354">
        <f>IFERROR(VLOOKUP(CONCATENATE($AC455,$AE455),'[1]Matriz de Decisión'!$M$4:$Y$81,4,0),0)</f>
        <v>1</v>
      </c>
      <c r="BQ455" s="924">
        <v>1</v>
      </c>
      <c r="BR455" s="922" t="s">
        <v>4723</v>
      </c>
      <c r="BS455" s="354">
        <f>IFERROR(VLOOKUP(CONCATENATE($AC455,$AE455),'[1]Matriz de Decisión'!$M$4:$Y$81,5,0),0)</f>
        <v>1</v>
      </c>
      <c r="BT455" s="1268">
        <v>1</v>
      </c>
      <c r="BU455" s="1269" t="s">
        <v>5936</v>
      </c>
      <c r="BV455" s="1408">
        <v>1</v>
      </c>
      <c r="BW455" s="1417">
        <v>1</v>
      </c>
      <c r="BX455" s="1414" t="s">
        <v>5936</v>
      </c>
      <c r="BY455" s="1432">
        <v>1</v>
      </c>
      <c r="BZ455" s="1435">
        <v>1</v>
      </c>
      <c r="CA455" s="1404" t="s">
        <v>6773</v>
      </c>
      <c r="CB455" s="354">
        <f>IFERROR(VLOOKUP(CONCATENATE($AC455,$AE455),'[1]Matriz de Decisión'!$M$4:$Y$81,8,0),0)</f>
        <v>1</v>
      </c>
      <c r="CC455" s="355"/>
      <c r="CD455" s="355"/>
      <c r="CE455" s="354">
        <f>IFERROR(VLOOKUP(CONCATENATE($AC455,$AE455),'[1]Matriz de Decisión'!$M$4:$Y$81,9,0),0)</f>
        <v>1</v>
      </c>
      <c r="CF455" s="355"/>
      <c r="CG455" s="355"/>
      <c r="CH455" s="354">
        <f>IFERROR(VLOOKUP(CONCATENATE($AC455,$AE455),'[1]Matriz de Decisión'!$M$4:$Y$81,10,0),0)</f>
        <v>1</v>
      </c>
      <c r="CI455" s="355"/>
      <c r="CJ455" s="355"/>
      <c r="CK455" s="354">
        <f>IFERROR(VLOOKUP(CONCATENATE($AC455,$AE455),'[1]Matriz de Decisión'!$M$4:$Y$81,11,0),0)</f>
        <v>1</v>
      </c>
      <c r="CL455" s="355"/>
      <c r="CM455" s="355"/>
      <c r="CN455" s="354">
        <f>IFERROR(VLOOKUP(CONCATENATE($AC455,$AE455),'[1]Matriz de Decisión'!$M$4:$Y$81,12,0),0)</f>
        <v>1</v>
      </c>
      <c r="CO455" s="355"/>
      <c r="CP455" s="355"/>
      <c r="CQ455" s="354">
        <f>IFERROR(VLOOKUP(CONCATENATE($AC455,$AE455),'[1]Matriz de Decisión'!$M$4:$Y$81,13,0),0)</f>
        <v>1</v>
      </c>
      <c r="CR455" s="355"/>
      <c r="CS455" s="355"/>
    </row>
    <row r="456" spans="1:97" ht="126" x14ac:dyDescent="0.25">
      <c r="A456" s="234" t="s">
        <v>3556</v>
      </c>
      <c r="B456" s="234" t="s">
        <v>181</v>
      </c>
      <c r="C456" s="234">
        <v>2</v>
      </c>
      <c r="D456" s="166" t="s">
        <v>185</v>
      </c>
      <c r="E456" s="120">
        <v>1</v>
      </c>
      <c r="F456" s="166" t="s">
        <v>3606</v>
      </c>
      <c r="G456" s="166" t="s">
        <v>199</v>
      </c>
      <c r="H456" s="166" t="s">
        <v>186</v>
      </c>
      <c r="I456" s="299" t="str">
        <f t="shared" si="29"/>
        <v>I-202-1-1700103</v>
      </c>
      <c r="J456" s="234" t="s">
        <v>221</v>
      </c>
      <c r="K456" s="109" t="s">
        <v>16</v>
      </c>
      <c r="L456" s="217" t="s">
        <v>19</v>
      </c>
      <c r="M456" s="111" t="s">
        <v>4754</v>
      </c>
      <c r="N456" s="202"/>
      <c r="O456" s="110" t="s">
        <v>1486</v>
      </c>
      <c r="P456" s="331" t="s">
        <v>1414</v>
      </c>
      <c r="Q456" s="331" t="s">
        <v>1415</v>
      </c>
      <c r="R456" s="216" t="s">
        <v>222</v>
      </c>
      <c r="S456" s="111" t="s">
        <v>1487</v>
      </c>
      <c r="T456" s="1241" t="s">
        <v>6002</v>
      </c>
      <c r="U456" s="171"/>
      <c r="V456" s="216" t="s">
        <v>223</v>
      </c>
      <c r="W456" s="310">
        <v>40000</v>
      </c>
      <c r="X456" s="144"/>
      <c r="Y456" s="144"/>
      <c r="Z456" s="296" t="s">
        <v>1495</v>
      </c>
      <c r="AA456" s="134">
        <v>43252</v>
      </c>
      <c r="AB456" s="134">
        <v>43342</v>
      </c>
      <c r="AC456" s="341" t="str">
        <f t="shared" si="30"/>
        <v>junio</v>
      </c>
      <c r="AD456" s="343">
        <f t="shared" si="31"/>
        <v>90</v>
      </c>
      <c r="AE456" s="342">
        <f t="shared" ref="AE456:AE519" si="33">IF($AD456&lt;=30,30,IF(AND($AD456&gt;30,$AD456&lt;=61),61,IF(AND($AD456&gt;61,$AD456&lt;=91),91,IF(AND($AD456&gt;91,$AD456&lt;=122),122,IF(AND($AD456&gt;122,$AD456&lt;=152),152,IF(AND($AD456&gt;152,$AD456&lt;=183),183,IF(AND($AD456&gt;183,$AD456&lt;=213),213,IF(AND($AD456&gt;213,$AD456&lt;=244),244,IF(AND($AD456&gt;244,$AD456&lt;=274),274,IF(AND($AD456&gt;274,$AD456&lt;=305),305,IF(AND($AD456&gt;305,$AD456&lt;=333),333,IF(AND($AD456&gt;333,$AD456&lt;=365),365,"Verificar Fechas"))))))))))))</f>
        <v>91</v>
      </c>
      <c r="AF456" s="168">
        <v>0</v>
      </c>
      <c r="AG456" s="135"/>
      <c r="AH456" s="216" t="s">
        <v>1489</v>
      </c>
      <c r="AI456" s="169"/>
      <c r="AJ456" s="296" t="s">
        <v>1490</v>
      </c>
      <c r="AK456" s="144"/>
      <c r="AL456" s="279"/>
      <c r="AM456" s="259"/>
      <c r="AN456" s="354"/>
      <c r="AO456" s="144"/>
      <c r="AP456" s="144"/>
      <c r="AQ456" s="144"/>
      <c r="AR456" s="1279"/>
      <c r="AS456" s="1187"/>
      <c r="AT456" s="202"/>
      <c r="AU456" s="1384"/>
      <c r="AV456" s="1625">
        <v>39985</v>
      </c>
      <c r="AW456" s="1404" t="s">
        <v>7534</v>
      </c>
      <c r="AX456" s="144"/>
      <c r="AY456" s="144"/>
      <c r="AZ456" s="144"/>
      <c r="BA456" s="144"/>
      <c r="BB456" s="144"/>
      <c r="BC456" s="144"/>
      <c r="BD456" s="144"/>
      <c r="BE456" s="144"/>
      <c r="BF456" s="144"/>
      <c r="BG456" s="144"/>
      <c r="BH456" s="144"/>
      <c r="BI456" s="144"/>
      <c r="BJ456" s="335">
        <f>IFERROR(VLOOKUP(CONCATENATE($AC456,$AE456),'Matriz de Decisión'!$M$4:$Y$81,2,0),0)</f>
        <v>0</v>
      </c>
      <c r="BK456" s="355"/>
      <c r="BL456" s="355"/>
      <c r="BM456" s="354">
        <f>IFERROR(VLOOKUP(CONCATENATE($AC456,$AE456),'[1]Matriz de Decisión'!$M$4:$Y$81,3,0),0)</f>
        <v>0</v>
      </c>
      <c r="BN456" s="355"/>
      <c r="BO456" s="355"/>
      <c r="BP456" s="354">
        <f>IFERROR(VLOOKUP(CONCATENATE($AC456,$AE456),'[1]Matriz de Decisión'!$M$4:$Y$81,4,0),0)</f>
        <v>0</v>
      </c>
      <c r="BQ456" s="355"/>
      <c r="BR456" s="355"/>
      <c r="BS456" s="354">
        <f>IFERROR(VLOOKUP(CONCATENATE($AC456,$AE456),'[1]Matriz de Decisión'!$M$4:$Y$81,5,0),0)</f>
        <v>0</v>
      </c>
      <c r="BT456" s="1223"/>
      <c r="BU456" s="1223"/>
      <c r="BV456" s="1409">
        <v>0</v>
      </c>
      <c r="BW456" s="1410"/>
      <c r="BX456" s="1410"/>
      <c r="BY456" s="1432">
        <v>0.25</v>
      </c>
      <c r="BZ456" s="1435">
        <v>0.25</v>
      </c>
      <c r="CA456" s="1434" t="s">
        <v>7585</v>
      </c>
      <c r="CB456" s="354">
        <f>IFERROR(VLOOKUP(CONCATENATE($AC456,$AE456),'[1]Matriz de Decisión'!$M$4:$Y$81,8,0),0)</f>
        <v>0.6</v>
      </c>
      <c r="CC456" s="355"/>
      <c r="CD456" s="355"/>
      <c r="CE456" s="354">
        <f>IFERROR(VLOOKUP(CONCATENATE($AC456,$AE456),'[1]Matriz de Decisión'!$M$4:$Y$81,9,0),0)</f>
        <v>1</v>
      </c>
      <c r="CF456" s="355"/>
      <c r="CG456" s="355"/>
      <c r="CH456" s="354">
        <f>IFERROR(VLOOKUP(CONCATENATE($AC456,$AE456),'[1]Matriz de Decisión'!$M$4:$Y$81,10,0),0)</f>
        <v>1</v>
      </c>
      <c r="CI456" s="355"/>
      <c r="CJ456" s="355"/>
      <c r="CK456" s="354">
        <f>IFERROR(VLOOKUP(CONCATENATE($AC456,$AE456),'[1]Matriz de Decisión'!$M$4:$Y$81,11,0),0)</f>
        <v>1</v>
      </c>
      <c r="CL456" s="355"/>
      <c r="CM456" s="355"/>
      <c r="CN456" s="354">
        <f>IFERROR(VLOOKUP(CONCATENATE($AC456,$AE456),'[1]Matriz de Decisión'!$M$4:$Y$81,12,0),0)</f>
        <v>1</v>
      </c>
      <c r="CO456" s="355"/>
      <c r="CP456" s="355"/>
      <c r="CQ456" s="354">
        <f>IFERROR(VLOOKUP(CONCATENATE($AC456,$AE456),'[1]Matriz de Decisión'!$M$4:$Y$81,13,0),0)</f>
        <v>1</v>
      </c>
      <c r="CR456" s="355"/>
      <c r="CS456" s="355"/>
    </row>
    <row r="457" spans="1:97" ht="63.75" customHeight="1" x14ac:dyDescent="0.25">
      <c r="A457" s="234" t="s">
        <v>3556</v>
      </c>
      <c r="B457" s="234" t="s">
        <v>181</v>
      </c>
      <c r="C457" s="234">
        <v>2</v>
      </c>
      <c r="D457" s="166" t="s">
        <v>185</v>
      </c>
      <c r="E457" s="120">
        <v>1</v>
      </c>
      <c r="F457" s="166" t="s">
        <v>3606</v>
      </c>
      <c r="G457" s="166" t="s">
        <v>200</v>
      </c>
      <c r="H457" s="166" t="s">
        <v>183</v>
      </c>
      <c r="I457" s="299" t="str">
        <f t="shared" ref="I457:I520" si="34">+B457&amp;"-"&amp;C457&amp;D457&amp;"-"&amp;E457&amp;"-"&amp;F457&amp;G457&amp;H457</f>
        <v>I-202-1-1700201</v>
      </c>
      <c r="J457" s="234" t="s">
        <v>221</v>
      </c>
      <c r="K457" s="109" t="s">
        <v>16</v>
      </c>
      <c r="L457" s="217" t="s">
        <v>19</v>
      </c>
      <c r="M457" s="111" t="s">
        <v>4754</v>
      </c>
      <c r="N457" s="202"/>
      <c r="O457" s="110" t="s">
        <v>1486</v>
      </c>
      <c r="P457" s="331" t="s">
        <v>1414</v>
      </c>
      <c r="Q457" s="331" t="s">
        <v>1415</v>
      </c>
      <c r="R457" s="216" t="s">
        <v>222</v>
      </c>
      <c r="S457" s="111" t="s">
        <v>1496</v>
      </c>
      <c r="T457" s="1032" t="s">
        <v>6003</v>
      </c>
      <c r="U457" s="171">
        <v>0.25</v>
      </c>
      <c r="V457" s="216" t="s">
        <v>223</v>
      </c>
      <c r="W457" s="1632">
        <v>3</v>
      </c>
      <c r="X457" s="144"/>
      <c r="Y457" s="144"/>
      <c r="Z457" s="296" t="s">
        <v>1497</v>
      </c>
      <c r="AA457" s="134">
        <v>43101</v>
      </c>
      <c r="AB457" s="134">
        <v>43131</v>
      </c>
      <c r="AC457" s="341" t="str">
        <f t="shared" ref="AC457:AC520" si="35">TEXT(AA457,"mmmm")</f>
        <v>enero</v>
      </c>
      <c r="AD457" s="343">
        <f t="shared" ref="AD457:AD520" si="36">+AB457-AA457</f>
        <v>30</v>
      </c>
      <c r="AE457" s="342">
        <f t="shared" si="33"/>
        <v>30</v>
      </c>
      <c r="AF457" s="168">
        <v>0</v>
      </c>
      <c r="AG457" s="176">
        <v>40300000</v>
      </c>
      <c r="AH457" s="296" t="s">
        <v>1498</v>
      </c>
      <c r="AI457" s="169"/>
      <c r="AJ457" s="296" t="s">
        <v>1047</v>
      </c>
      <c r="AK457" s="491" t="s">
        <v>2515</v>
      </c>
      <c r="AL457" s="281">
        <v>0.2</v>
      </c>
      <c r="AM457" s="142" t="s">
        <v>1499</v>
      </c>
      <c r="AN457" s="647">
        <v>1</v>
      </c>
      <c r="AO457" s="491" t="s">
        <v>2517</v>
      </c>
      <c r="AP457" s="862">
        <v>2</v>
      </c>
      <c r="AQ457" s="861" t="s">
        <v>4684</v>
      </c>
      <c r="AR457" s="1284">
        <v>2</v>
      </c>
      <c r="AS457" s="1260" t="s">
        <v>4695</v>
      </c>
      <c r="AT457" s="1400">
        <v>2</v>
      </c>
      <c r="AU457" s="1386" t="s">
        <v>6769</v>
      </c>
      <c r="AV457" s="1424">
        <v>2</v>
      </c>
      <c r="AW457" s="1403" t="s">
        <v>6769</v>
      </c>
      <c r="AX457" s="144"/>
      <c r="AY457" s="144"/>
      <c r="AZ457" s="144"/>
      <c r="BA457" s="144"/>
      <c r="BB457" s="144"/>
      <c r="BC457" s="144"/>
      <c r="BD457" s="144"/>
      <c r="BE457" s="144"/>
      <c r="BF457" s="144"/>
      <c r="BG457" s="144"/>
      <c r="BH457" s="144"/>
      <c r="BI457" s="144"/>
      <c r="BJ457" s="335">
        <f>IFERROR(VLOOKUP(CONCATENATE($AC457,$AE457),'Matriz de Decisión'!$M$4:$Y$81,2,0),0)</f>
        <v>1</v>
      </c>
      <c r="BK457" s="352">
        <v>1</v>
      </c>
      <c r="BL457" s="376" t="s">
        <v>1500</v>
      </c>
      <c r="BM457" s="354">
        <f>IFERROR(VLOOKUP(CONCATENATE($AC457,$AE457),'[1]Matriz de Decisión'!$M$4:$Y$81,3,0),0)</f>
        <v>1</v>
      </c>
      <c r="BN457" s="354">
        <v>1</v>
      </c>
      <c r="BO457" s="491" t="s">
        <v>2517</v>
      </c>
      <c r="BP457" s="354">
        <f>IFERROR(VLOOKUP(CONCATENATE($AC457,$AE457),'[1]Matriz de Decisión'!$M$4:$Y$81,4,0),0)</f>
        <v>1</v>
      </c>
      <c r="BQ457" s="926">
        <v>1</v>
      </c>
      <c r="BR457" s="927" t="s">
        <v>4722</v>
      </c>
      <c r="BS457" s="354">
        <f>IFERROR(VLOOKUP(CONCATENATE($AC457,$AE457),'[1]Matriz de Decisión'!$M$4:$Y$81,5,0),0)</f>
        <v>1</v>
      </c>
      <c r="BT457" s="1268">
        <v>1</v>
      </c>
      <c r="BU457" s="1269" t="s">
        <v>5937</v>
      </c>
      <c r="BV457" s="1408">
        <v>1</v>
      </c>
      <c r="BW457" s="1408">
        <v>1</v>
      </c>
      <c r="BX457" s="1404" t="s">
        <v>6769</v>
      </c>
      <c r="BY457" s="1432">
        <v>1</v>
      </c>
      <c r="BZ457" s="1435">
        <v>1</v>
      </c>
      <c r="CA457" s="1403" t="s">
        <v>6769</v>
      </c>
      <c r="CB457" s="354">
        <f>IFERROR(VLOOKUP(CONCATENATE($AC457,$AE457),'[1]Matriz de Decisión'!$M$4:$Y$81,8,0),0)</f>
        <v>1</v>
      </c>
      <c r="CC457" s="355"/>
      <c r="CD457" s="355"/>
      <c r="CE457" s="354">
        <f>IFERROR(VLOOKUP(CONCATENATE($AC457,$AE457),'[1]Matriz de Decisión'!$M$4:$Y$81,9,0),0)</f>
        <v>1</v>
      </c>
      <c r="CF457" s="355"/>
      <c r="CG457" s="355"/>
      <c r="CH457" s="354">
        <f>IFERROR(VLOOKUP(CONCATENATE($AC457,$AE457),'[1]Matriz de Decisión'!$M$4:$Y$81,10,0),0)</f>
        <v>1</v>
      </c>
      <c r="CI457" s="355"/>
      <c r="CJ457" s="355"/>
      <c r="CK457" s="354">
        <f>IFERROR(VLOOKUP(CONCATENATE($AC457,$AE457),'[1]Matriz de Decisión'!$M$4:$Y$81,11,0),0)</f>
        <v>1</v>
      </c>
      <c r="CL457" s="355"/>
      <c r="CM457" s="355"/>
      <c r="CN457" s="354">
        <f>IFERROR(VLOOKUP(CONCATENATE($AC457,$AE457),'[1]Matriz de Decisión'!$M$4:$Y$81,12,0),0)</f>
        <v>1</v>
      </c>
      <c r="CO457" s="355"/>
      <c r="CP457" s="355"/>
      <c r="CQ457" s="354">
        <f>IFERROR(VLOOKUP(CONCATENATE($AC457,$AE457),'[1]Matriz de Decisión'!$M$4:$Y$81,13,0),0)</f>
        <v>1</v>
      </c>
      <c r="CR457" s="355"/>
      <c r="CS457" s="355"/>
    </row>
    <row r="458" spans="1:97" ht="63.75" customHeight="1" x14ac:dyDescent="0.25">
      <c r="A458" s="234" t="s">
        <v>3556</v>
      </c>
      <c r="B458" s="234" t="s">
        <v>181</v>
      </c>
      <c r="C458" s="234">
        <v>2</v>
      </c>
      <c r="D458" s="166" t="s">
        <v>185</v>
      </c>
      <c r="E458" s="120">
        <v>1</v>
      </c>
      <c r="F458" s="166" t="s">
        <v>3606</v>
      </c>
      <c r="G458" s="166" t="s">
        <v>200</v>
      </c>
      <c r="H458" s="166" t="s">
        <v>185</v>
      </c>
      <c r="I458" s="299" t="str">
        <f t="shared" si="34"/>
        <v>I-202-1-1700202</v>
      </c>
      <c r="J458" s="234" t="s">
        <v>221</v>
      </c>
      <c r="K458" s="109" t="s">
        <v>16</v>
      </c>
      <c r="L458" s="217" t="s">
        <v>19</v>
      </c>
      <c r="M458" s="111" t="s">
        <v>4754</v>
      </c>
      <c r="N458" s="202"/>
      <c r="O458" s="216" t="s">
        <v>1486</v>
      </c>
      <c r="P458" s="331" t="s">
        <v>1414</v>
      </c>
      <c r="Q458" s="331" t="s">
        <v>1415</v>
      </c>
      <c r="R458" s="216" t="s">
        <v>222</v>
      </c>
      <c r="S458" s="111" t="s">
        <v>1496</v>
      </c>
      <c r="T458" s="1032" t="s">
        <v>6003</v>
      </c>
      <c r="U458" s="171"/>
      <c r="V458" s="216" t="s">
        <v>223</v>
      </c>
      <c r="W458" s="1632">
        <v>3</v>
      </c>
      <c r="X458" s="144"/>
      <c r="Y458" s="144"/>
      <c r="Z458" s="1097" t="s">
        <v>1501</v>
      </c>
      <c r="AA458" s="134">
        <v>43101</v>
      </c>
      <c r="AB458" s="134">
        <v>43159</v>
      </c>
      <c r="AC458" s="341" t="str">
        <f t="shared" si="35"/>
        <v>enero</v>
      </c>
      <c r="AD458" s="343">
        <f t="shared" si="36"/>
        <v>58</v>
      </c>
      <c r="AE458" s="342">
        <f t="shared" si="33"/>
        <v>61</v>
      </c>
      <c r="AF458" s="168">
        <v>0</v>
      </c>
      <c r="AG458" s="176"/>
      <c r="AH458" s="296" t="s">
        <v>1498</v>
      </c>
      <c r="AI458" s="177"/>
      <c r="AJ458" s="296" t="s">
        <v>1047</v>
      </c>
      <c r="AK458" s="491" t="s">
        <v>2519</v>
      </c>
      <c r="AL458" s="281">
        <v>0.2</v>
      </c>
      <c r="AM458" s="142" t="s">
        <v>1499</v>
      </c>
      <c r="AN458" s="647">
        <v>900</v>
      </c>
      <c r="AO458" s="491" t="s">
        <v>2517</v>
      </c>
      <c r="AP458" s="862">
        <v>2</v>
      </c>
      <c r="AQ458" s="861" t="s">
        <v>4684</v>
      </c>
      <c r="AR458" s="1284">
        <v>2</v>
      </c>
      <c r="AS458" s="1260" t="s">
        <v>4695</v>
      </c>
      <c r="AT458" s="1400">
        <v>2</v>
      </c>
      <c r="AU458" s="1386" t="s">
        <v>6741</v>
      </c>
      <c r="AV458" s="1424">
        <v>2</v>
      </c>
      <c r="AW458" s="1403" t="s">
        <v>6741</v>
      </c>
      <c r="AX458" s="144"/>
      <c r="AY458" s="144"/>
      <c r="AZ458" s="144"/>
      <c r="BA458" s="144"/>
      <c r="BB458" s="144"/>
      <c r="BC458" s="144"/>
      <c r="BD458" s="144"/>
      <c r="BE458" s="144"/>
      <c r="BF458" s="144"/>
      <c r="BG458" s="144"/>
      <c r="BH458" s="144"/>
      <c r="BI458" s="144"/>
      <c r="BJ458" s="335">
        <f>IFERROR(VLOOKUP(CONCATENATE($AC458,$AE458),'Matriz de Decisión'!$M$4:$Y$81,2,0),0)</f>
        <v>0.4</v>
      </c>
      <c r="BK458" s="352">
        <v>0.4</v>
      </c>
      <c r="BL458" s="376" t="s">
        <v>1502</v>
      </c>
      <c r="BM458" s="354">
        <f>IFERROR(VLOOKUP(CONCATENATE($AC458,$AE458),'[1]Matriz de Decisión'!$M$4:$Y$81,3,0),0)</f>
        <v>1</v>
      </c>
      <c r="BN458" s="354">
        <v>1</v>
      </c>
      <c r="BO458" s="491" t="s">
        <v>2518</v>
      </c>
      <c r="BP458" s="354">
        <f>IFERROR(VLOOKUP(CONCATENATE($AC458,$AE458),'[1]Matriz de Decisión'!$M$4:$Y$81,4,0),0)</f>
        <v>1</v>
      </c>
      <c r="BQ458" s="926">
        <v>1</v>
      </c>
      <c r="BR458" s="927" t="s">
        <v>4722</v>
      </c>
      <c r="BS458" s="354">
        <f>IFERROR(VLOOKUP(CONCATENATE($AC458,$AE458),'[1]Matriz de Decisión'!$M$4:$Y$81,5,0),0)</f>
        <v>1</v>
      </c>
      <c r="BT458" s="1268">
        <v>1</v>
      </c>
      <c r="BU458" s="1269" t="s">
        <v>4722</v>
      </c>
      <c r="BV458" s="1408">
        <v>1</v>
      </c>
      <c r="BW458" s="1408">
        <v>1</v>
      </c>
      <c r="BX458" s="1404" t="s">
        <v>6741</v>
      </c>
      <c r="BY458" s="1432">
        <v>1</v>
      </c>
      <c r="BZ458" s="1435">
        <v>1</v>
      </c>
      <c r="CA458" s="1403" t="s">
        <v>6741</v>
      </c>
      <c r="CB458" s="354">
        <f>IFERROR(VLOOKUP(CONCATENATE($AC458,$AE458),'[1]Matriz de Decisión'!$M$4:$Y$81,8,0),0)</f>
        <v>1</v>
      </c>
      <c r="CC458" s="355"/>
      <c r="CD458" s="355"/>
      <c r="CE458" s="354">
        <f>IFERROR(VLOOKUP(CONCATENATE($AC458,$AE458),'[1]Matriz de Decisión'!$M$4:$Y$81,9,0),0)</f>
        <v>1</v>
      </c>
      <c r="CF458" s="355"/>
      <c r="CG458" s="355"/>
      <c r="CH458" s="354">
        <f>IFERROR(VLOOKUP(CONCATENATE($AC458,$AE458),'[1]Matriz de Decisión'!$M$4:$Y$81,10,0),0)</f>
        <v>1</v>
      </c>
      <c r="CI458" s="355"/>
      <c r="CJ458" s="355"/>
      <c r="CK458" s="354">
        <f>IFERROR(VLOOKUP(CONCATENATE($AC458,$AE458),'[1]Matriz de Decisión'!$M$4:$Y$81,11,0),0)</f>
        <v>1</v>
      </c>
      <c r="CL458" s="355"/>
      <c r="CM458" s="355"/>
      <c r="CN458" s="354">
        <f>IFERROR(VLOOKUP(CONCATENATE($AC458,$AE458),'[1]Matriz de Decisión'!$M$4:$Y$81,12,0),0)</f>
        <v>1</v>
      </c>
      <c r="CO458" s="355"/>
      <c r="CP458" s="355"/>
      <c r="CQ458" s="354">
        <f>IFERROR(VLOOKUP(CONCATENATE($AC458,$AE458),'[1]Matriz de Decisión'!$M$4:$Y$81,13,0),0)</f>
        <v>1</v>
      </c>
      <c r="CR458" s="355"/>
      <c r="CS458" s="355"/>
    </row>
    <row r="459" spans="1:97" ht="110.25" x14ac:dyDescent="0.25">
      <c r="A459" s="234" t="s">
        <v>3556</v>
      </c>
      <c r="B459" s="234" t="s">
        <v>181</v>
      </c>
      <c r="C459" s="234">
        <v>2</v>
      </c>
      <c r="D459" s="166" t="s">
        <v>185</v>
      </c>
      <c r="E459" s="120">
        <v>1</v>
      </c>
      <c r="F459" s="166" t="s">
        <v>3606</v>
      </c>
      <c r="G459" s="166" t="s">
        <v>200</v>
      </c>
      <c r="H459" s="166" t="s">
        <v>186</v>
      </c>
      <c r="I459" s="299" t="str">
        <f t="shared" si="34"/>
        <v>I-202-1-1700203</v>
      </c>
      <c r="J459" s="234" t="s">
        <v>221</v>
      </c>
      <c r="K459" s="109" t="s">
        <v>16</v>
      </c>
      <c r="L459" s="217" t="s">
        <v>19</v>
      </c>
      <c r="M459" s="111" t="s">
        <v>4754</v>
      </c>
      <c r="N459" s="202"/>
      <c r="O459" s="216" t="s">
        <v>1486</v>
      </c>
      <c r="P459" s="331" t="s">
        <v>1414</v>
      </c>
      <c r="Q459" s="331" t="s">
        <v>1415</v>
      </c>
      <c r="R459" s="216" t="s">
        <v>222</v>
      </c>
      <c r="S459" s="111" t="s">
        <v>1496</v>
      </c>
      <c r="T459" s="1241" t="s">
        <v>6003</v>
      </c>
      <c r="U459" s="171"/>
      <c r="V459" s="216" t="s">
        <v>223</v>
      </c>
      <c r="W459" s="310">
        <v>3</v>
      </c>
      <c r="X459" s="144"/>
      <c r="Y459" s="144"/>
      <c r="Z459" s="296" t="s">
        <v>1503</v>
      </c>
      <c r="AA459" s="134">
        <v>43252</v>
      </c>
      <c r="AB459" s="134">
        <v>43311</v>
      </c>
      <c r="AC459" s="341" t="str">
        <f t="shared" si="35"/>
        <v>junio</v>
      </c>
      <c r="AD459" s="343">
        <f t="shared" si="36"/>
        <v>59</v>
      </c>
      <c r="AE459" s="342">
        <f t="shared" si="33"/>
        <v>61</v>
      </c>
      <c r="AF459" s="168">
        <v>0</v>
      </c>
      <c r="AG459" s="135"/>
      <c r="AH459" s="216" t="s">
        <v>1498</v>
      </c>
      <c r="AI459" s="169"/>
      <c r="AJ459" s="296" t="s">
        <v>650</v>
      </c>
      <c r="AK459" s="144"/>
      <c r="AL459" s="279"/>
      <c r="AM459" s="279"/>
      <c r="AN459" s="354"/>
      <c r="AO459" s="144"/>
      <c r="AP459" s="144"/>
      <c r="AQ459" s="144"/>
      <c r="AR459" s="1279"/>
      <c r="AS459" s="1187"/>
      <c r="AT459" s="202"/>
      <c r="AU459" s="1384"/>
      <c r="AV459" s="1424">
        <v>2</v>
      </c>
      <c r="AW459" s="1404" t="s">
        <v>7535</v>
      </c>
      <c r="AX459" s="144"/>
      <c r="AY459" s="144"/>
      <c r="AZ459" s="144"/>
      <c r="BA459" s="144"/>
      <c r="BB459" s="144"/>
      <c r="BC459" s="144"/>
      <c r="BD459" s="144"/>
      <c r="BE459" s="144"/>
      <c r="BF459" s="144"/>
      <c r="BG459" s="144"/>
      <c r="BH459" s="144"/>
      <c r="BI459" s="144"/>
      <c r="BJ459" s="335">
        <f>IFERROR(VLOOKUP(CONCATENATE($AC459,$AE459),'Matriz de Decisión'!$M$4:$Y$81,2,0),0)</f>
        <v>0</v>
      </c>
      <c r="BK459" s="354">
        <v>0</v>
      </c>
      <c r="BL459" s="355"/>
      <c r="BM459" s="354">
        <f>IFERROR(VLOOKUP(CONCATENATE($AC459,$AE459),'[1]Matriz de Decisión'!$M$4:$Y$81,3,0),0)</f>
        <v>0</v>
      </c>
      <c r="BN459" s="355"/>
      <c r="BO459" s="355"/>
      <c r="BP459" s="354">
        <f>IFERROR(VLOOKUP(CONCATENATE($AC459,$AE459),'[1]Matriz de Decisión'!$M$4:$Y$81,4,0),0)</f>
        <v>0</v>
      </c>
      <c r="BQ459" s="355"/>
      <c r="BR459" s="355"/>
      <c r="BS459" s="354">
        <f>IFERROR(VLOOKUP(CONCATENATE($AC459,$AE459),'[1]Matriz de Decisión'!$M$4:$Y$81,5,0),0)</f>
        <v>0</v>
      </c>
      <c r="BT459" s="1223"/>
      <c r="BU459" s="1223"/>
      <c r="BV459" s="1409">
        <v>0</v>
      </c>
      <c r="BW459" s="1410"/>
      <c r="BX459" s="1410"/>
      <c r="BY459" s="1432">
        <v>0.4</v>
      </c>
      <c r="BZ459" s="1492">
        <v>0.4</v>
      </c>
      <c r="CA459" s="708" t="s">
        <v>7586</v>
      </c>
      <c r="CB459" s="354">
        <f>IFERROR(VLOOKUP(CONCATENATE($AC459,$AE459),'[1]Matriz de Decisión'!$M$4:$Y$81,8,0),0)</f>
        <v>1</v>
      </c>
      <c r="CC459" s="355"/>
      <c r="CD459" s="355"/>
      <c r="CE459" s="354">
        <f>IFERROR(VLOOKUP(CONCATENATE($AC459,$AE459),'[1]Matriz de Decisión'!$M$4:$Y$81,9,0),0)</f>
        <v>1</v>
      </c>
      <c r="CF459" s="355"/>
      <c r="CG459" s="355"/>
      <c r="CH459" s="354">
        <f>IFERROR(VLOOKUP(CONCATENATE($AC459,$AE459),'[1]Matriz de Decisión'!$M$4:$Y$81,10,0),0)</f>
        <v>1</v>
      </c>
      <c r="CI459" s="355"/>
      <c r="CJ459" s="355"/>
      <c r="CK459" s="354">
        <f>IFERROR(VLOOKUP(CONCATENATE($AC459,$AE459),'[1]Matriz de Decisión'!$M$4:$Y$81,11,0),0)</f>
        <v>1</v>
      </c>
      <c r="CL459" s="355"/>
      <c r="CM459" s="355"/>
      <c r="CN459" s="354">
        <f>IFERROR(VLOOKUP(CONCATENATE($AC459,$AE459),'[1]Matriz de Decisión'!$M$4:$Y$81,12,0),0)</f>
        <v>1</v>
      </c>
      <c r="CO459" s="355"/>
      <c r="CP459" s="355"/>
      <c r="CQ459" s="354">
        <f>IFERROR(VLOOKUP(CONCATENATE($AC459,$AE459),'[1]Matriz de Decisión'!$M$4:$Y$81,13,0),0)</f>
        <v>1</v>
      </c>
      <c r="CR459" s="355"/>
      <c r="CS459" s="355"/>
    </row>
    <row r="460" spans="1:97" ht="63.75" customHeight="1" x14ac:dyDescent="0.25">
      <c r="A460" s="234" t="s">
        <v>3556</v>
      </c>
      <c r="B460" s="234" t="s">
        <v>181</v>
      </c>
      <c r="C460" s="234">
        <v>2</v>
      </c>
      <c r="D460" s="166" t="s">
        <v>185</v>
      </c>
      <c r="E460" s="120">
        <v>1</v>
      </c>
      <c r="F460" s="166" t="s">
        <v>3606</v>
      </c>
      <c r="G460" s="166" t="s">
        <v>201</v>
      </c>
      <c r="H460" s="166" t="s">
        <v>183</v>
      </c>
      <c r="I460" s="299" t="str">
        <f t="shared" si="34"/>
        <v>I-202-1-1700301</v>
      </c>
      <c r="J460" s="234" t="s">
        <v>221</v>
      </c>
      <c r="K460" s="109" t="s">
        <v>16</v>
      </c>
      <c r="L460" s="217" t="s">
        <v>19</v>
      </c>
      <c r="M460" s="111" t="s">
        <v>4754</v>
      </c>
      <c r="N460" s="202"/>
      <c r="O460" s="216" t="s">
        <v>1486</v>
      </c>
      <c r="P460" s="331" t="s">
        <v>1414</v>
      </c>
      <c r="Q460" s="331" t="s">
        <v>1415</v>
      </c>
      <c r="R460" s="216" t="s">
        <v>222</v>
      </c>
      <c r="S460" s="111" t="s">
        <v>1504</v>
      </c>
      <c r="T460" s="1032" t="s">
        <v>6004</v>
      </c>
      <c r="U460" s="171">
        <v>0.25</v>
      </c>
      <c r="V460" s="216" t="s">
        <v>223</v>
      </c>
      <c r="W460" s="310">
        <v>3000</v>
      </c>
      <c r="X460" s="144"/>
      <c r="Y460" s="144"/>
      <c r="Z460" s="296" t="s">
        <v>1505</v>
      </c>
      <c r="AA460" s="134">
        <v>43101</v>
      </c>
      <c r="AB460" s="134">
        <v>43342</v>
      </c>
      <c r="AC460" s="341" t="str">
        <f t="shared" si="35"/>
        <v>enero</v>
      </c>
      <c r="AD460" s="343">
        <f t="shared" si="36"/>
        <v>241</v>
      </c>
      <c r="AE460" s="342">
        <f t="shared" si="33"/>
        <v>244</v>
      </c>
      <c r="AF460" s="168">
        <v>160000000</v>
      </c>
      <c r="AG460" s="135"/>
      <c r="AH460" s="216" t="s">
        <v>1498</v>
      </c>
      <c r="AI460" s="169"/>
      <c r="AJ460" s="296" t="s">
        <v>1104</v>
      </c>
      <c r="AK460" s="296" t="s">
        <v>2516</v>
      </c>
      <c r="AL460" s="281">
        <v>0.2</v>
      </c>
      <c r="AM460" s="292" t="s">
        <v>1499</v>
      </c>
      <c r="AN460" s="647">
        <v>900</v>
      </c>
      <c r="AO460" s="491" t="s">
        <v>2517</v>
      </c>
      <c r="AP460" s="412">
        <v>0.18</v>
      </c>
      <c r="AQ460" s="864" t="s">
        <v>4685</v>
      </c>
      <c r="AR460" s="1278">
        <v>968</v>
      </c>
      <c r="AS460" s="1032" t="s">
        <v>5886</v>
      </c>
      <c r="AT460" s="1424">
        <v>968</v>
      </c>
      <c r="AU460" s="1386" t="s">
        <v>6770</v>
      </c>
      <c r="AV460" s="1398">
        <v>968</v>
      </c>
      <c r="AW460" s="1488" t="s">
        <v>6770</v>
      </c>
      <c r="AX460" s="144"/>
      <c r="AY460" s="144"/>
      <c r="AZ460" s="144"/>
      <c r="BA460" s="144"/>
      <c r="BB460" s="144"/>
      <c r="BC460" s="144"/>
      <c r="BD460" s="144"/>
      <c r="BE460" s="144"/>
      <c r="BF460" s="144"/>
      <c r="BG460" s="144"/>
      <c r="BH460" s="144"/>
      <c r="BI460" s="144"/>
      <c r="BJ460" s="335">
        <f>IFERROR(VLOOKUP(CONCATENATE($AC460,$AE460),'Matriz de Decisión'!$M$4:$Y$81,2,0),0)</f>
        <v>8.4999999999999992E-2</v>
      </c>
      <c r="BK460" s="352">
        <v>0.09</v>
      </c>
      <c r="BL460" s="376" t="s">
        <v>1502</v>
      </c>
      <c r="BM460" s="354">
        <f>IFERROR(VLOOKUP(CONCATENATE($AC460,$AE460),'[1]Matriz de Decisión'!$M$4:$Y$81,3,0),0)</f>
        <v>0.16999999999999998</v>
      </c>
      <c r="BN460" s="354">
        <v>0.17</v>
      </c>
      <c r="BO460" s="165" t="s">
        <v>2524</v>
      </c>
      <c r="BP460" s="354">
        <f>IFERROR(VLOOKUP(CONCATENATE($AC460,$AE460),'[1]Matriz de Decisión'!$M$4:$Y$81,4,0),0)</f>
        <v>0.255</v>
      </c>
      <c r="BQ460" s="929">
        <v>0.18</v>
      </c>
      <c r="BR460" s="928" t="s">
        <v>4685</v>
      </c>
      <c r="BS460" s="354">
        <f>IFERROR(VLOOKUP(CONCATENATE($AC460,$AE460),'[1]Matriz de Decisión'!$M$4:$Y$81,5,0),0)</f>
        <v>0.33999999999999997</v>
      </c>
      <c r="BT460" s="1273">
        <v>0.25</v>
      </c>
      <c r="BU460" s="1263" t="s">
        <v>5938</v>
      </c>
      <c r="BV460" s="1408">
        <v>0.46499999999999997</v>
      </c>
      <c r="BW460" s="1405">
        <v>0.47</v>
      </c>
      <c r="BX460" s="1411" t="s">
        <v>6824</v>
      </c>
      <c r="BY460" s="1432">
        <v>0.59</v>
      </c>
      <c r="BZ460" s="1435">
        <v>0.59</v>
      </c>
      <c r="CA460" s="1434" t="s">
        <v>7587</v>
      </c>
      <c r="CB460" s="354">
        <f>IFERROR(VLOOKUP(CONCATENATE($AC460,$AE460),'[1]Matriz de Decisión'!$M$4:$Y$81,8,0),0)</f>
        <v>0.71499999999999997</v>
      </c>
      <c r="CC460" s="355"/>
      <c r="CD460" s="355"/>
      <c r="CE460" s="354">
        <f>IFERROR(VLOOKUP(CONCATENATE($AC460,$AE460),'[1]Matriz de Decisión'!$M$4:$Y$81,9,0),0)</f>
        <v>1</v>
      </c>
      <c r="CF460" s="355"/>
      <c r="CG460" s="355"/>
      <c r="CH460" s="354">
        <f>IFERROR(VLOOKUP(CONCATENATE($AC460,$AE460),'[1]Matriz de Decisión'!$M$4:$Y$81,10,0),0)</f>
        <v>1</v>
      </c>
      <c r="CI460" s="355"/>
      <c r="CJ460" s="355"/>
      <c r="CK460" s="354">
        <f>IFERROR(VLOOKUP(CONCATENATE($AC460,$AE460),'[1]Matriz de Decisión'!$M$4:$Y$81,11,0),0)</f>
        <v>1</v>
      </c>
      <c r="CL460" s="355"/>
      <c r="CM460" s="355"/>
      <c r="CN460" s="354">
        <f>IFERROR(VLOOKUP(CONCATENATE($AC460,$AE460),'[1]Matriz de Decisión'!$M$4:$Y$81,12,0),0)</f>
        <v>1</v>
      </c>
      <c r="CO460" s="355"/>
      <c r="CP460" s="355"/>
      <c r="CQ460" s="354">
        <f>IFERROR(VLOOKUP(CONCATENATE($AC460,$AE460),'[1]Matriz de Decisión'!$M$4:$Y$81,13,0),0)</f>
        <v>1</v>
      </c>
      <c r="CR460" s="355"/>
      <c r="CS460" s="355"/>
    </row>
    <row r="461" spans="1:97" ht="63.75" customHeight="1" x14ac:dyDescent="0.25">
      <c r="A461" s="234" t="s">
        <v>3556</v>
      </c>
      <c r="B461" s="234" t="s">
        <v>181</v>
      </c>
      <c r="C461" s="234">
        <v>2</v>
      </c>
      <c r="D461" s="166" t="s">
        <v>185</v>
      </c>
      <c r="E461" s="120">
        <v>1</v>
      </c>
      <c r="F461" s="166" t="s">
        <v>3606</v>
      </c>
      <c r="G461" s="166" t="s">
        <v>201</v>
      </c>
      <c r="H461" s="166" t="s">
        <v>185</v>
      </c>
      <c r="I461" s="299" t="str">
        <f t="shared" si="34"/>
        <v>I-202-1-1700302</v>
      </c>
      <c r="J461" s="234" t="s">
        <v>221</v>
      </c>
      <c r="K461" s="109" t="s">
        <v>16</v>
      </c>
      <c r="L461" s="217" t="s">
        <v>19</v>
      </c>
      <c r="M461" s="111" t="s">
        <v>4754</v>
      </c>
      <c r="N461" s="202"/>
      <c r="O461" s="216" t="s">
        <v>1486</v>
      </c>
      <c r="P461" s="331" t="s">
        <v>1414</v>
      </c>
      <c r="Q461" s="331" t="s">
        <v>1415</v>
      </c>
      <c r="R461" s="216" t="s">
        <v>222</v>
      </c>
      <c r="S461" s="111" t="s">
        <v>1504</v>
      </c>
      <c r="T461" s="1032" t="s">
        <v>6004</v>
      </c>
      <c r="U461" s="171"/>
      <c r="V461" s="216" t="s">
        <v>223</v>
      </c>
      <c r="W461" s="310">
        <v>3000</v>
      </c>
      <c r="X461" s="144"/>
      <c r="Y461" s="144"/>
      <c r="Z461" s="296" t="s">
        <v>1506</v>
      </c>
      <c r="AA461" s="134">
        <v>43101</v>
      </c>
      <c r="AB461" s="134">
        <v>43383</v>
      </c>
      <c r="AC461" s="341" t="str">
        <f t="shared" si="35"/>
        <v>enero</v>
      </c>
      <c r="AD461" s="343">
        <f t="shared" si="36"/>
        <v>282</v>
      </c>
      <c r="AE461" s="342">
        <f t="shared" si="33"/>
        <v>305</v>
      </c>
      <c r="AF461" s="168">
        <v>160000000</v>
      </c>
      <c r="AG461" s="135"/>
      <c r="AH461" s="216" t="s">
        <v>1498</v>
      </c>
      <c r="AI461" s="169"/>
      <c r="AJ461" s="296" t="s">
        <v>1104</v>
      </c>
      <c r="AK461" s="296" t="s">
        <v>2516</v>
      </c>
      <c r="AL461" s="281">
        <v>0.2</v>
      </c>
      <c r="AM461" s="292" t="s">
        <v>1499</v>
      </c>
      <c r="AN461" s="354">
        <v>0.3</v>
      </c>
      <c r="AO461" s="165" t="s">
        <v>2517</v>
      </c>
      <c r="AP461" s="412">
        <v>0.22</v>
      </c>
      <c r="AQ461" s="864" t="s">
        <v>4685</v>
      </c>
      <c r="AR461" s="1278">
        <v>968</v>
      </c>
      <c r="AS461" s="1032" t="s">
        <v>5886</v>
      </c>
      <c r="AT461" s="1424">
        <v>968</v>
      </c>
      <c r="AU461" s="1386" t="s">
        <v>6770</v>
      </c>
      <c r="AV461" s="1398">
        <v>968</v>
      </c>
      <c r="AW461" s="1488" t="s">
        <v>6770</v>
      </c>
      <c r="AX461" s="144"/>
      <c r="AY461" s="144"/>
      <c r="AZ461" s="144"/>
      <c r="BA461" s="144"/>
      <c r="BB461" s="144"/>
      <c r="BC461" s="144"/>
      <c r="BD461" s="144"/>
      <c r="BE461" s="144"/>
      <c r="BF461" s="144"/>
      <c r="BG461" s="144"/>
      <c r="BH461" s="144"/>
      <c r="BI461" s="144"/>
      <c r="BJ461" s="335">
        <f>IFERROR(VLOOKUP(CONCATENATE($AC461,$AE461),'Matriz de Decisión'!$M$4:$Y$81,2,0),0)</f>
        <v>7.0000000000000007E-2</v>
      </c>
      <c r="BK461" s="352">
        <v>7.0000000000000007E-2</v>
      </c>
      <c r="BL461" s="376" t="s">
        <v>1502</v>
      </c>
      <c r="BM461" s="354">
        <f>IFERROR(VLOOKUP(CONCATENATE($AC461,$AE461),'[1]Matriz de Decisión'!$M$4:$Y$81,3,0),0)</f>
        <v>0.14000000000000001</v>
      </c>
      <c r="BN461" s="354">
        <v>0.14000000000000001</v>
      </c>
      <c r="BO461" s="165" t="s">
        <v>2524</v>
      </c>
      <c r="BP461" s="354">
        <f>IFERROR(VLOOKUP(CONCATENATE($AC461,$AE461),'[1]Matriz de Decisión'!$M$4:$Y$81,4,0),0)</f>
        <v>0.21000000000000002</v>
      </c>
      <c r="BQ461" s="929">
        <v>0.22</v>
      </c>
      <c r="BR461" s="928" t="s">
        <v>4685</v>
      </c>
      <c r="BS461" s="354">
        <f>IFERROR(VLOOKUP(CONCATENATE($AC461,$AE461),'[1]Matriz de Decisión'!$M$4:$Y$81,5,0),0)</f>
        <v>0.28000000000000003</v>
      </c>
      <c r="BT461" s="1267">
        <v>0.28000000000000003</v>
      </c>
      <c r="BU461" s="1262" t="s">
        <v>5939</v>
      </c>
      <c r="BV461" s="1408">
        <v>0.35000000000000003</v>
      </c>
      <c r="BW461" s="1417">
        <v>0.35</v>
      </c>
      <c r="BX461" s="1411" t="s">
        <v>5939</v>
      </c>
      <c r="BY461" s="1432">
        <v>0.45000000000000007</v>
      </c>
      <c r="BZ461" s="1435">
        <v>0.25</v>
      </c>
      <c r="CA461" s="485" t="s">
        <v>5939</v>
      </c>
      <c r="CB461" s="354">
        <f>IFERROR(VLOOKUP(CONCATENATE($AC461,$AE461),'[1]Matriz de Decisión'!$M$4:$Y$81,8,0),0)</f>
        <v>0.55000000000000004</v>
      </c>
      <c r="CC461" s="355"/>
      <c r="CD461" s="355"/>
      <c r="CE461" s="354">
        <f>IFERROR(VLOOKUP(CONCATENATE($AC461,$AE461),'[1]Matriz de Decisión'!$M$4:$Y$81,9,0),0)</f>
        <v>0.65</v>
      </c>
      <c r="CF461" s="355"/>
      <c r="CG461" s="355"/>
      <c r="CH461" s="354">
        <f>IFERROR(VLOOKUP(CONCATENATE($AC461,$AE461),'[1]Matriz de Decisión'!$M$4:$Y$81,10,0),0)</f>
        <v>0.75</v>
      </c>
      <c r="CI461" s="355"/>
      <c r="CJ461" s="355"/>
      <c r="CK461" s="354">
        <f>IFERROR(VLOOKUP(CONCATENATE($AC461,$AE461),'[1]Matriz de Decisión'!$M$4:$Y$81,11,0),0)</f>
        <v>1</v>
      </c>
      <c r="CL461" s="355"/>
      <c r="CM461" s="355"/>
      <c r="CN461" s="354">
        <f>IFERROR(VLOOKUP(CONCATENATE($AC461,$AE461),'[1]Matriz de Decisión'!$M$4:$Y$81,12,0),0)</f>
        <v>1</v>
      </c>
      <c r="CO461" s="355"/>
      <c r="CP461" s="355"/>
      <c r="CQ461" s="354">
        <f>IFERROR(VLOOKUP(CONCATENATE($AC461,$AE461),'[1]Matriz de Decisión'!$M$4:$Y$81,13,0),0)</f>
        <v>1</v>
      </c>
      <c r="CR461" s="355"/>
      <c r="CS461" s="355"/>
    </row>
    <row r="462" spans="1:97" ht="63.75" customHeight="1" x14ac:dyDescent="0.25">
      <c r="A462" s="234" t="s">
        <v>3556</v>
      </c>
      <c r="B462" s="234" t="s">
        <v>181</v>
      </c>
      <c r="C462" s="234">
        <v>2</v>
      </c>
      <c r="D462" s="166" t="s">
        <v>185</v>
      </c>
      <c r="E462" s="120">
        <v>1</v>
      </c>
      <c r="F462" s="166" t="s">
        <v>3606</v>
      </c>
      <c r="G462" s="166" t="s">
        <v>202</v>
      </c>
      <c r="H462" s="166" t="s">
        <v>183</v>
      </c>
      <c r="I462" s="299" t="str">
        <f t="shared" si="34"/>
        <v>I-202-1-1700401</v>
      </c>
      <c r="J462" s="234" t="s">
        <v>221</v>
      </c>
      <c r="K462" s="109" t="s">
        <v>16</v>
      </c>
      <c r="L462" s="217" t="s">
        <v>19</v>
      </c>
      <c r="M462" s="111" t="s">
        <v>4754</v>
      </c>
      <c r="N462" s="202"/>
      <c r="O462" s="216" t="s">
        <v>1486</v>
      </c>
      <c r="P462" s="331" t="s">
        <v>1414</v>
      </c>
      <c r="Q462" s="331" t="s">
        <v>1415</v>
      </c>
      <c r="R462" s="216" t="s">
        <v>222</v>
      </c>
      <c r="S462" s="111" t="s">
        <v>7731</v>
      </c>
      <c r="T462" s="1032" t="s">
        <v>6005</v>
      </c>
      <c r="U462" s="171"/>
      <c r="V462" s="216" t="s">
        <v>314</v>
      </c>
      <c r="W462" s="1634">
        <v>1</v>
      </c>
      <c r="X462" s="206" t="s">
        <v>222</v>
      </c>
      <c r="Y462" s="134">
        <v>43146</v>
      </c>
      <c r="Z462" s="1097" t="s">
        <v>7735</v>
      </c>
      <c r="AA462" s="134">
        <v>43101</v>
      </c>
      <c r="AB462" s="134">
        <v>43240</v>
      </c>
      <c r="AC462" s="341" t="str">
        <f t="shared" si="35"/>
        <v>enero</v>
      </c>
      <c r="AD462" s="343">
        <f t="shared" si="36"/>
        <v>139</v>
      </c>
      <c r="AE462" s="342">
        <f t="shared" si="33"/>
        <v>152</v>
      </c>
      <c r="AF462" s="168">
        <v>0</v>
      </c>
      <c r="AG462" s="135"/>
      <c r="AH462" s="216" t="s">
        <v>1498</v>
      </c>
      <c r="AI462" s="169"/>
      <c r="AJ462" s="296" t="s">
        <v>1104</v>
      </c>
      <c r="AK462" s="144"/>
      <c r="AL462" s="281">
        <v>0.2</v>
      </c>
      <c r="AM462" s="292" t="s">
        <v>1507</v>
      </c>
      <c r="AN462" s="354">
        <v>0.36</v>
      </c>
      <c r="AO462" s="165" t="s">
        <v>5973</v>
      </c>
      <c r="AP462" s="392">
        <v>0.36</v>
      </c>
      <c r="AQ462" s="863" t="s">
        <v>5973</v>
      </c>
      <c r="AR462" s="1630">
        <v>0</v>
      </c>
      <c r="AS462" s="1264" t="s">
        <v>5887</v>
      </c>
      <c r="AT462" s="1424">
        <v>0</v>
      </c>
      <c r="AU462" s="1383" t="s">
        <v>6771</v>
      </c>
      <c r="AV462" s="1424">
        <v>1</v>
      </c>
      <c r="AW462" s="1403" t="s">
        <v>7536</v>
      </c>
      <c r="AX462" s="144"/>
      <c r="AY462" s="144"/>
      <c r="AZ462" s="144"/>
      <c r="BA462" s="144"/>
      <c r="BB462" s="144"/>
      <c r="BC462" s="144"/>
      <c r="BD462" s="144"/>
      <c r="BE462" s="144"/>
      <c r="BF462" s="144"/>
      <c r="BG462" s="144"/>
      <c r="BH462" s="144"/>
      <c r="BI462" s="144"/>
      <c r="BJ462" s="335">
        <f>IFERROR(VLOOKUP(CONCATENATE($AC462,$AE462),'Matriz de Decisión'!$M$4:$Y$81,2,0),0)</f>
        <v>0.18000000000000002</v>
      </c>
      <c r="BK462" s="352">
        <v>0.2</v>
      </c>
      <c r="BL462" s="376" t="s">
        <v>1508</v>
      </c>
      <c r="BM462" s="354">
        <v>0.36</v>
      </c>
      <c r="BN462" s="354">
        <v>0.36</v>
      </c>
      <c r="BO462" s="165" t="s">
        <v>1507</v>
      </c>
      <c r="BP462" s="354">
        <f>IFERROR(VLOOKUP(CONCATENATE($AC462,$AE462),'[1]Matriz de Decisión'!$M$4:$Y$81,4,0),0)</f>
        <v>0.56000000000000005</v>
      </c>
      <c r="BQ462" s="929">
        <v>0.56000000000000005</v>
      </c>
      <c r="BR462" s="928" t="s">
        <v>4724</v>
      </c>
      <c r="BS462" s="354">
        <f>IFERROR(VLOOKUP(CONCATENATE($AC462,$AE462),'[1]Matriz de Decisión'!$M$4:$Y$81,5,0),0)</f>
        <v>0.76</v>
      </c>
      <c r="BT462" s="1273">
        <v>0</v>
      </c>
      <c r="BU462" s="1263" t="s">
        <v>5940</v>
      </c>
      <c r="BV462" s="1408">
        <v>1</v>
      </c>
      <c r="BW462" s="1417">
        <v>1</v>
      </c>
      <c r="BX462" s="1412" t="s">
        <v>6825</v>
      </c>
      <c r="BY462" s="1432">
        <v>1</v>
      </c>
      <c r="BZ462" s="1435">
        <v>1</v>
      </c>
      <c r="CA462" s="1403" t="s">
        <v>7536</v>
      </c>
      <c r="CB462" s="354">
        <f>IFERROR(VLOOKUP(CONCATENATE($AC462,$AE462),'[1]Matriz de Decisión'!$M$4:$Y$81,8,0),0)</f>
        <v>1</v>
      </c>
      <c r="CC462" s="355"/>
      <c r="CD462" s="355"/>
      <c r="CE462" s="354">
        <f>IFERROR(VLOOKUP(CONCATENATE($AC462,$AE462),'[1]Matriz de Decisión'!$M$4:$Y$81,9,0),0)</f>
        <v>1</v>
      </c>
      <c r="CF462" s="355"/>
      <c r="CG462" s="355"/>
      <c r="CH462" s="354">
        <f>IFERROR(VLOOKUP(CONCATENATE($AC462,$AE462),'[1]Matriz de Decisión'!$M$4:$Y$81,10,0),0)</f>
        <v>1</v>
      </c>
      <c r="CI462" s="355"/>
      <c r="CJ462" s="355"/>
      <c r="CK462" s="354">
        <f>IFERROR(VLOOKUP(CONCATENATE($AC462,$AE462),'[1]Matriz de Decisión'!$M$4:$Y$81,11,0),0)</f>
        <v>1</v>
      </c>
      <c r="CL462" s="355"/>
      <c r="CM462" s="355"/>
      <c r="CN462" s="354">
        <f>IFERROR(VLOOKUP(CONCATENATE($AC462,$AE462),'[1]Matriz de Decisión'!$M$4:$Y$81,12,0),0)</f>
        <v>1</v>
      </c>
      <c r="CO462" s="355"/>
      <c r="CP462" s="355"/>
      <c r="CQ462" s="354">
        <f>IFERROR(VLOOKUP(CONCATENATE($AC462,$AE462),'[1]Matriz de Decisión'!$M$4:$Y$81,13,0),0)</f>
        <v>1</v>
      </c>
      <c r="CR462" s="355"/>
      <c r="CS462" s="355"/>
    </row>
    <row r="463" spans="1:97" ht="84" x14ac:dyDescent="0.25">
      <c r="A463" s="234" t="s">
        <v>3556</v>
      </c>
      <c r="B463" s="234" t="s">
        <v>181</v>
      </c>
      <c r="C463" s="234">
        <v>2</v>
      </c>
      <c r="D463" s="166" t="s">
        <v>185</v>
      </c>
      <c r="E463" s="120">
        <v>1</v>
      </c>
      <c r="F463" s="166" t="s">
        <v>3606</v>
      </c>
      <c r="G463" s="166" t="s">
        <v>203</v>
      </c>
      <c r="H463" s="166" t="s">
        <v>183</v>
      </c>
      <c r="I463" s="299" t="str">
        <f t="shared" si="34"/>
        <v>I-202-1-1700501</v>
      </c>
      <c r="J463" s="234" t="s">
        <v>221</v>
      </c>
      <c r="K463" s="109" t="s">
        <v>16</v>
      </c>
      <c r="L463" s="217" t="s">
        <v>19</v>
      </c>
      <c r="M463" s="111" t="s">
        <v>4754</v>
      </c>
      <c r="N463" s="202"/>
      <c r="O463" s="216" t="s">
        <v>1486</v>
      </c>
      <c r="P463" s="331" t="s">
        <v>1414</v>
      </c>
      <c r="Q463" s="331" t="s">
        <v>1415</v>
      </c>
      <c r="R463" s="216" t="s">
        <v>222</v>
      </c>
      <c r="S463" s="1430" t="s">
        <v>7732</v>
      </c>
      <c r="T463" s="1241" t="s">
        <v>6006</v>
      </c>
      <c r="U463" s="171"/>
      <c r="V463" s="216" t="s">
        <v>223</v>
      </c>
      <c r="W463" s="1633">
        <v>1</v>
      </c>
      <c r="X463" s="206" t="s">
        <v>222</v>
      </c>
      <c r="Y463" s="1103" t="s">
        <v>7734</v>
      </c>
      <c r="Z463" s="1097" t="s">
        <v>7733</v>
      </c>
      <c r="AA463" s="134">
        <v>43221</v>
      </c>
      <c r="AB463" s="134">
        <v>43281</v>
      </c>
      <c r="AC463" s="341" t="str">
        <f t="shared" si="35"/>
        <v>mayo</v>
      </c>
      <c r="AD463" s="343">
        <f t="shared" si="36"/>
        <v>60</v>
      </c>
      <c r="AE463" s="342">
        <f t="shared" si="33"/>
        <v>61</v>
      </c>
      <c r="AF463" s="168">
        <v>0</v>
      </c>
      <c r="AG463" s="135"/>
      <c r="AH463" s="216" t="s">
        <v>1498</v>
      </c>
      <c r="AI463" s="169"/>
      <c r="AJ463" s="296" t="s">
        <v>1047</v>
      </c>
      <c r="AK463" s="165" t="s">
        <v>1509</v>
      </c>
      <c r="AL463" s="293"/>
      <c r="AM463" s="294"/>
      <c r="AN463" s="354"/>
      <c r="AO463" s="144"/>
      <c r="AP463" s="144"/>
      <c r="AQ463" s="144"/>
      <c r="AR463" s="1279"/>
      <c r="AS463" s="1187"/>
      <c r="AT463" s="1424">
        <v>0</v>
      </c>
      <c r="AU463" s="1386" t="s">
        <v>6772</v>
      </c>
      <c r="AV463" s="1424">
        <v>1</v>
      </c>
      <c r="AW463" s="1404" t="s">
        <v>7537</v>
      </c>
      <c r="AX463" s="144"/>
      <c r="AY463" s="144"/>
      <c r="AZ463" s="144"/>
      <c r="BA463" s="144"/>
      <c r="BB463" s="144"/>
      <c r="BC463" s="144"/>
      <c r="BD463" s="144"/>
      <c r="BE463" s="144"/>
      <c r="BF463" s="144"/>
      <c r="BG463" s="144"/>
      <c r="BH463" s="144"/>
      <c r="BI463" s="144"/>
      <c r="BJ463" s="335">
        <f>IFERROR(VLOOKUP(CONCATENATE($AC463,$AE463),'Matriz de Decisión'!$M$4:$Y$81,2,0),0)</f>
        <v>0</v>
      </c>
      <c r="BK463" s="355"/>
      <c r="BL463" s="355"/>
      <c r="BM463" s="354">
        <f>IFERROR(VLOOKUP(CONCATENATE($AC463,$AE463),'[1]Matriz de Decisión'!$M$4:$Y$81,3,0),0)</f>
        <v>0</v>
      </c>
      <c r="BN463" s="355"/>
      <c r="BO463" s="498"/>
      <c r="BP463" s="354">
        <f>IFERROR(VLOOKUP(CONCATENATE($AC463,$AE463),'[1]Matriz de Decisión'!$M$4:$Y$81,4,0),0)</f>
        <v>0</v>
      </c>
      <c r="BQ463" s="355"/>
      <c r="BR463" s="355"/>
      <c r="BS463" s="354">
        <f>IFERROR(VLOOKUP(CONCATENATE($AC463,$AE463),'[1]Matriz de Decisión'!$M$4:$Y$81,5,0),0)</f>
        <v>0</v>
      </c>
      <c r="BT463" s="1223"/>
      <c r="BU463" s="1223"/>
      <c r="BV463" s="1408">
        <v>0.4</v>
      </c>
      <c r="BW463" s="1415">
        <v>0</v>
      </c>
      <c r="BX463" s="1404" t="s">
        <v>6772</v>
      </c>
      <c r="BY463" s="1432">
        <v>1</v>
      </c>
      <c r="BZ463" s="1435">
        <v>1</v>
      </c>
      <c r="CA463" s="1404" t="s">
        <v>7537</v>
      </c>
      <c r="CB463" s="354">
        <f>IFERROR(VLOOKUP(CONCATENATE($AC463,$AE463),'[1]Matriz de Decisión'!$M$4:$Y$81,8,0),0)</f>
        <v>1</v>
      </c>
      <c r="CC463" s="355"/>
      <c r="CD463" s="355"/>
      <c r="CE463" s="354">
        <f>IFERROR(VLOOKUP(CONCATENATE($AC463,$AE463),'[1]Matriz de Decisión'!$M$4:$Y$81,9,0),0)</f>
        <v>1</v>
      </c>
      <c r="CF463" s="355"/>
      <c r="CG463" s="355"/>
      <c r="CH463" s="354">
        <f>IFERROR(VLOOKUP(CONCATENATE($AC463,$AE463),'[1]Matriz de Decisión'!$M$4:$Y$81,10,0),0)</f>
        <v>1</v>
      </c>
      <c r="CI463" s="355"/>
      <c r="CJ463" s="355"/>
      <c r="CK463" s="354">
        <f>IFERROR(VLOOKUP(CONCATENATE($AC463,$AE463),'[1]Matriz de Decisión'!$M$4:$Y$81,11,0),0)</f>
        <v>1</v>
      </c>
      <c r="CL463" s="355"/>
      <c r="CM463" s="355"/>
      <c r="CN463" s="354">
        <f>IFERROR(VLOOKUP(CONCATENATE($AC463,$AE463),'[1]Matriz de Decisión'!$M$4:$Y$81,12,0),0)</f>
        <v>1</v>
      </c>
      <c r="CO463" s="355"/>
      <c r="CP463" s="355"/>
      <c r="CQ463" s="354">
        <f>IFERROR(VLOOKUP(CONCATENATE($AC463,$AE463),'[1]Matriz de Decisión'!$M$4:$Y$81,13,0),0)</f>
        <v>1</v>
      </c>
      <c r="CR463" s="355"/>
      <c r="CS463" s="355"/>
    </row>
    <row r="464" spans="1:97" ht="63.75" customHeight="1" x14ac:dyDescent="0.25">
      <c r="A464" s="234" t="s">
        <v>3556</v>
      </c>
      <c r="B464" s="234" t="s">
        <v>181</v>
      </c>
      <c r="C464" s="234">
        <v>2</v>
      </c>
      <c r="D464" s="166" t="s">
        <v>185</v>
      </c>
      <c r="E464" s="120">
        <v>1</v>
      </c>
      <c r="F464" s="166" t="s">
        <v>195</v>
      </c>
      <c r="G464" s="166" t="s">
        <v>205</v>
      </c>
      <c r="H464" s="166" t="s">
        <v>183</v>
      </c>
      <c r="I464" s="299" t="str">
        <f t="shared" si="34"/>
        <v>I-202-1-0800701</v>
      </c>
      <c r="J464" s="234" t="s">
        <v>221</v>
      </c>
      <c r="K464" s="109" t="s">
        <v>16</v>
      </c>
      <c r="L464" s="217" t="s">
        <v>19</v>
      </c>
      <c r="M464" s="111" t="s">
        <v>4754</v>
      </c>
      <c r="N464" s="202"/>
      <c r="O464" s="216" t="s">
        <v>268</v>
      </c>
      <c r="P464" s="331" t="s">
        <v>1414</v>
      </c>
      <c r="Q464" s="331" t="s">
        <v>1415</v>
      </c>
      <c r="R464" s="216" t="s">
        <v>222</v>
      </c>
      <c r="S464" s="111" t="s">
        <v>1510</v>
      </c>
      <c r="T464" s="1260" t="s">
        <v>6007</v>
      </c>
      <c r="U464" s="171">
        <v>0.8</v>
      </c>
      <c r="V464" s="216" t="s">
        <v>223</v>
      </c>
      <c r="W464" s="310">
        <v>45</v>
      </c>
      <c r="X464" s="206" t="s">
        <v>222</v>
      </c>
      <c r="Y464" s="134">
        <v>43146</v>
      </c>
      <c r="Z464" s="296" t="s">
        <v>1511</v>
      </c>
      <c r="AA464" s="134">
        <v>43101</v>
      </c>
      <c r="AB464" s="134">
        <v>43465</v>
      </c>
      <c r="AC464" s="341" t="str">
        <f t="shared" si="35"/>
        <v>enero</v>
      </c>
      <c r="AD464" s="343">
        <f t="shared" si="36"/>
        <v>364</v>
      </c>
      <c r="AE464" s="342">
        <f t="shared" si="33"/>
        <v>365</v>
      </c>
      <c r="AF464" s="176">
        <v>0</v>
      </c>
      <c r="AG464" s="176">
        <v>9000000000</v>
      </c>
      <c r="AH464" s="296" t="s">
        <v>1512</v>
      </c>
      <c r="AI464" s="177">
        <v>2285963129</v>
      </c>
      <c r="AJ464" s="296">
        <v>147000000</v>
      </c>
      <c r="AK464" s="145" t="s">
        <v>2511</v>
      </c>
      <c r="AL464" s="143">
        <v>1</v>
      </c>
      <c r="AM464" s="287" t="s">
        <v>1513</v>
      </c>
      <c r="AN464" s="647">
        <v>45</v>
      </c>
      <c r="AO464" s="165" t="s">
        <v>2507</v>
      </c>
      <c r="AP464" s="866">
        <v>48</v>
      </c>
      <c r="AQ464" s="865" t="s">
        <v>2507</v>
      </c>
      <c r="AR464" s="1285">
        <v>48</v>
      </c>
      <c r="AS464" s="1264" t="s">
        <v>2507</v>
      </c>
      <c r="AT464" s="1391">
        <v>1</v>
      </c>
      <c r="AU464" s="1386" t="s">
        <v>2507</v>
      </c>
      <c r="AV464" s="1619">
        <v>45</v>
      </c>
      <c r="AW464" s="1404" t="s">
        <v>7538</v>
      </c>
      <c r="AX464" s="144"/>
      <c r="AY464" s="144"/>
      <c r="AZ464" s="144"/>
      <c r="BA464" s="144"/>
      <c r="BB464" s="144"/>
      <c r="BC464" s="144"/>
      <c r="BD464" s="144"/>
      <c r="BE464" s="144"/>
      <c r="BF464" s="144"/>
      <c r="BG464" s="144"/>
      <c r="BH464" s="144"/>
      <c r="BI464" s="144"/>
      <c r="BJ464" s="335">
        <f>IFERROR(VLOOKUP(CONCATENATE($AC464,$AE464),'Matriz de Decisión'!$M$4:$Y$81,2,0),0)</f>
        <v>5.333333333333333E-2</v>
      </c>
      <c r="BK464" s="377">
        <v>0.1</v>
      </c>
      <c r="BL464" s="378" t="s">
        <v>1514</v>
      </c>
      <c r="BM464" s="354">
        <f>IFERROR(VLOOKUP(CONCATENATE($AC464,$AE464),'[1]Matriz de Decisión'!$M$4:$Y$81,3,0),0)</f>
        <v>0.10666666666666666</v>
      </c>
      <c r="BN464" s="492">
        <v>0.2</v>
      </c>
      <c r="BO464" s="490" t="s">
        <v>2508</v>
      </c>
      <c r="BP464" s="354">
        <f>IFERROR(VLOOKUP(CONCATENATE($AC464,$AE464),'[1]Matriz de Decisión'!$M$4:$Y$81,4,0),0)</f>
        <v>0.15999999999999998</v>
      </c>
      <c r="BQ464" s="931">
        <v>0.16</v>
      </c>
      <c r="BR464" s="930" t="s">
        <v>4725</v>
      </c>
      <c r="BS464" s="354">
        <f>IFERROR(VLOOKUP(CONCATENATE($AC464,$AE464),'[1]Matriz de Decisión'!$M$4:$Y$81,5,0),0)</f>
        <v>0.21333333333333332</v>
      </c>
      <c r="BT464" s="1267">
        <v>0.21</v>
      </c>
      <c r="BU464" s="1262" t="s">
        <v>5941</v>
      </c>
      <c r="BV464" s="1408">
        <v>0.26666666666666666</v>
      </c>
      <c r="BW464" s="1405">
        <v>0.27</v>
      </c>
      <c r="BX464" s="1404" t="s">
        <v>6826</v>
      </c>
      <c r="BY464" s="1432">
        <v>0.32</v>
      </c>
      <c r="BZ464" s="412">
        <v>0.32</v>
      </c>
      <c r="CA464" s="1404" t="s">
        <v>7588</v>
      </c>
      <c r="CB464" s="354">
        <f>IFERROR(VLOOKUP(CONCATENATE($AC464,$AE464),'[1]Matriz de Decisión'!$M$4:$Y$81,8,0),0)</f>
        <v>0.40333333333333332</v>
      </c>
      <c r="CC464" s="355"/>
      <c r="CD464" s="355"/>
      <c r="CE464" s="354">
        <f>IFERROR(VLOOKUP(CONCATENATE($AC464,$AE464),'[1]Matriz de Decisión'!$M$4:$Y$81,9,0),0)</f>
        <v>0.48666666666666664</v>
      </c>
      <c r="CF464" s="355"/>
      <c r="CG464" s="355"/>
      <c r="CH464" s="354">
        <f>IFERROR(VLOOKUP(CONCATENATE($AC464,$AE464),'[1]Matriz de Decisión'!$M$4:$Y$81,10,0),0)</f>
        <v>0.56999999999999995</v>
      </c>
      <c r="CI464" s="355"/>
      <c r="CJ464" s="355"/>
      <c r="CK464" s="354">
        <f>IFERROR(VLOOKUP(CONCATENATE($AC464,$AE464),'[1]Matriz de Decisión'!$M$4:$Y$81,11,0),0)</f>
        <v>0.65333333333333332</v>
      </c>
      <c r="CL464" s="355"/>
      <c r="CM464" s="355"/>
      <c r="CN464" s="354">
        <f>IFERROR(VLOOKUP(CONCATENATE($AC464,$AE464),'[1]Matriz de Decisión'!$M$4:$Y$81,12,0),0)</f>
        <v>0.73666666666666669</v>
      </c>
      <c r="CO464" s="355"/>
      <c r="CP464" s="355"/>
      <c r="CQ464" s="354">
        <f>IFERROR(VLOOKUP(CONCATENATE($AC464,$AE464),'[1]Matriz de Decisión'!$M$4:$Y$81,13,0),0)</f>
        <v>0.99999999999999989</v>
      </c>
      <c r="CR464" s="355"/>
      <c r="CS464" s="355"/>
    </row>
    <row r="465" spans="1:97" ht="63.75" customHeight="1" x14ac:dyDescent="0.25">
      <c r="A465" s="234" t="s">
        <v>3556</v>
      </c>
      <c r="B465" s="234" t="s">
        <v>181</v>
      </c>
      <c r="C465" s="234">
        <v>2</v>
      </c>
      <c r="D465" s="166" t="s">
        <v>185</v>
      </c>
      <c r="E465" s="120">
        <v>1</v>
      </c>
      <c r="F465" s="166" t="s">
        <v>195</v>
      </c>
      <c r="G465" s="166" t="s">
        <v>205</v>
      </c>
      <c r="H465" s="166" t="s">
        <v>185</v>
      </c>
      <c r="I465" s="299" t="str">
        <f t="shared" si="34"/>
        <v>I-202-1-0800702</v>
      </c>
      <c r="J465" s="234" t="s">
        <v>221</v>
      </c>
      <c r="K465" s="109" t="s">
        <v>16</v>
      </c>
      <c r="L465" s="217" t="s">
        <v>19</v>
      </c>
      <c r="M465" s="111" t="s">
        <v>4754</v>
      </c>
      <c r="N465" s="202"/>
      <c r="O465" s="216" t="s">
        <v>268</v>
      </c>
      <c r="P465" s="331" t="s">
        <v>1414</v>
      </c>
      <c r="Q465" s="331" t="s">
        <v>1415</v>
      </c>
      <c r="R465" s="216" t="s">
        <v>222</v>
      </c>
      <c r="S465" s="111" t="s">
        <v>1510</v>
      </c>
      <c r="T465" s="1260" t="s">
        <v>6007</v>
      </c>
      <c r="U465" s="171">
        <v>0.8</v>
      </c>
      <c r="V465" s="216" t="s">
        <v>223</v>
      </c>
      <c r="W465" s="1632">
        <v>45</v>
      </c>
      <c r="X465" s="818" t="s">
        <v>222</v>
      </c>
      <c r="Y465" s="134">
        <v>43146</v>
      </c>
      <c r="Z465" s="296" t="s">
        <v>1515</v>
      </c>
      <c r="AA465" s="134">
        <v>43102</v>
      </c>
      <c r="AB465" s="134">
        <v>43126</v>
      </c>
      <c r="AC465" s="341" t="str">
        <f t="shared" si="35"/>
        <v>enero</v>
      </c>
      <c r="AD465" s="343">
        <f t="shared" si="36"/>
        <v>24</v>
      </c>
      <c r="AE465" s="342">
        <f t="shared" si="33"/>
        <v>30</v>
      </c>
      <c r="AF465" s="168">
        <v>0</v>
      </c>
      <c r="AG465" s="135">
        <v>3362000000</v>
      </c>
      <c r="AH465" s="216" t="s">
        <v>1512</v>
      </c>
      <c r="AI465" s="169">
        <v>0</v>
      </c>
      <c r="AJ465" s="296"/>
      <c r="AK465" s="645" t="s">
        <v>2512</v>
      </c>
      <c r="AL465" s="143">
        <v>1</v>
      </c>
      <c r="AM465" s="287" t="s">
        <v>1513</v>
      </c>
      <c r="AN465" s="647">
        <v>45</v>
      </c>
      <c r="AO465" s="165" t="s">
        <v>2507</v>
      </c>
      <c r="AP465" s="866">
        <v>48</v>
      </c>
      <c r="AQ465" s="865" t="s">
        <v>4686</v>
      </c>
      <c r="AR465" s="1285">
        <v>48</v>
      </c>
      <c r="AS465" s="1032" t="s">
        <v>2507</v>
      </c>
      <c r="AT465" s="1424">
        <v>45</v>
      </c>
      <c r="AU465" s="1386" t="s">
        <v>2507</v>
      </c>
      <c r="AV465" s="1400">
        <v>45</v>
      </c>
      <c r="AW465" s="1404" t="s">
        <v>6769</v>
      </c>
      <c r="AX465" s="144"/>
      <c r="AY465" s="144"/>
      <c r="AZ465" s="144"/>
      <c r="BA465" s="144"/>
      <c r="BB465" s="144"/>
      <c r="BC465" s="144"/>
      <c r="BD465" s="144"/>
      <c r="BE465" s="144"/>
      <c r="BF465" s="144"/>
      <c r="BG465" s="144"/>
      <c r="BH465" s="144"/>
      <c r="BI465" s="144"/>
      <c r="BJ465" s="335">
        <f>IFERROR(VLOOKUP(CONCATENATE($AC465,$AE465),'Matriz de Decisión'!$M$4:$Y$81,2,0),0)</f>
        <v>1</v>
      </c>
      <c r="BK465" s="377">
        <v>1</v>
      </c>
      <c r="BL465" s="378" t="s">
        <v>1516</v>
      </c>
      <c r="BM465" s="354">
        <f>IFERROR(VLOOKUP(CONCATENATE($AC465,$AE465),'[1]Matriz de Decisión'!$M$4:$Y$81,3,0),0)</f>
        <v>1</v>
      </c>
      <c r="BN465" s="492">
        <v>1</v>
      </c>
      <c r="BO465" s="490" t="s">
        <v>2509</v>
      </c>
      <c r="BP465" s="354">
        <f>IFERROR(VLOOKUP(CONCATENATE($AC465,$AE465),'[1]Matriz de Decisión'!$M$4:$Y$81,4,0),0)</f>
        <v>1</v>
      </c>
      <c r="BQ465" s="931">
        <v>1</v>
      </c>
      <c r="BR465" s="930" t="s">
        <v>2507</v>
      </c>
      <c r="BS465" s="354">
        <f>IFERROR(VLOOKUP(CONCATENATE($AC465,$AE465),'[1]Matriz de Decisión'!$M$4:$Y$81,5,0),0)</f>
        <v>1</v>
      </c>
      <c r="BT465" s="1267">
        <v>1</v>
      </c>
      <c r="BU465" s="1264" t="s">
        <v>2507</v>
      </c>
      <c r="BV465" s="1408">
        <v>1</v>
      </c>
      <c r="BW465" s="1405">
        <v>1</v>
      </c>
      <c r="BX465" s="1404" t="s">
        <v>6827</v>
      </c>
      <c r="BY465" s="1432">
        <v>1</v>
      </c>
      <c r="BZ465" s="412">
        <v>1</v>
      </c>
      <c r="CA465" s="1404" t="s">
        <v>6769</v>
      </c>
      <c r="CB465" s="354">
        <f>IFERROR(VLOOKUP(CONCATENATE($AC465,$AE465),'[1]Matriz de Decisión'!$M$4:$Y$81,8,0),0)</f>
        <v>1</v>
      </c>
      <c r="CC465" s="355"/>
      <c r="CD465" s="355"/>
      <c r="CE465" s="354">
        <f>IFERROR(VLOOKUP(CONCATENATE($AC465,$AE465),'[1]Matriz de Decisión'!$M$4:$Y$81,9,0),0)</f>
        <v>1</v>
      </c>
      <c r="CF465" s="355"/>
      <c r="CG465" s="355"/>
      <c r="CH465" s="354">
        <f>IFERROR(VLOOKUP(CONCATENATE($AC465,$AE465),'[1]Matriz de Decisión'!$M$4:$Y$81,10,0),0)</f>
        <v>1</v>
      </c>
      <c r="CI465" s="355"/>
      <c r="CJ465" s="355"/>
      <c r="CK465" s="354">
        <f>IFERROR(VLOOKUP(CONCATENATE($AC465,$AE465),'[1]Matriz de Decisión'!$M$4:$Y$81,11,0),0)</f>
        <v>1</v>
      </c>
      <c r="CL465" s="355"/>
      <c r="CM465" s="355"/>
      <c r="CN465" s="354">
        <f>IFERROR(VLOOKUP(CONCATENATE($AC465,$AE465),'[1]Matriz de Decisión'!$M$4:$Y$81,12,0),0)</f>
        <v>1</v>
      </c>
      <c r="CO465" s="355"/>
      <c r="CP465" s="355"/>
      <c r="CQ465" s="354">
        <f>IFERROR(VLOOKUP(CONCATENATE($AC465,$AE465),'[1]Matriz de Decisión'!$M$4:$Y$81,13,0),0)</f>
        <v>1</v>
      </c>
      <c r="CR465" s="355"/>
      <c r="CS465" s="355"/>
    </row>
    <row r="466" spans="1:97" ht="63.75" customHeight="1" x14ac:dyDescent="0.25">
      <c r="A466" s="234" t="s">
        <v>3556</v>
      </c>
      <c r="B466" s="234" t="s">
        <v>181</v>
      </c>
      <c r="C466" s="234">
        <v>2</v>
      </c>
      <c r="D466" s="166" t="s">
        <v>185</v>
      </c>
      <c r="E466" s="120">
        <v>1</v>
      </c>
      <c r="F466" s="166" t="s">
        <v>195</v>
      </c>
      <c r="G466" s="166" t="s">
        <v>205</v>
      </c>
      <c r="H466" s="166" t="s">
        <v>186</v>
      </c>
      <c r="I466" s="299" t="str">
        <f t="shared" si="34"/>
        <v>I-202-1-0800703</v>
      </c>
      <c r="J466" s="234" t="s">
        <v>221</v>
      </c>
      <c r="K466" s="109" t="s">
        <v>16</v>
      </c>
      <c r="L466" s="217" t="s">
        <v>19</v>
      </c>
      <c r="M466" s="111" t="s">
        <v>4754</v>
      </c>
      <c r="N466" s="202"/>
      <c r="O466" s="216" t="s">
        <v>268</v>
      </c>
      <c r="P466" s="331" t="s">
        <v>1414</v>
      </c>
      <c r="Q466" s="331" t="s">
        <v>1415</v>
      </c>
      <c r="R466" s="216" t="s">
        <v>222</v>
      </c>
      <c r="S466" s="111" t="s">
        <v>1510</v>
      </c>
      <c r="T466" s="1260" t="s">
        <v>6007</v>
      </c>
      <c r="U466" s="171">
        <v>0.8</v>
      </c>
      <c r="V466" s="216" t="s">
        <v>223</v>
      </c>
      <c r="W466" s="310">
        <v>45</v>
      </c>
      <c r="X466" s="818" t="s">
        <v>222</v>
      </c>
      <c r="Y466" s="816">
        <v>43146</v>
      </c>
      <c r="Z466" s="296" t="s">
        <v>1517</v>
      </c>
      <c r="AA466" s="134">
        <v>43132</v>
      </c>
      <c r="AB466" s="134">
        <v>43449</v>
      </c>
      <c r="AC466" s="341" t="str">
        <f t="shared" si="35"/>
        <v>febrero</v>
      </c>
      <c r="AD466" s="343">
        <f t="shared" si="36"/>
        <v>317</v>
      </c>
      <c r="AE466" s="342">
        <f t="shared" si="33"/>
        <v>333</v>
      </c>
      <c r="AF466" s="168">
        <v>0</v>
      </c>
      <c r="AG466" s="135">
        <v>0</v>
      </c>
      <c r="AH466" s="216" t="s">
        <v>1512</v>
      </c>
      <c r="AI466" s="169">
        <v>0</v>
      </c>
      <c r="AJ466" s="296"/>
      <c r="AK466" s="651" t="s">
        <v>2513</v>
      </c>
      <c r="AL466" s="649"/>
      <c r="AM466" s="650"/>
      <c r="AN466" s="647">
        <v>45</v>
      </c>
      <c r="AO466" s="165" t="s">
        <v>2507</v>
      </c>
      <c r="AP466" s="866">
        <v>48</v>
      </c>
      <c r="AQ466" s="865" t="s">
        <v>4686</v>
      </c>
      <c r="AR466" s="1285">
        <v>48</v>
      </c>
      <c r="AS466" s="1032" t="s">
        <v>2507</v>
      </c>
      <c r="AT466" s="1391">
        <v>1</v>
      </c>
      <c r="AU466" s="1386" t="s">
        <v>2507</v>
      </c>
      <c r="AV466" s="1400">
        <v>45</v>
      </c>
      <c r="AW466" s="1404" t="s">
        <v>7538</v>
      </c>
      <c r="AX466" s="144"/>
      <c r="AY466" s="144"/>
      <c r="AZ466" s="144"/>
      <c r="BA466" s="144"/>
      <c r="BB466" s="144"/>
      <c r="BC466" s="144"/>
      <c r="BD466" s="144"/>
      <c r="BE466" s="144"/>
      <c r="BF466" s="144"/>
      <c r="BG466" s="144"/>
      <c r="BH466" s="144"/>
      <c r="BI466" s="144"/>
      <c r="BJ466" s="335">
        <f>IFERROR(VLOOKUP(CONCATENATE($AC466,$AE466),'Matriz de Decisión'!$M$4:$Y$81,2,0),0)</f>
        <v>0</v>
      </c>
      <c r="BK466" s="355"/>
      <c r="BL466" s="355"/>
      <c r="BM466" s="470">
        <f>IFERROR(VLOOKUP(CONCATENATE($AC466,$AE466),'[1]Matriz de Decisión'!$M$4:$Y$81,3,0),0)</f>
        <v>6.0909090909090913E-2</v>
      </c>
      <c r="BN466" s="465"/>
      <c r="BO466" s="503" t="s">
        <v>2514</v>
      </c>
      <c r="BP466" s="354">
        <f>IFERROR(VLOOKUP(CONCATENATE($AC466,$AE466),'[1]Matriz de Decisión'!$M$4:$Y$81,4,0),0)</f>
        <v>0.12181818181818183</v>
      </c>
      <c r="BQ466" s="931">
        <v>0.12</v>
      </c>
      <c r="BR466" s="930" t="s">
        <v>4726</v>
      </c>
      <c r="BS466" s="354">
        <f>IFERROR(VLOOKUP(CONCATENATE($AC466,$AE466),'[1]Matriz de Decisión'!$M$4:$Y$81,5,0),0)</f>
        <v>0.18272727272727274</v>
      </c>
      <c r="BT466" s="1267">
        <v>0.18</v>
      </c>
      <c r="BU466" s="1262" t="s">
        <v>5942</v>
      </c>
      <c r="BV466" s="1408">
        <v>0.24363636363636365</v>
      </c>
      <c r="BW466" s="1405">
        <v>0.24</v>
      </c>
      <c r="BX466" s="1411" t="s">
        <v>6828</v>
      </c>
      <c r="BY466" s="1432">
        <v>0.30454545454545456</v>
      </c>
      <c r="BZ466" s="1435">
        <v>0.3</v>
      </c>
      <c r="CA466" s="1404" t="s">
        <v>7589</v>
      </c>
      <c r="CB466" s="354">
        <f>IFERROR(VLOOKUP(CONCATENATE($AC466,$AE466),'[1]Matriz de Decisión'!$M$4:$Y$81,8,0),0)</f>
        <v>0.3954545454545455</v>
      </c>
      <c r="CC466" s="355"/>
      <c r="CD466" s="355"/>
      <c r="CE466" s="354">
        <f>IFERROR(VLOOKUP(CONCATENATE($AC466,$AE466),'[1]Matriz de Decisión'!$M$4:$Y$81,9,0),0)</f>
        <v>0.48636363636363644</v>
      </c>
      <c r="CF466" s="355"/>
      <c r="CG466" s="355"/>
      <c r="CH466" s="354">
        <f>IFERROR(VLOOKUP(CONCATENATE($AC466,$AE466),'[1]Matriz de Decisión'!$M$4:$Y$81,10,0),0)</f>
        <v>0.57727272727272738</v>
      </c>
      <c r="CI466" s="355"/>
      <c r="CJ466" s="355"/>
      <c r="CK466" s="354">
        <f>IFERROR(VLOOKUP(CONCATENATE($AC466,$AE466),'[1]Matriz de Decisión'!$M$4:$Y$81,11,0),0)</f>
        <v>0.66818181818181832</v>
      </c>
      <c r="CL466" s="355"/>
      <c r="CM466" s="355"/>
      <c r="CN466" s="354">
        <f>IFERROR(VLOOKUP(CONCATENATE($AC466,$AE466),'[1]Matriz de Decisión'!$M$4:$Y$81,12,0),0)</f>
        <v>0.75909090909090926</v>
      </c>
      <c r="CO466" s="355"/>
      <c r="CP466" s="355"/>
      <c r="CQ466" s="354">
        <f>IFERROR(VLOOKUP(CONCATENATE($AC466,$AE466),'[1]Matriz de Decisión'!$M$4:$Y$81,13,0),0)</f>
        <v>1</v>
      </c>
      <c r="CR466" s="355"/>
      <c r="CS466" s="355"/>
    </row>
    <row r="467" spans="1:97" ht="63.75" customHeight="1" x14ac:dyDescent="0.25">
      <c r="A467" s="234" t="s">
        <v>3556</v>
      </c>
      <c r="B467" s="234" t="s">
        <v>181</v>
      </c>
      <c r="C467" s="234">
        <v>2</v>
      </c>
      <c r="D467" s="166" t="s">
        <v>185</v>
      </c>
      <c r="E467" s="120">
        <v>1</v>
      </c>
      <c r="F467" s="166" t="s">
        <v>195</v>
      </c>
      <c r="G467" s="166" t="s">
        <v>205</v>
      </c>
      <c r="H467" s="166" t="s">
        <v>187</v>
      </c>
      <c r="I467" s="299" t="str">
        <f t="shared" si="34"/>
        <v>I-202-1-0800704</v>
      </c>
      <c r="J467" s="234" t="s">
        <v>221</v>
      </c>
      <c r="K467" s="109" t="s">
        <v>16</v>
      </c>
      <c r="L467" s="217" t="s">
        <v>19</v>
      </c>
      <c r="M467" s="111" t="s">
        <v>4754</v>
      </c>
      <c r="N467" s="202"/>
      <c r="O467" s="216" t="s">
        <v>268</v>
      </c>
      <c r="P467" s="331" t="s">
        <v>1414</v>
      </c>
      <c r="Q467" s="331" t="s">
        <v>1415</v>
      </c>
      <c r="R467" s="216" t="s">
        <v>222</v>
      </c>
      <c r="S467" s="111" t="s">
        <v>1510</v>
      </c>
      <c r="T467" s="1260" t="s">
        <v>6007</v>
      </c>
      <c r="U467" s="171">
        <v>0.8</v>
      </c>
      <c r="V467" s="216" t="s">
        <v>223</v>
      </c>
      <c r="W467" s="310">
        <v>45</v>
      </c>
      <c r="X467" s="818" t="s">
        <v>222</v>
      </c>
      <c r="Y467" s="816">
        <v>43146</v>
      </c>
      <c r="Z467" s="296" t="s">
        <v>2411</v>
      </c>
      <c r="AA467" s="134">
        <v>43126</v>
      </c>
      <c r="AB467" s="134">
        <v>43342</v>
      </c>
      <c r="AC467" s="341" t="str">
        <f t="shared" si="35"/>
        <v>enero</v>
      </c>
      <c r="AD467" s="343">
        <f t="shared" si="36"/>
        <v>216</v>
      </c>
      <c r="AE467" s="342">
        <f t="shared" si="33"/>
        <v>244</v>
      </c>
      <c r="AF467" s="168">
        <v>0</v>
      </c>
      <c r="AG467" s="135">
        <v>0</v>
      </c>
      <c r="AH467" s="216"/>
      <c r="AI467" s="169">
        <v>0</v>
      </c>
      <c r="AJ467" s="296" t="s">
        <v>1518</v>
      </c>
      <c r="AK467" s="145" t="s">
        <v>2513</v>
      </c>
      <c r="AL467" s="143">
        <v>1</v>
      </c>
      <c r="AM467" s="287" t="s">
        <v>1513</v>
      </c>
      <c r="AN467" s="647">
        <v>45</v>
      </c>
      <c r="AO467" s="490" t="s">
        <v>2507</v>
      </c>
      <c r="AP467" s="866">
        <v>48</v>
      </c>
      <c r="AQ467" s="865" t="s">
        <v>4686</v>
      </c>
      <c r="AR467" s="1285">
        <v>48</v>
      </c>
      <c r="AS467" s="1032" t="s">
        <v>2507</v>
      </c>
      <c r="AT467" s="1391">
        <v>1</v>
      </c>
      <c r="AU467" s="1386" t="s">
        <v>2507</v>
      </c>
      <c r="AV467" s="1400">
        <v>45</v>
      </c>
      <c r="AW467" s="1404" t="s">
        <v>7538</v>
      </c>
      <c r="AX467" s="144"/>
      <c r="AY467" s="144"/>
      <c r="AZ467" s="144"/>
      <c r="BA467" s="144"/>
      <c r="BB467" s="144"/>
      <c r="BC467" s="144"/>
      <c r="BD467" s="144"/>
      <c r="BE467" s="144"/>
      <c r="BF467" s="144"/>
      <c r="BG467" s="144"/>
      <c r="BH467" s="144"/>
      <c r="BI467" s="144"/>
      <c r="BJ467" s="335">
        <f>IFERROR(VLOOKUP(CONCATENATE($AC467,$AE467),'Matriz de Decisión'!$M$4:$Y$81,2,0),0)</f>
        <v>8.4999999999999992E-2</v>
      </c>
      <c r="BK467" s="377">
        <v>0.09</v>
      </c>
      <c r="BL467" s="378" t="s">
        <v>1519</v>
      </c>
      <c r="BM467" s="354">
        <f>IFERROR(VLOOKUP(CONCATENATE($AC467,$AE467),'[1]Matriz de Decisión'!$M$4:$Y$81,3,0),0)</f>
        <v>0.16999999999999998</v>
      </c>
      <c r="BN467" s="493">
        <v>0.17</v>
      </c>
      <c r="BO467" s="490" t="s">
        <v>2510</v>
      </c>
      <c r="BP467" s="354">
        <f>IFERROR(VLOOKUP(CONCATENATE($AC467,$AE467),'[1]Matriz de Decisión'!$M$4:$Y$81,4,0),0)</f>
        <v>0.255</v>
      </c>
      <c r="BQ467" s="931">
        <v>0.26</v>
      </c>
      <c r="BR467" s="930" t="s">
        <v>4727</v>
      </c>
      <c r="BS467" s="354">
        <f>IFERROR(VLOOKUP(CONCATENATE($AC467,$AE467),'[1]Matriz de Decisión'!$M$4:$Y$81,5,0),0)</f>
        <v>0.33999999999999997</v>
      </c>
      <c r="BT467" s="1267">
        <v>0.34</v>
      </c>
      <c r="BU467" s="1262" t="s">
        <v>5943</v>
      </c>
      <c r="BV467" s="1408">
        <v>0.46499999999999997</v>
      </c>
      <c r="BW467" s="1405">
        <v>0.47</v>
      </c>
      <c r="BX467" s="1411" t="s">
        <v>6829</v>
      </c>
      <c r="BY467" s="1432">
        <v>0.59</v>
      </c>
      <c r="BZ467" s="412">
        <v>0.59</v>
      </c>
      <c r="CA467" s="1434" t="s">
        <v>7590</v>
      </c>
      <c r="CB467" s="354">
        <f>IFERROR(VLOOKUP(CONCATENATE($AC467,$AE467),'[1]Matriz de Decisión'!$M$4:$Y$81,8,0),0)</f>
        <v>0.71499999999999997</v>
      </c>
      <c r="CC467" s="355"/>
      <c r="CD467" s="355"/>
      <c r="CE467" s="354">
        <f>IFERROR(VLOOKUP(CONCATENATE($AC467,$AE467),'[1]Matriz de Decisión'!$M$4:$Y$81,9,0),0)</f>
        <v>1</v>
      </c>
      <c r="CF467" s="355"/>
      <c r="CG467" s="355"/>
      <c r="CH467" s="354">
        <f>IFERROR(VLOOKUP(CONCATENATE($AC467,$AE467),'[1]Matriz de Decisión'!$M$4:$Y$81,10,0),0)</f>
        <v>1</v>
      </c>
      <c r="CI467" s="355"/>
      <c r="CJ467" s="355"/>
      <c r="CK467" s="354">
        <f>IFERROR(VLOOKUP(CONCATENATE($AC467,$AE467),'[1]Matriz de Decisión'!$M$4:$Y$81,11,0),0)</f>
        <v>1</v>
      </c>
      <c r="CL467" s="355"/>
      <c r="CM467" s="355"/>
      <c r="CN467" s="354">
        <f>IFERROR(VLOOKUP(CONCATENATE($AC467,$AE467),'[1]Matriz de Decisión'!$M$4:$Y$81,12,0),0)</f>
        <v>1</v>
      </c>
      <c r="CO467" s="355"/>
      <c r="CP467" s="355"/>
      <c r="CQ467" s="354">
        <f>IFERROR(VLOOKUP(CONCATENATE($AC467,$AE467),'[1]Matriz de Decisión'!$M$4:$Y$81,13,0),0)</f>
        <v>1</v>
      </c>
      <c r="CR467" s="355"/>
      <c r="CS467" s="355"/>
    </row>
    <row r="468" spans="1:97" ht="63.75" customHeight="1" x14ac:dyDescent="0.25">
      <c r="A468" s="234" t="s">
        <v>3556</v>
      </c>
      <c r="B468" s="234" t="s">
        <v>181</v>
      </c>
      <c r="C468" s="234">
        <v>2</v>
      </c>
      <c r="D468" s="166" t="s">
        <v>185</v>
      </c>
      <c r="E468" s="120">
        <v>1</v>
      </c>
      <c r="F468" s="166" t="s">
        <v>195</v>
      </c>
      <c r="G468" s="166" t="s">
        <v>205</v>
      </c>
      <c r="H468" s="166" t="s">
        <v>188</v>
      </c>
      <c r="I468" s="299" t="str">
        <f t="shared" si="34"/>
        <v>I-202-1-0800705</v>
      </c>
      <c r="J468" s="234" t="s">
        <v>221</v>
      </c>
      <c r="K468" s="109" t="s">
        <v>16</v>
      </c>
      <c r="L468" s="217" t="s">
        <v>19</v>
      </c>
      <c r="M468" s="111" t="s">
        <v>4754</v>
      </c>
      <c r="N468" s="202"/>
      <c r="O468" s="216" t="s">
        <v>268</v>
      </c>
      <c r="P468" s="628" t="s">
        <v>1414</v>
      </c>
      <c r="Q468" s="628" t="s">
        <v>1415</v>
      </c>
      <c r="R468" s="216" t="s">
        <v>222</v>
      </c>
      <c r="S468" s="111" t="s">
        <v>1510</v>
      </c>
      <c r="T468" s="1260" t="s">
        <v>6007</v>
      </c>
      <c r="U468" s="171"/>
      <c r="V468" s="216" t="s">
        <v>223</v>
      </c>
      <c r="W468" s="310">
        <v>45</v>
      </c>
      <c r="X468" s="497"/>
      <c r="Y468" s="496"/>
      <c r="Z468" s="296" t="s">
        <v>3561</v>
      </c>
      <c r="AA468" s="134">
        <v>43132</v>
      </c>
      <c r="AB468" s="134">
        <v>43449</v>
      </c>
      <c r="AC468" s="341" t="str">
        <f t="shared" si="35"/>
        <v>febrero</v>
      </c>
      <c r="AD468" s="343">
        <f t="shared" si="36"/>
        <v>317</v>
      </c>
      <c r="AE468" s="342">
        <f t="shared" si="33"/>
        <v>333</v>
      </c>
      <c r="AF468" s="168"/>
      <c r="AG468" s="135"/>
      <c r="AH468" s="216"/>
      <c r="AI468" s="169"/>
      <c r="AJ468" s="296"/>
      <c r="AK468" s="145"/>
      <c r="AL468" s="143"/>
      <c r="AM468" s="287"/>
      <c r="AN468" s="354"/>
      <c r="AO468" s="490"/>
      <c r="AP468" s="144"/>
      <c r="AQ468" s="144"/>
      <c r="AR468" s="1285">
        <v>48</v>
      </c>
      <c r="AS468" s="1032" t="s">
        <v>2507</v>
      </c>
      <c r="AT468" s="1391">
        <v>1</v>
      </c>
      <c r="AU468" s="1386" t="s">
        <v>2507</v>
      </c>
      <c r="AV468" s="1400">
        <v>45</v>
      </c>
      <c r="AW468" s="1404" t="s">
        <v>7538</v>
      </c>
      <c r="AX468" s="144"/>
      <c r="AY468" s="144"/>
      <c r="AZ468" s="144"/>
      <c r="BA468" s="144"/>
      <c r="BB468" s="144"/>
      <c r="BC468" s="144"/>
      <c r="BD468" s="144"/>
      <c r="BE468" s="144"/>
      <c r="BF468" s="144"/>
      <c r="BG468" s="144"/>
      <c r="BH468" s="144"/>
      <c r="BI468" s="144"/>
      <c r="BJ468" s="335">
        <f>IFERROR(VLOOKUP(CONCATENATE($AC468,$AE468),'Matriz de Decisión'!$M$4:$Y$81,2,0),0)</f>
        <v>0</v>
      </c>
      <c r="BK468" s="377"/>
      <c r="BL468" s="378"/>
      <c r="BM468" s="354"/>
      <c r="BN468" s="493"/>
      <c r="BO468" s="490"/>
      <c r="BP468" s="354"/>
      <c r="BQ468" s="355"/>
      <c r="BR468" s="355"/>
      <c r="BS468" s="354">
        <v>0.18</v>
      </c>
      <c r="BT468" s="1267">
        <v>0.18</v>
      </c>
      <c r="BU468" s="1262" t="s">
        <v>5944</v>
      </c>
      <c r="BV468" s="1408">
        <v>0.24363636363636365</v>
      </c>
      <c r="BW468" s="1405">
        <v>0.24</v>
      </c>
      <c r="BX468" s="1402" t="s">
        <v>6830</v>
      </c>
      <c r="BY468" s="1432">
        <v>0.30454545454545456</v>
      </c>
      <c r="BZ468" s="412">
        <v>0.3</v>
      </c>
      <c r="CA468" s="1493" t="s">
        <v>7591</v>
      </c>
      <c r="CB468" s="354"/>
      <c r="CC468" s="355"/>
      <c r="CD468" s="355"/>
      <c r="CE468" s="354"/>
      <c r="CF468" s="355"/>
      <c r="CG468" s="355"/>
      <c r="CH468" s="354"/>
      <c r="CI468" s="355"/>
      <c r="CJ468" s="355"/>
      <c r="CK468" s="354"/>
      <c r="CL468" s="355"/>
      <c r="CM468" s="355"/>
      <c r="CN468" s="354"/>
      <c r="CO468" s="355"/>
      <c r="CP468" s="355"/>
      <c r="CQ468" s="354"/>
      <c r="CR468" s="355"/>
      <c r="CS468" s="355"/>
    </row>
    <row r="469" spans="1:97" ht="75" customHeight="1" x14ac:dyDescent="0.25">
      <c r="A469" s="234" t="s">
        <v>3556</v>
      </c>
      <c r="B469" s="234" t="s">
        <v>181</v>
      </c>
      <c r="C469" s="234">
        <v>2</v>
      </c>
      <c r="D469" s="166" t="s">
        <v>185</v>
      </c>
      <c r="E469" s="120">
        <v>1</v>
      </c>
      <c r="F469" s="166" t="s">
        <v>195</v>
      </c>
      <c r="G469" s="166" t="s">
        <v>205</v>
      </c>
      <c r="H469" s="166" t="s">
        <v>189</v>
      </c>
      <c r="I469" s="299" t="str">
        <f t="shared" si="34"/>
        <v>I-202-1-0800706</v>
      </c>
      <c r="J469" s="234" t="s">
        <v>221</v>
      </c>
      <c r="K469" s="109" t="s">
        <v>16</v>
      </c>
      <c r="L469" s="217" t="s">
        <v>19</v>
      </c>
      <c r="M469" s="111" t="s">
        <v>4754</v>
      </c>
      <c r="N469" s="202"/>
      <c r="O469" s="216" t="s">
        <v>268</v>
      </c>
      <c r="P469" s="628" t="s">
        <v>1414</v>
      </c>
      <c r="Q469" s="628" t="s">
        <v>1415</v>
      </c>
      <c r="R469" s="216" t="s">
        <v>222</v>
      </c>
      <c r="S469" s="111" t="s">
        <v>1510</v>
      </c>
      <c r="T469" s="1208" t="s">
        <v>6007</v>
      </c>
      <c r="U469" s="171"/>
      <c r="V469" s="216" t="s">
        <v>223</v>
      </c>
      <c r="W469" s="310">
        <v>45</v>
      </c>
      <c r="X469" s="497"/>
      <c r="Y469" s="496"/>
      <c r="Z469" s="296" t="s">
        <v>3562</v>
      </c>
      <c r="AA469" s="134">
        <v>43252</v>
      </c>
      <c r="AB469" s="134">
        <v>43465</v>
      </c>
      <c r="AC469" s="341" t="str">
        <f t="shared" si="35"/>
        <v>junio</v>
      </c>
      <c r="AD469" s="343">
        <f t="shared" si="36"/>
        <v>213</v>
      </c>
      <c r="AE469" s="342">
        <f t="shared" si="33"/>
        <v>213</v>
      </c>
      <c r="AF469" s="168"/>
      <c r="AG469" s="135"/>
      <c r="AH469" s="216"/>
      <c r="AI469" s="169"/>
      <c r="AJ469" s="296"/>
      <c r="AK469" s="145"/>
      <c r="AL469" s="143"/>
      <c r="AM469" s="287"/>
      <c r="AN469" s="354"/>
      <c r="AO469" s="490"/>
      <c r="AP469" s="144"/>
      <c r="AQ469" s="144"/>
      <c r="AR469" s="1279"/>
      <c r="AS469" s="1187"/>
      <c r="AT469" s="202"/>
      <c r="AU469" s="1384"/>
      <c r="AV469" s="1400">
        <v>45</v>
      </c>
      <c r="AW469" s="1404" t="s">
        <v>7538</v>
      </c>
      <c r="AX469" s="144"/>
      <c r="AY469" s="144"/>
      <c r="AZ469" s="144"/>
      <c r="BA469" s="144"/>
      <c r="BB469" s="144"/>
      <c r="BC469" s="144"/>
      <c r="BD469" s="144"/>
      <c r="BE469" s="144"/>
      <c r="BF469" s="144"/>
      <c r="BG469" s="144"/>
      <c r="BH469" s="144"/>
      <c r="BI469" s="144"/>
      <c r="BJ469" s="335">
        <f>IFERROR(VLOOKUP(CONCATENATE($AC469,$AE469),'Matriz de Decisión'!$M$4:$Y$81,2,0),0)</f>
        <v>0</v>
      </c>
      <c r="BK469" s="377"/>
      <c r="BL469" s="378"/>
      <c r="BM469" s="354"/>
      <c r="BN469" s="493"/>
      <c r="BO469" s="490"/>
      <c r="BP469" s="354"/>
      <c r="BQ469" s="355"/>
      <c r="BR469" s="355"/>
      <c r="BS469" s="354"/>
      <c r="BT469" s="1223"/>
      <c r="BU469" s="1223"/>
      <c r="BV469" s="1409"/>
      <c r="BW469" s="1410"/>
      <c r="BX469" s="1410"/>
      <c r="BY469" s="1432">
        <v>0.1</v>
      </c>
      <c r="BZ469" s="412">
        <v>0.1</v>
      </c>
      <c r="CA469" s="1494" t="s">
        <v>7592</v>
      </c>
      <c r="CB469" s="354"/>
      <c r="CC469" s="355"/>
      <c r="CD469" s="355"/>
      <c r="CE469" s="354"/>
      <c r="CF469" s="355"/>
      <c r="CG469" s="355"/>
      <c r="CH469" s="354"/>
      <c r="CI469" s="355"/>
      <c r="CJ469" s="355"/>
      <c r="CK469" s="354"/>
      <c r="CL469" s="355"/>
      <c r="CM469" s="355"/>
      <c r="CN469" s="354"/>
      <c r="CO469" s="355"/>
      <c r="CP469" s="355"/>
      <c r="CQ469" s="354"/>
      <c r="CR469" s="355"/>
      <c r="CS469" s="355"/>
    </row>
    <row r="470" spans="1:97" ht="180" x14ac:dyDescent="0.25">
      <c r="A470" s="234" t="s">
        <v>3556</v>
      </c>
      <c r="B470" s="234" t="s">
        <v>181</v>
      </c>
      <c r="C470" s="234">
        <v>2</v>
      </c>
      <c r="D470" s="166" t="s">
        <v>185</v>
      </c>
      <c r="E470" s="120">
        <v>0</v>
      </c>
      <c r="F470" s="166" t="s">
        <v>192</v>
      </c>
      <c r="G470" s="166" t="s">
        <v>3739</v>
      </c>
      <c r="H470" s="166" t="s">
        <v>186</v>
      </c>
      <c r="I470" s="299" t="str">
        <f t="shared" si="34"/>
        <v>I-202-0-1314903</v>
      </c>
      <c r="J470" s="234" t="s">
        <v>221</v>
      </c>
      <c r="K470" s="109" t="s">
        <v>16</v>
      </c>
      <c r="L470" s="217" t="s">
        <v>19</v>
      </c>
      <c r="M470" s="111" t="s">
        <v>4754</v>
      </c>
      <c r="N470" s="202"/>
      <c r="O470" s="216" t="s">
        <v>268</v>
      </c>
      <c r="P470" s="331" t="s">
        <v>1414</v>
      </c>
      <c r="Q470" s="331" t="s">
        <v>1415</v>
      </c>
      <c r="R470" s="110" t="s">
        <v>228</v>
      </c>
      <c r="S470" s="111" t="s">
        <v>1520</v>
      </c>
      <c r="T470" s="1241"/>
      <c r="U470" s="171">
        <v>0.2</v>
      </c>
      <c r="V470" s="141" t="s">
        <v>223</v>
      </c>
      <c r="W470" s="310">
        <v>2</v>
      </c>
      <c r="X470" s="818" t="s">
        <v>222</v>
      </c>
      <c r="Y470" s="816">
        <v>43146</v>
      </c>
      <c r="Z470" s="296" t="s">
        <v>1521</v>
      </c>
      <c r="AA470" s="992">
        <v>43252</v>
      </c>
      <c r="AB470" s="992">
        <v>43465</v>
      </c>
      <c r="AC470" s="341" t="str">
        <f t="shared" si="35"/>
        <v>junio</v>
      </c>
      <c r="AD470" s="343">
        <f t="shared" si="36"/>
        <v>213</v>
      </c>
      <c r="AE470" s="342">
        <f t="shared" si="33"/>
        <v>213</v>
      </c>
      <c r="AF470" s="168"/>
      <c r="AG470" s="176">
        <v>500000</v>
      </c>
      <c r="AH470" s="296"/>
      <c r="AI470" s="177"/>
      <c r="AJ470" s="296"/>
      <c r="AK470" s="145" t="s">
        <v>3560</v>
      </c>
      <c r="AL470" s="143">
        <v>0.05</v>
      </c>
      <c r="AM470" s="287" t="s">
        <v>1522</v>
      </c>
      <c r="AN470" s="647">
        <v>0.1</v>
      </c>
      <c r="AO470" s="490" t="s">
        <v>3563</v>
      </c>
      <c r="AP470" s="144"/>
      <c r="AQ470" s="144"/>
      <c r="AR470" s="1279"/>
      <c r="AS470" s="1187"/>
      <c r="AT470" s="202"/>
      <c r="AU470" s="1384"/>
      <c r="AV470" s="1620">
        <v>1.5</v>
      </c>
      <c r="AW470" s="1404" t="s">
        <v>7539</v>
      </c>
      <c r="AX470" s="144"/>
      <c r="AY470" s="144"/>
      <c r="AZ470" s="144"/>
      <c r="BA470" s="144"/>
      <c r="BB470" s="144"/>
      <c r="BC470" s="144"/>
      <c r="BD470" s="144"/>
      <c r="BE470" s="144"/>
      <c r="BF470" s="144"/>
      <c r="BG470" s="144"/>
      <c r="BH470" s="144"/>
      <c r="BI470" s="144"/>
      <c r="BJ470" s="335">
        <f>IFERROR(VLOOKUP(CONCATENATE($AC470,$AE470),'Matriz de Decisión'!$M$4:$Y$81,2,0),0)</f>
        <v>0</v>
      </c>
      <c r="BK470" s="377">
        <v>0.09</v>
      </c>
      <c r="BL470" s="378" t="s">
        <v>1522</v>
      </c>
      <c r="BM470" s="354">
        <v>0.17</v>
      </c>
      <c r="BN470" s="355">
        <v>17</v>
      </c>
      <c r="BO470" s="490" t="s">
        <v>3564</v>
      </c>
      <c r="BP470" s="354">
        <f>IFERROR(VLOOKUP(CONCATENATE($AC470,$AE470),'[1]Matriz de Decisión'!$M$4:$Y$81,4,0),0)</f>
        <v>0</v>
      </c>
      <c r="BQ470" s="355"/>
      <c r="BR470" s="355"/>
      <c r="BS470" s="354">
        <f>IFERROR(VLOOKUP(CONCATENATE($AC470,$AE470),'[1]Matriz de Decisión'!$M$4:$Y$81,5,0),0)</f>
        <v>0</v>
      </c>
      <c r="BT470" s="1223"/>
      <c r="BU470" s="1223"/>
      <c r="BV470" s="1409">
        <v>0</v>
      </c>
      <c r="BW470" s="1410"/>
      <c r="BX470" s="1410"/>
      <c r="BY470" s="1432">
        <v>0.10285714285714284</v>
      </c>
      <c r="BZ470" s="1435">
        <v>0.1</v>
      </c>
      <c r="CA470" s="1404" t="s">
        <v>7593</v>
      </c>
      <c r="CB470" s="354">
        <f>IFERROR(VLOOKUP(CONCATENATE($AC470,$AE470),'[1]Matriz de Decisión'!$M$4:$Y$81,8,0),0)</f>
        <v>0.20571428571428568</v>
      </c>
      <c r="CC470" s="355"/>
      <c r="CD470" s="355"/>
      <c r="CE470" s="354">
        <f>IFERROR(VLOOKUP(CONCATENATE($AC470,$AE470),'[1]Matriz de Decisión'!$M$4:$Y$81,9,0),0)</f>
        <v>0.34857142857142853</v>
      </c>
      <c r="CF470" s="355"/>
      <c r="CG470" s="355"/>
      <c r="CH470" s="354">
        <f>IFERROR(VLOOKUP(CONCATENATE($AC470,$AE470),'[1]Matriz de Decisión'!$M$4:$Y$81,10,0),0)</f>
        <v>0.49142857142857138</v>
      </c>
      <c r="CI470" s="355"/>
      <c r="CJ470" s="355"/>
      <c r="CK470" s="354">
        <f>IFERROR(VLOOKUP(CONCATENATE($AC470,$AE470),'[1]Matriz de Decisión'!$M$4:$Y$81,11,0),0)</f>
        <v>0.63428571428571423</v>
      </c>
      <c r="CL470" s="355"/>
      <c r="CM470" s="355"/>
      <c r="CN470" s="354">
        <f>IFERROR(VLOOKUP(CONCATENATE($AC470,$AE470),'[1]Matriz de Decisión'!$M$4:$Y$81,12,0),0)</f>
        <v>0.77714285714285714</v>
      </c>
      <c r="CO470" s="355"/>
      <c r="CP470" s="355"/>
      <c r="CQ470" s="354">
        <f>IFERROR(VLOOKUP(CONCATENATE($AC470,$AE470),'[1]Matriz de Decisión'!$M$4:$Y$81,13,0),0)</f>
        <v>1</v>
      </c>
      <c r="CR470" s="355"/>
      <c r="CS470" s="355"/>
    </row>
    <row r="471" spans="1:97" ht="63.75" customHeight="1" x14ac:dyDescent="0.25">
      <c r="A471" s="234" t="s">
        <v>3556</v>
      </c>
      <c r="B471" s="234" t="s">
        <v>181</v>
      </c>
      <c r="C471" s="234">
        <v>2</v>
      </c>
      <c r="D471" s="166" t="s">
        <v>185</v>
      </c>
      <c r="E471" s="120">
        <v>1</v>
      </c>
      <c r="F471" s="166" t="s">
        <v>207</v>
      </c>
      <c r="G471" s="166" t="s">
        <v>199</v>
      </c>
      <c r="H471" s="166" t="s">
        <v>183</v>
      </c>
      <c r="I471" s="299" t="str">
        <f t="shared" si="34"/>
        <v>I-202-1-1800101</v>
      </c>
      <c r="J471" s="234" t="s">
        <v>221</v>
      </c>
      <c r="K471" s="109" t="s">
        <v>16</v>
      </c>
      <c r="L471" s="217" t="s">
        <v>19</v>
      </c>
      <c r="M471" s="111" t="s">
        <v>4754</v>
      </c>
      <c r="N471" s="202"/>
      <c r="O471" s="216" t="s">
        <v>1523</v>
      </c>
      <c r="P471" s="331" t="s">
        <v>1414</v>
      </c>
      <c r="Q471" s="331" t="s">
        <v>1415</v>
      </c>
      <c r="R471" s="216" t="s">
        <v>222</v>
      </c>
      <c r="S471" s="111" t="s">
        <v>1524</v>
      </c>
      <c r="T471" s="1032" t="s">
        <v>6008</v>
      </c>
      <c r="U471" s="171"/>
      <c r="V471" s="141" t="s">
        <v>223</v>
      </c>
      <c r="W471" s="1633">
        <v>1</v>
      </c>
      <c r="X471" s="144"/>
      <c r="Y471" s="144"/>
      <c r="Z471" s="296" t="s">
        <v>1525</v>
      </c>
      <c r="AA471" s="134">
        <v>43101</v>
      </c>
      <c r="AB471" s="134">
        <v>43189</v>
      </c>
      <c r="AC471" s="341" t="str">
        <f t="shared" si="35"/>
        <v>enero</v>
      </c>
      <c r="AD471" s="343">
        <f t="shared" si="36"/>
        <v>88</v>
      </c>
      <c r="AE471" s="342">
        <f t="shared" si="33"/>
        <v>91</v>
      </c>
      <c r="AF471" s="168"/>
      <c r="AG471" s="135"/>
      <c r="AH471" s="216"/>
      <c r="AI471" s="169"/>
      <c r="AJ471" s="296"/>
      <c r="AK471" s="491" t="s">
        <v>2493</v>
      </c>
      <c r="AL471" s="143">
        <v>0.2</v>
      </c>
      <c r="AM471" s="280" t="s">
        <v>1526</v>
      </c>
      <c r="AN471" s="647">
        <v>0.4</v>
      </c>
      <c r="AO471" s="490" t="s">
        <v>2494</v>
      </c>
      <c r="AP471" s="869">
        <v>0.83</v>
      </c>
      <c r="AQ471" s="867" t="s">
        <v>4687</v>
      </c>
      <c r="AR471" s="1278">
        <v>1</v>
      </c>
      <c r="AS471" s="1262" t="s">
        <v>5888</v>
      </c>
      <c r="AT471" s="1424">
        <v>1</v>
      </c>
      <c r="AU471" s="1386" t="s">
        <v>6773</v>
      </c>
      <c r="AV471" s="1424">
        <v>1</v>
      </c>
      <c r="AW471" s="1412" t="s">
        <v>7540</v>
      </c>
      <c r="AX471" s="144"/>
      <c r="AY471" s="144"/>
      <c r="AZ471" s="144"/>
      <c r="BA471" s="144"/>
      <c r="BB471" s="144"/>
      <c r="BC471" s="144"/>
      <c r="BD471" s="144"/>
      <c r="BE471" s="144"/>
      <c r="BF471" s="144"/>
      <c r="BG471" s="144"/>
      <c r="BH471" s="144"/>
      <c r="BI471" s="144"/>
      <c r="BJ471" s="335">
        <f>IFERROR(VLOOKUP(CONCATENATE($AC471,$AE471),'Matriz de Decisión'!$M$4:$Y$81,2,0),0)</f>
        <v>0.25</v>
      </c>
      <c r="BK471" s="354">
        <f>IFERROR(VLOOKUP(CONCATENATE($AC471,$AE471),'[1]Matriz de Decisión'!$M$4:$Y$81,2,0),0)</f>
        <v>0.25</v>
      </c>
      <c r="BL471" s="378" t="s">
        <v>1526</v>
      </c>
      <c r="BM471" s="354">
        <f>IFERROR(VLOOKUP(CONCATENATE($AC471,$AE471),'[1]Matriz de Decisión'!$M$4:$Y$81,3,0),0)</f>
        <v>0.6</v>
      </c>
      <c r="BN471" s="354">
        <v>0.6</v>
      </c>
      <c r="BO471" s="490" t="s">
        <v>2495</v>
      </c>
      <c r="BP471" s="354">
        <f>IFERROR(VLOOKUP(CONCATENATE($AC471,$AE471),'[1]Matriz de Decisión'!$M$4:$Y$81,4,0),0)</f>
        <v>1</v>
      </c>
      <c r="BQ471" s="933">
        <v>1</v>
      </c>
      <c r="BR471" s="932" t="s">
        <v>4728</v>
      </c>
      <c r="BS471" s="354">
        <f>IFERROR(VLOOKUP(CONCATENATE($AC471,$AE471),'[1]Matriz de Decisión'!$M$4:$Y$81,5,0),0)</f>
        <v>1</v>
      </c>
      <c r="BT471" s="1267">
        <v>1</v>
      </c>
      <c r="BU471" s="1262" t="s">
        <v>5888</v>
      </c>
      <c r="BV471" s="1408">
        <v>1</v>
      </c>
      <c r="BW471" s="1420">
        <v>1</v>
      </c>
      <c r="BX471" s="1404" t="s">
        <v>6773</v>
      </c>
      <c r="BY471" s="1432">
        <v>1</v>
      </c>
      <c r="BZ471" s="1435">
        <v>1</v>
      </c>
      <c r="CA471" s="1436" t="s">
        <v>7545</v>
      </c>
      <c r="CB471" s="354">
        <f>IFERROR(VLOOKUP(CONCATENATE($AC471,$AE471),'[1]Matriz de Decisión'!$M$4:$Y$81,8,0),0)</f>
        <v>1</v>
      </c>
      <c r="CC471" s="355"/>
      <c r="CD471" s="355"/>
      <c r="CE471" s="354">
        <f>IFERROR(VLOOKUP(CONCATENATE($AC471,$AE471),'[1]Matriz de Decisión'!$M$4:$Y$81,9,0),0)</f>
        <v>1</v>
      </c>
      <c r="CF471" s="355"/>
      <c r="CG471" s="355"/>
      <c r="CH471" s="354">
        <f>IFERROR(VLOOKUP(CONCATENATE($AC471,$AE471),'[1]Matriz de Decisión'!$M$4:$Y$81,10,0),0)</f>
        <v>1</v>
      </c>
      <c r="CI471" s="355"/>
      <c r="CJ471" s="355"/>
      <c r="CK471" s="354">
        <f>IFERROR(VLOOKUP(CONCATENATE($AC471,$AE471),'[1]Matriz de Decisión'!$M$4:$Y$81,11,0),0)</f>
        <v>1</v>
      </c>
      <c r="CL471" s="355"/>
      <c r="CM471" s="355"/>
      <c r="CN471" s="354">
        <f>IFERROR(VLOOKUP(CONCATENATE($AC471,$AE471),'[1]Matriz de Decisión'!$M$4:$Y$81,12,0),0)</f>
        <v>1</v>
      </c>
      <c r="CO471" s="355"/>
      <c r="CP471" s="355"/>
      <c r="CQ471" s="354">
        <f>IFERROR(VLOOKUP(CONCATENATE($AC471,$AE471),'[1]Matriz de Decisión'!$M$4:$Y$81,13,0),0)</f>
        <v>1</v>
      </c>
      <c r="CR471" s="355"/>
      <c r="CS471" s="355"/>
    </row>
    <row r="472" spans="1:97" ht="63.75" customHeight="1" x14ac:dyDescent="0.25">
      <c r="A472" s="234" t="s">
        <v>3556</v>
      </c>
      <c r="B472" s="234" t="s">
        <v>181</v>
      </c>
      <c r="C472" s="234">
        <v>2</v>
      </c>
      <c r="D472" s="166" t="s">
        <v>185</v>
      </c>
      <c r="E472" s="120">
        <v>1</v>
      </c>
      <c r="F472" s="166" t="s">
        <v>207</v>
      </c>
      <c r="G472" s="166" t="s">
        <v>199</v>
      </c>
      <c r="H472" s="166" t="s">
        <v>185</v>
      </c>
      <c r="I472" s="299" t="str">
        <f t="shared" si="34"/>
        <v>I-202-1-1800102</v>
      </c>
      <c r="J472" s="234" t="s">
        <v>221</v>
      </c>
      <c r="K472" s="109" t="s">
        <v>16</v>
      </c>
      <c r="L472" s="217" t="s">
        <v>19</v>
      </c>
      <c r="M472" s="111" t="s">
        <v>4754</v>
      </c>
      <c r="N472" s="202"/>
      <c r="O472" s="216" t="s">
        <v>1523</v>
      </c>
      <c r="P472" s="331" t="s">
        <v>1414</v>
      </c>
      <c r="Q472" s="331" t="s">
        <v>1415</v>
      </c>
      <c r="R472" s="216" t="s">
        <v>222</v>
      </c>
      <c r="S472" s="111" t="s">
        <v>1524</v>
      </c>
      <c r="T472" s="1032" t="s">
        <v>6008</v>
      </c>
      <c r="U472" s="171"/>
      <c r="V472" s="141" t="s">
        <v>223</v>
      </c>
      <c r="W472" s="1633">
        <v>1</v>
      </c>
      <c r="X472" s="276" t="s">
        <v>222</v>
      </c>
      <c r="Y472" s="134">
        <v>43146</v>
      </c>
      <c r="Z472" s="296" t="s">
        <v>3539</v>
      </c>
      <c r="AA472" s="134">
        <v>43101</v>
      </c>
      <c r="AB472" s="134">
        <v>43220</v>
      </c>
      <c r="AC472" s="341" t="str">
        <f t="shared" si="35"/>
        <v>enero</v>
      </c>
      <c r="AD472" s="343">
        <f t="shared" si="36"/>
        <v>119</v>
      </c>
      <c r="AE472" s="342">
        <f t="shared" si="33"/>
        <v>122</v>
      </c>
      <c r="AF472" s="168"/>
      <c r="AG472" s="135"/>
      <c r="AH472" s="216"/>
      <c r="AI472" s="169"/>
      <c r="AJ472" s="296"/>
      <c r="AK472" s="491" t="s">
        <v>2496</v>
      </c>
      <c r="AL472" s="143">
        <v>0.2</v>
      </c>
      <c r="AM472" s="280" t="s">
        <v>1527</v>
      </c>
      <c r="AN472" s="647">
        <v>0.4</v>
      </c>
      <c r="AO472" s="490" t="s">
        <v>2497</v>
      </c>
      <c r="AP472" s="869">
        <v>0.83</v>
      </c>
      <c r="AQ472" s="867" t="s">
        <v>4688</v>
      </c>
      <c r="AR472" s="1278">
        <v>1</v>
      </c>
      <c r="AS472" s="1262" t="s">
        <v>5888</v>
      </c>
      <c r="AT472" s="1424">
        <v>1</v>
      </c>
      <c r="AU472" s="1392" t="s">
        <v>5888</v>
      </c>
      <c r="AV472" s="1424">
        <v>1</v>
      </c>
      <c r="AW472" s="1412" t="s">
        <v>7541</v>
      </c>
      <c r="AX472" s="144"/>
      <c r="AY472" s="144"/>
      <c r="AZ472" s="144"/>
      <c r="BA472" s="144"/>
      <c r="BB472" s="144"/>
      <c r="BC472" s="144"/>
      <c r="BD472" s="144"/>
      <c r="BE472" s="144"/>
      <c r="BF472" s="144"/>
      <c r="BG472" s="144"/>
      <c r="BH472" s="144"/>
      <c r="BI472" s="144"/>
      <c r="BJ472" s="335">
        <f>IFERROR(VLOOKUP(CONCATENATE($AC472,$AE472),'Matriz de Decisión'!$M$4:$Y$81,2,0),0)</f>
        <v>0.2</v>
      </c>
      <c r="BK472" s="354">
        <f>IFERROR(VLOOKUP(CONCATENATE($AC472,$AE472),'[1]Matriz de Decisión'!$M$4:$Y$81,2,0),0)</f>
        <v>0.2</v>
      </c>
      <c r="BL472" s="378" t="s">
        <v>1527</v>
      </c>
      <c r="BM472" s="354">
        <f>IFERROR(VLOOKUP(CONCATENATE($AC472,$AE472),'[1]Matriz de Decisión'!$M$4:$Y$81,3,0),0)</f>
        <v>0.4</v>
      </c>
      <c r="BN472" s="354">
        <f>IFERROR(VLOOKUP(CONCATENATE($AC472,$AE472),'[1]Matriz de Decisión'!$M$4:$Y$81,3,0),0)</f>
        <v>0.4</v>
      </c>
      <c r="BO472" s="490" t="s">
        <v>2498</v>
      </c>
      <c r="BP472" s="354">
        <f>IFERROR(VLOOKUP(CONCATENATE($AC472,$AE472),'[1]Matriz de Decisión'!$M$4:$Y$81,4,0),0)</f>
        <v>0.65</v>
      </c>
      <c r="BQ472" s="934">
        <v>0.65</v>
      </c>
      <c r="BR472" s="932" t="s">
        <v>4729</v>
      </c>
      <c r="BS472" s="354">
        <f>IFERROR(VLOOKUP(CONCATENATE($AC472,$AE472),'[1]Matriz de Decisión'!$M$4:$Y$81,5,0),0)</f>
        <v>1</v>
      </c>
      <c r="BT472" s="1267">
        <v>1</v>
      </c>
      <c r="BU472" s="1032" t="s">
        <v>5888</v>
      </c>
      <c r="BV472" s="1408">
        <v>1</v>
      </c>
      <c r="BW472" s="1420">
        <v>1</v>
      </c>
      <c r="BX472" s="1404" t="s">
        <v>6831</v>
      </c>
      <c r="BY472" s="1432">
        <v>1</v>
      </c>
      <c r="BZ472" s="1435">
        <v>1</v>
      </c>
      <c r="CA472" s="1436" t="s">
        <v>7563</v>
      </c>
      <c r="CB472" s="354">
        <f>IFERROR(VLOOKUP(CONCATENATE($AC472,$AE472),'[1]Matriz de Decisión'!$M$4:$Y$81,8,0),0)</f>
        <v>1</v>
      </c>
      <c r="CC472" s="355"/>
      <c r="CD472" s="355"/>
      <c r="CE472" s="354">
        <f>IFERROR(VLOOKUP(CONCATENATE($AC472,$AE472),'[1]Matriz de Decisión'!$M$4:$Y$81,9,0),0)</f>
        <v>1</v>
      </c>
      <c r="CF472" s="355"/>
      <c r="CG472" s="355"/>
      <c r="CH472" s="354">
        <f>IFERROR(VLOOKUP(CONCATENATE($AC472,$AE472),'[1]Matriz de Decisión'!$M$4:$Y$81,10,0),0)</f>
        <v>1</v>
      </c>
      <c r="CI472" s="355"/>
      <c r="CJ472" s="355"/>
      <c r="CK472" s="354">
        <f>IFERROR(VLOOKUP(CONCATENATE($AC472,$AE472),'[1]Matriz de Decisión'!$M$4:$Y$81,11,0),0)</f>
        <v>1</v>
      </c>
      <c r="CL472" s="355"/>
      <c r="CM472" s="355"/>
      <c r="CN472" s="354">
        <f>IFERROR(VLOOKUP(CONCATENATE($AC472,$AE472),'[1]Matriz de Decisión'!$M$4:$Y$81,12,0),0)</f>
        <v>1</v>
      </c>
      <c r="CO472" s="355"/>
      <c r="CP472" s="355"/>
      <c r="CQ472" s="354">
        <f>IFERROR(VLOOKUP(CONCATENATE($AC472,$AE472),'[1]Matriz de Decisión'!$M$4:$Y$81,13,0),0)</f>
        <v>1</v>
      </c>
      <c r="CR472" s="355"/>
      <c r="CS472" s="355"/>
    </row>
    <row r="473" spans="1:97" ht="63.75" customHeight="1" x14ac:dyDescent="0.25">
      <c r="A473" s="234" t="s">
        <v>3556</v>
      </c>
      <c r="B473" s="234" t="s">
        <v>181</v>
      </c>
      <c r="C473" s="234">
        <v>2</v>
      </c>
      <c r="D473" s="166" t="s">
        <v>185</v>
      </c>
      <c r="E473" s="120">
        <v>1</v>
      </c>
      <c r="F473" s="166" t="s">
        <v>207</v>
      </c>
      <c r="G473" s="166" t="s">
        <v>200</v>
      </c>
      <c r="H473" s="166" t="s">
        <v>183</v>
      </c>
      <c r="I473" s="299" t="str">
        <f t="shared" si="34"/>
        <v>I-202-1-1800201</v>
      </c>
      <c r="J473" s="234" t="s">
        <v>221</v>
      </c>
      <c r="K473" s="109" t="s">
        <v>16</v>
      </c>
      <c r="L473" s="217" t="s">
        <v>19</v>
      </c>
      <c r="M473" s="111" t="s">
        <v>4754</v>
      </c>
      <c r="N473" s="202"/>
      <c r="O473" s="216" t="s">
        <v>1523</v>
      </c>
      <c r="P473" s="331" t="s">
        <v>1414</v>
      </c>
      <c r="Q473" s="331" t="s">
        <v>1415</v>
      </c>
      <c r="R473" s="216" t="s">
        <v>222</v>
      </c>
      <c r="S473" s="111" t="s">
        <v>1528</v>
      </c>
      <c r="T473" s="1032" t="s">
        <v>6009</v>
      </c>
      <c r="U473" s="171"/>
      <c r="V473" s="141" t="s">
        <v>223</v>
      </c>
      <c r="W473" s="1633">
        <v>1</v>
      </c>
      <c r="X473" s="144"/>
      <c r="Y473" s="144"/>
      <c r="Z473" s="296" t="s">
        <v>1529</v>
      </c>
      <c r="AA473" s="134">
        <v>43101</v>
      </c>
      <c r="AB473" s="134">
        <v>43220</v>
      </c>
      <c r="AC473" s="341" t="str">
        <f t="shared" si="35"/>
        <v>enero</v>
      </c>
      <c r="AD473" s="343">
        <f t="shared" si="36"/>
        <v>119</v>
      </c>
      <c r="AE473" s="342">
        <f t="shared" si="33"/>
        <v>122</v>
      </c>
      <c r="AF473" s="168"/>
      <c r="AG473" s="135"/>
      <c r="AH473" s="216"/>
      <c r="AI473" s="169"/>
      <c r="AJ473" s="296"/>
      <c r="AK473" s="144"/>
      <c r="AL473" s="143">
        <v>0.2</v>
      </c>
      <c r="AM473" s="280" t="s">
        <v>1527</v>
      </c>
      <c r="AN473" s="647">
        <v>0.4</v>
      </c>
      <c r="AO473" s="494" t="s">
        <v>2491</v>
      </c>
      <c r="AP473" s="870">
        <v>0.6</v>
      </c>
      <c r="AQ473" s="867" t="s">
        <v>4689</v>
      </c>
      <c r="AR473" s="1286">
        <v>1</v>
      </c>
      <c r="AS473" s="1262" t="s">
        <v>5888</v>
      </c>
      <c r="AT473" s="1424"/>
      <c r="AU473" s="1385" t="s">
        <v>6774</v>
      </c>
      <c r="AV473" s="1424">
        <v>1</v>
      </c>
      <c r="AW473" s="1404" t="s">
        <v>7542</v>
      </c>
      <c r="AX473" s="144"/>
      <c r="AY473" s="144"/>
      <c r="AZ473" s="144"/>
      <c r="BA473" s="144"/>
      <c r="BB473" s="144"/>
      <c r="BC473" s="144"/>
      <c r="BD473" s="144"/>
      <c r="BE473" s="144"/>
      <c r="BF473" s="144"/>
      <c r="BG473" s="144"/>
      <c r="BH473" s="144"/>
      <c r="BI473" s="144"/>
      <c r="BJ473" s="335">
        <f>IFERROR(VLOOKUP(CONCATENATE($AC473,$AE473),'Matriz de Decisión'!$M$4:$Y$81,2,0),0)</f>
        <v>0.2</v>
      </c>
      <c r="BK473" s="354">
        <v>0.2</v>
      </c>
      <c r="BL473" s="378" t="s">
        <v>1527</v>
      </c>
      <c r="BM473" s="354">
        <f>IFERROR(VLOOKUP(CONCATENATE($AC473,$AE473),'[1]Matriz de Decisión'!$M$4:$Y$81,3,0),0)</f>
        <v>0.4</v>
      </c>
      <c r="BN473" s="354">
        <v>0.4</v>
      </c>
      <c r="BO473" s="494" t="s">
        <v>2492</v>
      </c>
      <c r="BP473" s="354">
        <f>IFERROR(VLOOKUP(CONCATENATE($AC473,$AE473),'[1]Matriz de Decisión'!$M$4:$Y$81,4,0),0)</f>
        <v>0.65</v>
      </c>
      <c r="BQ473" s="934">
        <v>0.65</v>
      </c>
      <c r="BR473" s="932" t="s">
        <v>4728</v>
      </c>
      <c r="BS473" s="354">
        <f>IFERROR(VLOOKUP(CONCATENATE($AC473,$AE473),'[1]Matriz de Decisión'!$M$4:$Y$81,5,0),0)</f>
        <v>1</v>
      </c>
      <c r="BT473" s="1267">
        <v>1</v>
      </c>
      <c r="BU473" s="1262" t="s">
        <v>5888</v>
      </c>
      <c r="BV473" s="1408">
        <v>1</v>
      </c>
      <c r="BW473" s="1405">
        <v>1</v>
      </c>
      <c r="BX473" s="1403" t="s">
        <v>6774</v>
      </c>
      <c r="BY473" s="1432">
        <v>1</v>
      </c>
      <c r="BZ473" s="1435">
        <v>1</v>
      </c>
      <c r="CA473" s="1436" t="s">
        <v>7563</v>
      </c>
      <c r="CB473" s="354">
        <f>IFERROR(VLOOKUP(CONCATENATE($AC473,$AE473),'[1]Matriz de Decisión'!$M$4:$Y$81,8,0),0)</f>
        <v>1</v>
      </c>
      <c r="CC473" s="355"/>
      <c r="CD473" s="355"/>
      <c r="CE473" s="354">
        <f>IFERROR(VLOOKUP(CONCATENATE($AC473,$AE473),'[1]Matriz de Decisión'!$M$4:$Y$81,9,0),0)</f>
        <v>1</v>
      </c>
      <c r="CF473" s="355"/>
      <c r="CG473" s="355"/>
      <c r="CH473" s="354">
        <f>IFERROR(VLOOKUP(CONCATENATE($AC473,$AE473),'[1]Matriz de Decisión'!$M$4:$Y$81,10,0),0)</f>
        <v>1</v>
      </c>
      <c r="CI473" s="355"/>
      <c r="CJ473" s="355"/>
      <c r="CK473" s="354">
        <f>IFERROR(VLOOKUP(CONCATENATE($AC473,$AE473),'[1]Matriz de Decisión'!$M$4:$Y$81,11,0),0)</f>
        <v>1</v>
      </c>
      <c r="CL473" s="355"/>
      <c r="CM473" s="355"/>
      <c r="CN473" s="354">
        <f>IFERROR(VLOOKUP(CONCATENATE($AC473,$AE473),'[1]Matriz de Decisión'!$M$4:$Y$81,12,0),0)</f>
        <v>1</v>
      </c>
      <c r="CO473" s="355"/>
      <c r="CP473" s="355"/>
      <c r="CQ473" s="354">
        <f>IFERROR(VLOOKUP(CONCATENATE($AC473,$AE473),'[1]Matriz de Decisión'!$M$4:$Y$81,13,0),0)</f>
        <v>1</v>
      </c>
      <c r="CR473" s="355"/>
      <c r="CS473" s="355"/>
    </row>
    <row r="474" spans="1:97" ht="63.75" customHeight="1" x14ac:dyDescent="0.25">
      <c r="A474" s="234" t="s">
        <v>3556</v>
      </c>
      <c r="B474" s="234" t="s">
        <v>181</v>
      </c>
      <c r="C474" s="234">
        <v>2</v>
      </c>
      <c r="D474" s="166" t="s">
        <v>185</v>
      </c>
      <c r="E474" s="120">
        <v>1</v>
      </c>
      <c r="F474" s="166" t="s">
        <v>207</v>
      </c>
      <c r="G474" s="166" t="s">
        <v>201</v>
      </c>
      <c r="H474" s="166" t="s">
        <v>183</v>
      </c>
      <c r="I474" s="299" t="str">
        <f t="shared" si="34"/>
        <v>I-202-1-1800301</v>
      </c>
      <c r="J474" s="234" t="s">
        <v>221</v>
      </c>
      <c r="K474" s="109" t="s">
        <v>16</v>
      </c>
      <c r="L474" s="217" t="s">
        <v>19</v>
      </c>
      <c r="M474" s="111" t="s">
        <v>4754</v>
      </c>
      <c r="N474" s="202"/>
      <c r="O474" s="216" t="s">
        <v>1523</v>
      </c>
      <c r="P474" s="331" t="s">
        <v>1414</v>
      </c>
      <c r="Q474" s="331" t="s">
        <v>1415</v>
      </c>
      <c r="R474" s="216" t="s">
        <v>222</v>
      </c>
      <c r="S474" s="111" t="s">
        <v>4662</v>
      </c>
      <c r="T474" s="1032" t="s">
        <v>6010</v>
      </c>
      <c r="U474" s="171">
        <v>0.1</v>
      </c>
      <c r="V474" s="141" t="s">
        <v>223</v>
      </c>
      <c r="W474" s="956">
        <v>1</v>
      </c>
      <c r="X474" s="144"/>
      <c r="Y474" s="144"/>
      <c r="Z474" s="296" t="s">
        <v>1530</v>
      </c>
      <c r="AA474" s="134">
        <v>43125</v>
      </c>
      <c r="AB474" s="134">
        <v>43312</v>
      </c>
      <c r="AC474" s="341" t="str">
        <f t="shared" si="35"/>
        <v>enero</v>
      </c>
      <c r="AD474" s="343">
        <f t="shared" si="36"/>
        <v>187</v>
      </c>
      <c r="AE474" s="342">
        <f t="shared" si="33"/>
        <v>213</v>
      </c>
      <c r="AF474" s="168"/>
      <c r="AG474" s="176"/>
      <c r="AH474" s="296"/>
      <c r="AI474" s="177"/>
      <c r="AJ474" s="296"/>
      <c r="AK474" s="491" t="s">
        <v>2484</v>
      </c>
      <c r="AL474" s="143">
        <v>0.1</v>
      </c>
      <c r="AM474" s="280" t="s">
        <v>1531</v>
      </c>
      <c r="AN474" s="647">
        <v>0.2</v>
      </c>
      <c r="AO474" s="491" t="s">
        <v>2489</v>
      </c>
      <c r="AP474" s="868">
        <v>0.35</v>
      </c>
      <c r="AQ474" s="867" t="s">
        <v>4690</v>
      </c>
      <c r="AR474" s="1282">
        <v>0.5</v>
      </c>
      <c r="AS474" s="1262" t="s">
        <v>5889</v>
      </c>
      <c r="AT474" s="1424">
        <v>0.63</v>
      </c>
      <c r="AU474" s="1386" t="s">
        <v>6775</v>
      </c>
      <c r="AV474" s="1424">
        <v>0.7</v>
      </c>
      <c r="AW474" s="1412" t="s">
        <v>7543</v>
      </c>
      <c r="AX474" s="144"/>
      <c r="AY474" s="144"/>
      <c r="AZ474" s="144"/>
      <c r="BA474" s="144"/>
      <c r="BB474" s="144"/>
      <c r="BC474" s="144"/>
      <c r="BD474" s="144"/>
      <c r="BE474" s="144"/>
      <c r="BF474" s="144"/>
      <c r="BG474" s="144"/>
      <c r="BH474" s="144"/>
      <c r="BI474" s="144"/>
      <c r="BJ474" s="335">
        <f>IFERROR(VLOOKUP(CONCATENATE($AC474,$AE474),'Matriz de Decisión'!$M$4:$Y$81,2,0),0)</f>
        <v>0.10285714285714284</v>
      </c>
      <c r="BK474" s="377">
        <v>0.1</v>
      </c>
      <c r="BL474" s="378" t="s">
        <v>1532</v>
      </c>
      <c r="BM474" s="354">
        <f>IFERROR(VLOOKUP(CONCATENATE($AC474,$AE474),'[1]Matriz de Decisión'!$M$4:$Y$81,3,0),0)</f>
        <v>0.20571428571428568</v>
      </c>
      <c r="BN474" s="354">
        <v>0.21</v>
      </c>
      <c r="BO474" s="491" t="s">
        <v>2490</v>
      </c>
      <c r="BP474" s="354">
        <f>IFERROR(VLOOKUP(CONCATENATE($AC474,$AE474),'[1]Matriz de Decisión'!$M$4:$Y$81,4,0),0)</f>
        <v>0.34857142857142853</v>
      </c>
      <c r="BQ474" s="934">
        <v>0.35</v>
      </c>
      <c r="BR474" s="932" t="s">
        <v>4730</v>
      </c>
      <c r="BS474" s="354">
        <f>IFERROR(VLOOKUP(CONCATENATE($AC474,$AE474),'[1]Matriz de Decisión'!$M$4:$Y$81,5,0),0)</f>
        <v>0.49142857142857138</v>
      </c>
      <c r="BT474" s="1267">
        <v>0.49</v>
      </c>
      <c r="BU474" s="1262" t="s">
        <v>5889</v>
      </c>
      <c r="BV474" s="1408">
        <v>0.63428571428571423</v>
      </c>
      <c r="BW474" s="1405">
        <v>0.63</v>
      </c>
      <c r="BX474" s="1404" t="s">
        <v>6775</v>
      </c>
      <c r="BY474" s="1432">
        <v>0.77714285714285714</v>
      </c>
      <c r="BZ474" s="1435">
        <v>0.78</v>
      </c>
      <c r="CA474" s="1412" t="s">
        <v>7594</v>
      </c>
      <c r="CB474" s="354">
        <f>IFERROR(VLOOKUP(CONCATENATE($AC474,$AE474),'[1]Matriz de Decisión'!$M$4:$Y$81,8,0),0)</f>
        <v>1</v>
      </c>
      <c r="CC474" s="355"/>
      <c r="CD474" s="355"/>
      <c r="CE474" s="354">
        <f>IFERROR(VLOOKUP(CONCATENATE($AC474,$AE474),'[1]Matriz de Decisión'!$M$4:$Y$81,9,0),0)</f>
        <v>1</v>
      </c>
      <c r="CF474" s="355"/>
      <c r="CG474" s="355"/>
      <c r="CH474" s="354">
        <f>IFERROR(VLOOKUP(CONCATENATE($AC474,$AE474),'[1]Matriz de Decisión'!$M$4:$Y$81,10,0),0)</f>
        <v>1</v>
      </c>
      <c r="CI474" s="355"/>
      <c r="CJ474" s="355"/>
      <c r="CK474" s="354">
        <f>IFERROR(VLOOKUP(CONCATENATE($AC474,$AE474),'[1]Matriz de Decisión'!$M$4:$Y$81,11,0),0)</f>
        <v>1</v>
      </c>
      <c r="CL474" s="355"/>
      <c r="CM474" s="355"/>
      <c r="CN474" s="354">
        <f>IFERROR(VLOOKUP(CONCATENATE($AC474,$AE474),'[1]Matriz de Decisión'!$M$4:$Y$81,12,0),0)</f>
        <v>1</v>
      </c>
      <c r="CO474" s="355"/>
      <c r="CP474" s="355"/>
      <c r="CQ474" s="354">
        <f>IFERROR(VLOOKUP(CONCATENATE($AC474,$AE474),'[1]Matriz de Decisión'!$M$4:$Y$81,13,0),0)</f>
        <v>1</v>
      </c>
      <c r="CR474" s="355"/>
      <c r="CS474" s="355"/>
    </row>
    <row r="475" spans="1:97" ht="63.75" customHeight="1" x14ac:dyDescent="0.25">
      <c r="A475" s="234" t="s">
        <v>3556</v>
      </c>
      <c r="B475" s="234" t="s">
        <v>181</v>
      </c>
      <c r="C475" s="234">
        <v>2</v>
      </c>
      <c r="D475" s="166" t="s">
        <v>185</v>
      </c>
      <c r="E475" s="120">
        <v>1</v>
      </c>
      <c r="F475" s="166" t="s">
        <v>207</v>
      </c>
      <c r="G475" s="166" t="s">
        <v>202</v>
      </c>
      <c r="H475" s="166" t="s">
        <v>183</v>
      </c>
      <c r="I475" s="299" t="str">
        <f t="shared" si="34"/>
        <v>I-202-1-1800401</v>
      </c>
      <c r="J475" s="234" t="s">
        <v>221</v>
      </c>
      <c r="K475" s="109" t="s">
        <v>16</v>
      </c>
      <c r="L475" s="217" t="s">
        <v>19</v>
      </c>
      <c r="M475" s="111" t="s">
        <v>4754</v>
      </c>
      <c r="N475" s="202"/>
      <c r="O475" s="216" t="s">
        <v>1523</v>
      </c>
      <c r="P475" s="331" t="s">
        <v>1414</v>
      </c>
      <c r="Q475" s="331" t="s">
        <v>1415</v>
      </c>
      <c r="R475" s="216" t="s">
        <v>222</v>
      </c>
      <c r="S475" s="111" t="s">
        <v>1533</v>
      </c>
      <c r="T475" s="1260"/>
      <c r="U475" s="171"/>
      <c r="V475" s="141" t="s">
        <v>223</v>
      </c>
      <c r="W475" s="1633">
        <v>1</v>
      </c>
      <c r="X475" s="144"/>
      <c r="Y475" s="144"/>
      <c r="Z475" s="296" t="s">
        <v>1534</v>
      </c>
      <c r="AA475" s="134">
        <v>43132</v>
      </c>
      <c r="AB475" s="134">
        <v>43266</v>
      </c>
      <c r="AC475" s="341" t="str">
        <f t="shared" si="35"/>
        <v>febrero</v>
      </c>
      <c r="AD475" s="343">
        <f t="shared" si="36"/>
        <v>134</v>
      </c>
      <c r="AE475" s="342">
        <f t="shared" si="33"/>
        <v>152</v>
      </c>
      <c r="AF475" s="168"/>
      <c r="AG475" s="135"/>
      <c r="AH475" s="216"/>
      <c r="AI475" s="169"/>
      <c r="AJ475" s="296"/>
      <c r="AK475" s="491" t="s">
        <v>2484</v>
      </c>
      <c r="AL475" s="279"/>
      <c r="AM475" s="279"/>
      <c r="AN475" s="647">
        <v>0.2</v>
      </c>
      <c r="AO475" s="491" t="s">
        <v>2485</v>
      </c>
      <c r="AP475" s="870">
        <v>0.6</v>
      </c>
      <c r="AQ475" s="867" t="s">
        <v>4691</v>
      </c>
      <c r="AR475" s="1287">
        <v>0.6</v>
      </c>
      <c r="AS475" s="1262" t="s">
        <v>5890</v>
      </c>
      <c r="AT475" s="1424">
        <v>0.76</v>
      </c>
      <c r="AU475" s="1386" t="s">
        <v>6776</v>
      </c>
      <c r="AV475" s="1424">
        <v>0.76</v>
      </c>
      <c r="AW475" s="1412" t="s">
        <v>6776</v>
      </c>
      <c r="AX475" s="144"/>
      <c r="AY475" s="144"/>
      <c r="AZ475" s="144"/>
      <c r="BA475" s="144"/>
      <c r="BB475" s="144"/>
      <c r="BC475" s="144"/>
      <c r="BD475" s="144"/>
      <c r="BE475" s="144"/>
      <c r="BF475" s="144"/>
      <c r="BG475" s="144"/>
      <c r="BH475" s="144"/>
      <c r="BI475" s="144"/>
      <c r="BJ475" s="335">
        <f>IFERROR(VLOOKUP(CONCATENATE($AC475,$AE475),'Matriz de Decisión'!$M$4:$Y$81,2,0),0)</f>
        <v>0</v>
      </c>
      <c r="BK475" s="355"/>
      <c r="BL475" s="355"/>
      <c r="BM475" s="492">
        <f>IFERROR(VLOOKUP(CONCATENATE($AC475,$AE475),'[1]Matriz de Decisión'!$M$4:$Y$81,3,0),0)</f>
        <v>0.18000000000000002</v>
      </c>
      <c r="BN475" s="492">
        <v>0.18</v>
      </c>
      <c r="BO475" s="491" t="s">
        <v>2486</v>
      </c>
      <c r="BP475" s="354">
        <f>IFERROR(VLOOKUP(CONCATENATE($AC475,$AE475),'[1]Matriz de Decisión'!$M$4:$Y$81,4,0),0)</f>
        <v>0.36000000000000004</v>
      </c>
      <c r="BQ475" s="934">
        <v>0.36</v>
      </c>
      <c r="BR475" s="932" t="s">
        <v>4691</v>
      </c>
      <c r="BS475" s="354">
        <f>IFERROR(VLOOKUP(CONCATENATE($AC475,$AE475),'[1]Matriz de Decisión'!$M$4:$Y$81,5,0),0)</f>
        <v>0.56000000000000005</v>
      </c>
      <c r="BT475" s="1267">
        <v>0.56000000000000005</v>
      </c>
      <c r="BU475" s="1262" t="s">
        <v>5945</v>
      </c>
      <c r="BV475" s="1408">
        <v>0.76</v>
      </c>
      <c r="BW475" s="1408">
        <v>0.76</v>
      </c>
      <c r="BX475" s="1404" t="s">
        <v>6776</v>
      </c>
      <c r="BY475" s="1432">
        <v>1</v>
      </c>
      <c r="BZ475" s="1489">
        <v>1</v>
      </c>
      <c r="CA475" s="1422" t="s">
        <v>7595</v>
      </c>
      <c r="CB475" s="354">
        <f>IFERROR(VLOOKUP(CONCATENATE($AC475,$AE475),'[1]Matriz de Decisión'!$M$4:$Y$81,8,0),0)</f>
        <v>1</v>
      </c>
      <c r="CC475" s="355"/>
      <c r="CD475" s="355"/>
      <c r="CE475" s="354">
        <f>IFERROR(VLOOKUP(CONCATENATE($AC475,$AE475),'[1]Matriz de Decisión'!$M$4:$Y$81,9,0),0)</f>
        <v>1</v>
      </c>
      <c r="CF475" s="355"/>
      <c r="CG475" s="355"/>
      <c r="CH475" s="354">
        <f>IFERROR(VLOOKUP(CONCATENATE($AC475,$AE475),'[1]Matriz de Decisión'!$M$4:$Y$81,10,0),0)</f>
        <v>1</v>
      </c>
      <c r="CI475" s="355"/>
      <c r="CJ475" s="355"/>
      <c r="CK475" s="354">
        <f>IFERROR(VLOOKUP(CONCATENATE($AC475,$AE475),'[1]Matriz de Decisión'!$M$4:$Y$81,11,0),0)</f>
        <v>1</v>
      </c>
      <c r="CL475" s="355"/>
      <c r="CM475" s="355"/>
      <c r="CN475" s="354">
        <f>IFERROR(VLOOKUP(CONCATENATE($AC475,$AE475),'[1]Matriz de Decisión'!$M$4:$Y$81,12,0),0)</f>
        <v>1</v>
      </c>
      <c r="CO475" s="355"/>
      <c r="CP475" s="355"/>
      <c r="CQ475" s="354">
        <f>IFERROR(VLOOKUP(CONCATENATE($AC475,$AE475),'[1]Matriz de Decisión'!$M$4:$Y$81,13,0),0)</f>
        <v>1</v>
      </c>
      <c r="CR475" s="355"/>
      <c r="CS475" s="355"/>
    </row>
    <row r="476" spans="1:97" ht="84" x14ac:dyDescent="0.25">
      <c r="A476" s="234" t="s">
        <v>3556</v>
      </c>
      <c r="B476" s="234" t="s">
        <v>181</v>
      </c>
      <c r="C476" s="234">
        <v>2</v>
      </c>
      <c r="D476" s="166" t="s">
        <v>185</v>
      </c>
      <c r="E476" s="120">
        <v>1</v>
      </c>
      <c r="F476" s="166" t="s">
        <v>207</v>
      </c>
      <c r="G476" s="166" t="s">
        <v>202</v>
      </c>
      <c r="H476" s="166" t="s">
        <v>185</v>
      </c>
      <c r="I476" s="299" t="str">
        <f t="shared" si="34"/>
        <v>I-202-1-1800402</v>
      </c>
      <c r="J476" s="234" t="s">
        <v>221</v>
      </c>
      <c r="K476" s="109" t="s">
        <v>16</v>
      </c>
      <c r="L476" s="217" t="s">
        <v>19</v>
      </c>
      <c r="M476" s="111" t="s">
        <v>4754</v>
      </c>
      <c r="N476" s="202"/>
      <c r="O476" s="216" t="s">
        <v>1523</v>
      </c>
      <c r="P476" s="331" t="s">
        <v>1414</v>
      </c>
      <c r="Q476" s="331" t="s">
        <v>1415</v>
      </c>
      <c r="R476" s="216" t="s">
        <v>222</v>
      </c>
      <c r="S476" s="111" t="s">
        <v>1533</v>
      </c>
      <c r="T476" s="1187"/>
      <c r="U476" s="171"/>
      <c r="V476" s="141" t="s">
        <v>223</v>
      </c>
      <c r="W476" s="956">
        <v>1</v>
      </c>
      <c r="X476" s="206" t="s">
        <v>222</v>
      </c>
      <c r="Y476" s="816">
        <v>43146</v>
      </c>
      <c r="Z476" s="296" t="s">
        <v>1535</v>
      </c>
      <c r="AA476" s="134">
        <v>43252</v>
      </c>
      <c r="AB476" s="134">
        <v>43312</v>
      </c>
      <c r="AC476" s="341" t="str">
        <f t="shared" si="35"/>
        <v>junio</v>
      </c>
      <c r="AD476" s="343">
        <f t="shared" si="36"/>
        <v>60</v>
      </c>
      <c r="AE476" s="342">
        <f t="shared" si="33"/>
        <v>61</v>
      </c>
      <c r="AF476" s="168"/>
      <c r="AG476" s="135"/>
      <c r="AH476" s="216"/>
      <c r="AI476" s="169"/>
      <c r="AJ476" s="296"/>
      <c r="AK476" s="144"/>
      <c r="AL476" s="279"/>
      <c r="AM476" s="279"/>
      <c r="AN476" s="354"/>
      <c r="AO476" s="144"/>
      <c r="AP476" s="144"/>
      <c r="AQ476" s="144"/>
      <c r="AR476" s="1279"/>
      <c r="AS476" s="1187"/>
      <c r="AT476" s="202"/>
      <c r="AU476" s="1384"/>
      <c r="AV476" s="1424">
        <v>1</v>
      </c>
      <c r="AW476" s="1404" t="s">
        <v>7544</v>
      </c>
      <c r="AX476" s="144"/>
      <c r="AY476" s="144"/>
      <c r="AZ476" s="144"/>
      <c r="BA476" s="144"/>
      <c r="BB476" s="144"/>
      <c r="BC476" s="144"/>
      <c r="BD476" s="144"/>
      <c r="BE476" s="144"/>
      <c r="BF476" s="144"/>
      <c r="BG476" s="144"/>
      <c r="BH476" s="144"/>
      <c r="BI476" s="144"/>
      <c r="BJ476" s="335">
        <f>IFERROR(VLOOKUP(CONCATENATE($AC476,$AE476),'Matriz de Decisión'!$M$4:$Y$81,2,0),0)</f>
        <v>0</v>
      </c>
      <c r="BK476" s="355"/>
      <c r="BL476" s="355"/>
      <c r="BM476" s="354">
        <f>IFERROR(VLOOKUP(CONCATENATE($AC476,$AE476),'[1]Matriz de Decisión'!$M$4:$Y$81,3,0),0)</f>
        <v>0</v>
      </c>
      <c r="BN476" s="355"/>
      <c r="BO476" s="355"/>
      <c r="BP476" s="354">
        <f>IFERROR(VLOOKUP(CONCATENATE($AC476,$AE476),'[1]Matriz de Decisión'!$M$4:$Y$81,4,0),0)</f>
        <v>0</v>
      </c>
      <c r="BQ476" s="355"/>
      <c r="BR476" s="355"/>
      <c r="BS476" s="354">
        <f>IFERROR(VLOOKUP(CONCATENATE($AC476,$AE476),'[1]Matriz de Decisión'!$M$4:$Y$81,5,0),0)</f>
        <v>0</v>
      </c>
      <c r="BT476" s="1223"/>
      <c r="BU476" s="1223"/>
      <c r="BV476" s="1409">
        <v>0</v>
      </c>
      <c r="BW476" s="1410"/>
      <c r="BX476" s="1410"/>
      <c r="BY476" s="1432">
        <v>0.4</v>
      </c>
      <c r="BZ476" s="1435">
        <v>0.4</v>
      </c>
      <c r="CA476" s="1404" t="s">
        <v>7544</v>
      </c>
      <c r="CB476" s="354">
        <f>IFERROR(VLOOKUP(CONCATENATE($AC476,$AE476),'[1]Matriz de Decisión'!$M$4:$Y$81,8,0),0)</f>
        <v>1</v>
      </c>
      <c r="CC476" s="355"/>
      <c r="CD476" s="355"/>
      <c r="CE476" s="354">
        <f>IFERROR(VLOOKUP(CONCATENATE($AC476,$AE476),'[1]Matriz de Decisión'!$M$4:$Y$81,9,0),0)</f>
        <v>1</v>
      </c>
      <c r="CF476" s="355"/>
      <c r="CG476" s="355"/>
      <c r="CH476" s="354">
        <f>IFERROR(VLOOKUP(CONCATENATE($AC476,$AE476),'[1]Matriz de Decisión'!$M$4:$Y$81,10,0),0)</f>
        <v>1</v>
      </c>
      <c r="CI476" s="355"/>
      <c r="CJ476" s="355"/>
      <c r="CK476" s="354">
        <f>IFERROR(VLOOKUP(CONCATENATE($AC476,$AE476),'[1]Matriz de Decisión'!$M$4:$Y$81,11,0),0)</f>
        <v>1</v>
      </c>
      <c r="CL476" s="355"/>
      <c r="CM476" s="355"/>
      <c r="CN476" s="354">
        <f>IFERROR(VLOOKUP(CONCATENATE($AC476,$AE476),'[1]Matriz de Decisión'!$M$4:$Y$81,12,0),0)</f>
        <v>1</v>
      </c>
      <c r="CO476" s="355"/>
      <c r="CP476" s="355"/>
      <c r="CQ476" s="354">
        <f>IFERROR(VLOOKUP(CONCATENATE($AC476,$AE476),'[1]Matriz de Decisión'!$M$4:$Y$81,13,0),0)</f>
        <v>1</v>
      </c>
      <c r="CR476" s="355"/>
      <c r="CS476" s="355"/>
    </row>
    <row r="477" spans="1:97" ht="84" x14ac:dyDescent="0.25">
      <c r="A477" s="234" t="s">
        <v>3555</v>
      </c>
      <c r="B477" s="234" t="s">
        <v>181</v>
      </c>
      <c r="C477" s="234">
        <v>2</v>
      </c>
      <c r="D477" s="166" t="s">
        <v>185</v>
      </c>
      <c r="E477" s="120">
        <v>1</v>
      </c>
      <c r="F477" s="166" t="s">
        <v>207</v>
      </c>
      <c r="G477" s="166" t="s">
        <v>202</v>
      </c>
      <c r="H477" s="166" t="s">
        <v>186</v>
      </c>
      <c r="I477" s="299" t="str">
        <f t="shared" si="34"/>
        <v>I-202-1-1800403</v>
      </c>
      <c r="J477" s="234" t="s">
        <v>221</v>
      </c>
      <c r="K477" s="109" t="s">
        <v>16</v>
      </c>
      <c r="L477" s="217" t="s">
        <v>19</v>
      </c>
      <c r="M477" s="111" t="s">
        <v>4755</v>
      </c>
      <c r="N477" s="202"/>
      <c r="O477" s="216" t="s">
        <v>1523</v>
      </c>
      <c r="P477" s="331" t="s">
        <v>1414</v>
      </c>
      <c r="Q477" s="331" t="s">
        <v>1415</v>
      </c>
      <c r="R477" s="216" t="s">
        <v>222</v>
      </c>
      <c r="S477" s="111" t="s">
        <v>1533</v>
      </c>
      <c r="T477" s="1303"/>
      <c r="U477" s="171"/>
      <c r="V477" s="141" t="s">
        <v>223</v>
      </c>
      <c r="W477" s="956">
        <v>1</v>
      </c>
      <c r="X477" s="144"/>
      <c r="Y477" s="144"/>
      <c r="Z477" s="296" t="s">
        <v>1536</v>
      </c>
      <c r="AA477" s="134">
        <v>43101</v>
      </c>
      <c r="AB477" s="134">
        <v>43189</v>
      </c>
      <c r="AC477" s="341" t="str">
        <f t="shared" si="35"/>
        <v>enero</v>
      </c>
      <c r="AD477" s="343">
        <f t="shared" si="36"/>
        <v>88</v>
      </c>
      <c r="AE477" s="342">
        <f t="shared" si="33"/>
        <v>91</v>
      </c>
      <c r="AF477" s="168"/>
      <c r="AG477" s="135"/>
      <c r="AH477" s="216"/>
      <c r="AI477" s="169"/>
      <c r="AJ477" s="296"/>
      <c r="AK477" s="491" t="s">
        <v>2487</v>
      </c>
      <c r="AL477" s="143">
        <v>0.25</v>
      </c>
      <c r="AM477" s="280" t="s">
        <v>1537</v>
      </c>
      <c r="AN477" s="647">
        <v>0.2</v>
      </c>
      <c r="AO477" s="491" t="s">
        <v>2485</v>
      </c>
      <c r="AP477" s="144"/>
      <c r="AQ477" s="144"/>
      <c r="AR477" s="1288"/>
      <c r="AS477" s="1265"/>
      <c r="AT477" s="1399"/>
      <c r="AU477" s="1396" t="s">
        <v>6777</v>
      </c>
      <c r="AV477" s="1495"/>
      <c r="AW477" s="1416" t="s">
        <v>6777</v>
      </c>
      <c r="AX477" s="144"/>
      <c r="AY477" s="144"/>
      <c r="AZ477" s="144"/>
      <c r="BA477" s="144"/>
      <c r="BB477" s="144"/>
      <c r="BC477" s="144"/>
      <c r="BD477" s="144"/>
      <c r="BE477" s="144"/>
      <c r="BF477" s="144"/>
      <c r="BG477" s="144"/>
      <c r="BH477" s="144"/>
      <c r="BI477" s="144"/>
      <c r="BJ477" s="335">
        <f>IFERROR(VLOOKUP(CONCATENATE($AC477,$AE477),'Matriz de Decisión'!$M$4:$Y$81,2,0),0)</f>
        <v>0.25</v>
      </c>
      <c r="BK477" s="377">
        <v>0.25</v>
      </c>
      <c r="BL477" s="378" t="s">
        <v>1538</v>
      </c>
      <c r="BM477" s="354">
        <f>IFERROR(VLOOKUP(CONCATENATE($AC477,$AE477),'[1]Matriz de Decisión'!$M$4:$Y$81,3,0),0)</f>
        <v>0.6</v>
      </c>
      <c r="BN477" s="354">
        <v>0.6</v>
      </c>
      <c r="BO477" s="491" t="s">
        <v>2488</v>
      </c>
      <c r="BP477" s="354">
        <f>IFERROR(VLOOKUP(CONCATENATE($AC477,$AE477),'[1]Matriz de Decisión'!$M$4:$Y$81,4,0),0)</f>
        <v>1</v>
      </c>
      <c r="BQ477" s="355"/>
      <c r="BR477" s="355"/>
      <c r="BS477" s="354">
        <f>IFERROR(VLOOKUP(CONCATENATE($AC477,$AE477),'[1]Matriz de Decisión'!$M$4:$Y$81,5,0),0)</f>
        <v>1</v>
      </c>
      <c r="BT477" s="1265"/>
      <c r="BU477" s="1265" t="s">
        <v>5946</v>
      </c>
      <c r="BV477" s="1419"/>
      <c r="BW477" s="1418"/>
      <c r="BX477" s="1416"/>
      <c r="BY477" s="1432">
        <v>1</v>
      </c>
      <c r="BZ477" s="1436"/>
      <c r="CA477" s="1436"/>
      <c r="CB477" s="354">
        <f>IFERROR(VLOOKUP(CONCATENATE($AC477,$AE477),'[1]Matriz de Decisión'!$M$4:$Y$81,8,0),0)</f>
        <v>1</v>
      </c>
      <c r="CC477" s="355"/>
      <c r="CD477" s="355"/>
      <c r="CE477" s="354">
        <f>IFERROR(VLOOKUP(CONCATENATE($AC477,$AE477),'[1]Matriz de Decisión'!$M$4:$Y$81,9,0),0)</f>
        <v>1</v>
      </c>
      <c r="CF477" s="355"/>
      <c r="CG477" s="355"/>
      <c r="CH477" s="354">
        <f>IFERROR(VLOOKUP(CONCATENATE($AC477,$AE477),'[1]Matriz de Decisión'!$M$4:$Y$81,10,0),0)</f>
        <v>1</v>
      </c>
      <c r="CI477" s="355"/>
      <c r="CJ477" s="355"/>
      <c r="CK477" s="354">
        <f>IFERROR(VLOOKUP(CONCATENATE($AC477,$AE477),'[1]Matriz de Decisión'!$M$4:$Y$81,11,0),0)</f>
        <v>1</v>
      </c>
      <c r="CL477" s="355"/>
      <c r="CM477" s="355"/>
      <c r="CN477" s="354">
        <f>IFERROR(VLOOKUP(CONCATENATE($AC477,$AE477),'[1]Matriz de Decisión'!$M$4:$Y$81,12,0),0)</f>
        <v>1</v>
      </c>
      <c r="CO477" s="355"/>
      <c r="CP477" s="355"/>
      <c r="CQ477" s="354">
        <f>IFERROR(VLOOKUP(CONCATENATE($AC477,$AE477),'[1]Matriz de Decisión'!$M$4:$Y$81,13,0),0)</f>
        <v>1</v>
      </c>
      <c r="CR477" s="355"/>
      <c r="CS477" s="355"/>
    </row>
    <row r="478" spans="1:97" ht="84" x14ac:dyDescent="0.25">
      <c r="A478" s="234" t="s">
        <v>3555</v>
      </c>
      <c r="B478" s="234" t="s">
        <v>181</v>
      </c>
      <c r="C478" s="234">
        <v>2</v>
      </c>
      <c r="D478" s="166" t="s">
        <v>185</v>
      </c>
      <c r="E478" s="120">
        <v>1</v>
      </c>
      <c r="F478" s="166" t="s">
        <v>207</v>
      </c>
      <c r="G478" s="166" t="s">
        <v>202</v>
      </c>
      <c r="H478" s="166" t="s">
        <v>187</v>
      </c>
      <c r="I478" s="299" t="str">
        <f t="shared" si="34"/>
        <v>I-202-1-1800404</v>
      </c>
      <c r="J478" s="234" t="s">
        <v>221</v>
      </c>
      <c r="K478" s="109" t="s">
        <v>16</v>
      </c>
      <c r="L478" s="217" t="s">
        <v>19</v>
      </c>
      <c r="M478" s="111" t="s">
        <v>4755</v>
      </c>
      <c r="N478" s="202"/>
      <c r="O478" s="216" t="s">
        <v>1523</v>
      </c>
      <c r="P478" s="331" t="s">
        <v>1414</v>
      </c>
      <c r="Q478" s="331" t="s">
        <v>1415</v>
      </c>
      <c r="R478" s="216" t="s">
        <v>222</v>
      </c>
      <c r="S478" s="111" t="s">
        <v>1533</v>
      </c>
      <c r="T478" s="1303"/>
      <c r="U478" s="171"/>
      <c r="V478" s="216" t="s">
        <v>223</v>
      </c>
      <c r="W478" s="956">
        <v>1</v>
      </c>
      <c r="X478" s="144"/>
      <c r="Y478" s="144"/>
      <c r="Z478" s="296" t="s">
        <v>1539</v>
      </c>
      <c r="AA478" s="134">
        <v>43191</v>
      </c>
      <c r="AB478" s="134">
        <v>43281</v>
      </c>
      <c r="AC478" s="341" t="str">
        <f t="shared" si="35"/>
        <v>abril</v>
      </c>
      <c r="AD478" s="343">
        <f t="shared" si="36"/>
        <v>90</v>
      </c>
      <c r="AE478" s="342">
        <f t="shared" si="33"/>
        <v>91</v>
      </c>
      <c r="AF478" s="168"/>
      <c r="AG478" s="176"/>
      <c r="AH478" s="296"/>
      <c r="AI478" s="169"/>
      <c r="AJ478" s="296"/>
      <c r="AK478" s="144"/>
      <c r="AL478" s="279"/>
      <c r="AM478" s="279"/>
      <c r="AN478" s="354"/>
      <c r="AO478" s="144"/>
      <c r="AP478" s="144"/>
      <c r="AQ478" s="144"/>
      <c r="AR478" s="1288"/>
      <c r="AS478" s="1265"/>
      <c r="AT478" s="1399"/>
      <c r="AU478" s="1396" t="s">
        <v>6778</v>
      </c>
      <c r="AV478" s="1495"/>
      <c r="AW478" s="1416" t="s">
        <v>6778</v>
      </c>
      <c r="AX478" s="144"/>
      <c r="AY478" s="144"/>
      <c r="AZ478" s="144"/>
      <c r="BA478" s="144"/>
      <c r="BB478" s="144"/>
      <c r="BC478" s="144"/>
      <c r="BD478" s="144"/>
      <c r="BE478" s="144"/>
      <c r="BF478" s="144"/>
      <c r="BG478" s="144"/>
      <c r="BH478" s="144"/>
      <c r="BI478" s="144"/>
      <c r="BJ478" s="335">
        <f>IFERROR(VLOOKUP(CONCATENATE($AC478,$AE478),'Matriz de Decisión'!$M$4:$Y$81,2,0),0)</f>
        <v>0</v>
      </c>
      <c r="BK478" s="355"/>
      <c r="BL478" s="355"/>
      <c r="BM478" s="354">
        <f>IFERROR(VLOOKUP(CONCATENATE($AC478,$AE478),'[1]Matriz de Decisión'!$M$4:$Y$81,3,0),0)</f>
        <v>0</v>
      </c>
      <c r="BN478" s="355"/>
      <c r="BO478" s="355"/>
      <c r="BP478" s="354">
        <f>IFERROR(VLOOKUP(CONCATENATE($AC478,$AE478),'[1]Matriz de Decisión'!$M$4:$Y$81,4,0),0)</f>
        <v>0</v>
      </c>
      <c r="BQ478" s="355"/>
      <c r="BR478" s="355"/>
      <c r="BS478" s="354">
        <f>IFERROR(VLOOKUP(CONCATENATE($AC478,$AE478),'[1]Matriz de Decisión'!$M$4:$Y$81,5,0),0)</f>
        <v>0.25</v>
      </c>
      <c r="BT478" s="1265"/>
      <c r="BU478" s="1265" t="s">
        <v>5947</v>
      </c>
      <c r="BV478" s="1419"/>
      <c r="BW478" s="1418"/>
      <c r="BX478" s="1416"/>
      <c r="BY478" s="1432">
        <v>1</v>
      </c>
      <c r="BZ478" s="1436"/>
      <c r="CA478" s="1436"/>
      <c r="CB478" s="354">
        <f>IFERROR(VLOOKUP(CONCATENATE($AC478,$AE478),'[1]Matriz de Decisión'!$M$4:$Y$81,8,0),0)</f>
        <v>1</v>
      </c>
      <c r="CC478" s="355"/>
      <c r="CD478" s="355"/>
      <c r="CE478" s="354">
        <f>IFERROR(VLOOKUP(CONCATENATE($AC478,$AE478),'[1]Matriz de Decisión'!$M$4:$Y$81,9,0),0)</f>
        <v>1</v>
      </c>
      <c r="CF478" s="355"/>
      <c r="CG478" s="355"/>
      <c r="CH478" s="354">
        <f>IFERROR(VLOOKUP(CONCATENATE($AC478,$AE478),'[1]Matriz de Decisión'!$M$4:$Y$81,10,0),0)</f>
        <v>1</v>
      </c>
      <c r="CI478" s="355"/>
      <c r="CJ478" s="355"/>
      <c r="CK478" s="354">
        <f>IFERROR(VLOOKUP(CONCATENATE($AC478,$AE478),'[1]Matriz de Decisión'!$M$4:$Y$81,11,0),0)</f>
        <v>1</v>
      </c>
      <c r="CL478" s="355"/>
      <c r="CM478" s="355"/>
      <c r="CN478" s="354">
        <f>IFERROR(VLOOKUP(CONCATENATE($AC478,$AE478),'[1]Matriz de Decisión'!$M$4:$Y$81,12,0),0)</f>
        <v>1</v>
      </c>
      <c r="CO478" s="355"/>
      <c r="CP478" s="355"/>
      <c r="CQ478" s="354">
        <f>IFERROR(VLOOKUP(CONCATENATE($AC478,$AE478),'[1]Matriz de Decisión'!$M$4:$Y$81,13,0),0)</f>
        <v>1</v>
      </c>
      <c r="CR478" s="355"/>
      <c r="CS478" s="355"/>
    </row>
    <row r="479" spans="1:97" ht="84" x14ac:dyDescent="0.25">
      <c r="A479" s="234" t="s">
        <v>3555</v>
      </c>
      <c r="B479" s="234" t="s">
        <v>181</v>
      </c>
      <c r="C479" s="234">
        <v>2</v>
      </c>
      <c r="D479" s="166" t="s">
        <v>185</v>
      </c>
      <c r="E479" s="120">
        <v>1</v>
      </c>
      <c r="F479" s="166" t="s">
        <v>207</v>
      </c>
      <c r="G479" s="166" t="s">
        <v>202</v>
      </c>
      <c r="H479" s="166" t="s">
        <v>188</v>
      </c>
      <c r="I479" s="299" t="str">
        <f t="shared" si="34"/>
        <v>I-202-1-1800405</v>
      </c>
      <c r="J479" s="234" t="s">
        <v>221</v>
      </c>
      <c r="K479" s="109" t="s">
        <v>16</v>
      </c>
      <c r="L479" s="217" t="s">
        <v>19</v>
      </c>
      <c r="M479" s="111" t="s">
        <v>4755</v>
      </c>
      <c r="N479" s="202"/>
      <c r="O479" s="216" t="s">
        <v>1523</v>
      </c>
      <c r="P479" s="331" t="s">
        <v>1414</v>
      </c>
      <c r="Q479" s="331" t="s">
        <v>1415</v>
      </c>
      <c r="R479" s="216" t="s">
        <v>222</v>
      </c>
      <c r="S479" s="111" t="s">
        <v>1533</v>
      </c>
      <c r="T479" s="1303"/>
      <c r="U479" s="171"/>
      <c r="V479" s="216" t="s">
        <v>223</v>
      </c>
      <c r="W479" s="956">
        <v>1</v>
      </c>
      <c r="X479" s="144"/>
      <c r="Y479" s="144"/>
      <c r="Z479" s="296" t="s">
        <v>1540</v>
      </c>
      <c r="AA479" s="134">
        <v>43282</v>
      </c>
      <c r="AB479" s="134">
        <v>43327</v>
      </c>
      <c r="AC479" s="341" t="str">
        <f t="shared" si="35"/>
        <v>julio</v>
      </c>
      <c r="AD479" s="343">
        <f t="shared" si="36"/>
        <v>45</v>
      </c>
      <c r="AE479" s="342">
        <f t="shared" si="33"/>
        <v>61</v>
      </c>
      <c r="AF479" s="168"/>
      <c r="AG479" s="135"/>
      <c r="AH479" s="216"/>
      <c r="AI479" s="169"/>
      <c r="AJ479" s="296"/>
      <c r="AK479" s="144"/>
      <c r="AL479" s="279"/>
      <c r="AM479" s="279"/>
      <c r="AN479" s="354"/>
      <c r="AO479" s="144"/>
      <c r="AP479" s="144"/>
      <c r="AQ479" s="144"/>
      <c r="AR479" s="1289"/>
      <c r="AS479" s="375"/>
      <c r="AT479" s="1384"/>
      <c r="AU479" s="1384"/>
      <c r="AV479" s="1279"/>
      <c r="AW479" s="1423"/>
      <c r="AX479" s="144"/>
      <c r="AY479" s="144"/>
      <c r="AZ479" s="144"/>
      <c r="BA479" s="144"/>
      <c r="BB479" s="144"/>
      <c r="BC479" s="144"/>
      <c r="BD479" s="144"/>
      <c r="BE479" s="144"/>
      <c r="BF479" s="144"/>
      <c r="BG479" s="144"/>
      <c r="BH479" s="144"/>
      <c r="BI479" s="144"/>
      <c r="BJ479" s="335">
        <f>IFERROR(VLOOKUP(CONCATENATE($AC479,$AE479),'Matriz de Decisión'!$M$4:$Y$81,2,0),0)</f>
        <v>0</v>
      </c>
      <c r="BK479" s="355"/>
      <c r="BL479" s="355"/>
      <c r="BM479" s="354">
        <f>IFERROR(VLOOKUP(CONCATENATE($AC479,$AE479),'[1]Matriz de Decisión'!$M$4:$Y$81,3,0),0)</f>
        <v>0</v>
      </c>
      <c r="BN479" s="355"/>
      <c r="BO479" s="355"/>
      <c r="BP479" s="354">
        <f>IFERROR(VLOOKUP(CONCATENATE($AC479,$AE479),'[1]Matriz de Decisión'!$M$4:$Y$81,4,0),0)</f>
        <v>0</v>
      </c>
      <c r="BQ479" s="355"/>
      <c r="BR479" s="355"/>
      <c r="BS479" s="354">
        <f>IFERROR(VLOOKUP(CONCATENATE($AC479,$AE479),'[1]Matriz de Decisión'!$M$4:$Y$81,5,0),0)</f>
        <v>0</v>
      </c>
      <c r="BT479" s="375"/>
      <c r="BU479" s="375" t="s">
        <v>5948</v>
      </c>
      <c r="BV479" s="1409">
        <v>0</v>
      </c>
      <c r="BW479" s="1410"/>
      <c r="BX479" s="1410"/>
      <c r="BY479" s="1432">
        <v>0</v>
      </c>
      <c r="BZ479" s="1433"/>
      <c r="CA479" s="1433"/>
      <c r="CB479" s="354">
        <f>IFERROR(VLOOKUP(CONCATENATE($AC479,$AE479),'[1]Matriz de Decisión'!$M$4:$Y$81,8,0),0)</f>
        <v>0.4</v>
      </c>
      <c r="CC479" s="355"/>
      <c r="CD479" s="355"/>
      <c r="CE479" s="354">
        <f>IFERROR(VLOOKUP(CONCATENATE($AC479,$AE479),'[1]Matriz de Decisión'!$M$4:$Y$81,9,0),0)</f>
        <v>1</v>
      </c>
      <c r="CF479" s="355"/>
      <c r="CG479" s="355"/>
      <c r="CH479" s="354">
        <f>IFERROR(VLOOKUP(CONCATENATE($AC479,$AE479),'[1]Matriz de Decisión'!$M$4:$Y$81,10,0),0)</f>
        <v>1</v>
      </c>
      <c r="CI479" s="355"/>
      <c r="CJ479" s="355"/>
      <c r="CK479" s="354">
        <f>IFERROR(VLOOKUP(CONCATENATE($AC479,$AE479),'[1]Matriz de Decisión'!$M$4:$Y$81,11,0),0)</f>
        <v>1</v>
      </c>
      <c r="CL479" s="355"/>
      <c r="CM479" s="355"/>
      <c r="CN479" s="354">
        <f>IFERROR(VLOOKUP(CONCATENATE($AC479,$AE479),'[1]Matriz de Decisión'!$M$4:$Y$81,12,0),0)</f>
        <v>1</v>
      </c>
      <c r="CO479" s="355"/>
      <c r="CP479" s="355"/>
      <c r="CQ479" s="354">
        <f>IFERROR(VLOOKUP(CONCATENATE($AC479,$AE479),'[1]Matriz de Decisión'!$M$4:$Y$81,13,0),0)</f>
        <v>1</v>
      </c>
      <c r="CR479" s="355"/>
      <c r="CS479" s="355"/>
    </row>
    <row r="480" spans="1:97" ht="84" x14ac:dyDescent="0.25">
      <c r="A480" s="234" t="s">
        <v>3555</v>
      </c>
      <c r="B480" s="234" t="s">
        <v>181</v>
      </c>
      <c r="C480" s="234">
        <v>2</v>
      </c>
      <c r="D480" s="166" t="s">
        <v>185</v>
      </c>
      <c r="E480" s="120">
        <v>1</v>
      </c>
      <c r="F480" s="166" t="s">
        <v>207</v>
      </c>
      <c r="G480" s="166" t="s">
        <v>202</v>
      </c>
      <c r="H480" s="166" t="s">
        <v>189</v>
      </c>
      <c r="I480" s="299" t="str">
        <f t="shared" si="34"/>
        <v>I-202-1-1800406</v>
      </c>
      <c r="J480" s="234" t="s">
        <v>221</v>
      </c>
      <c r="K480" s="109" t="s">
        <v>16</v>
      </c>
      <c r="L480" s="217" t="s">
        <v>19</v>
      </c>
      <c r="M480" s="111" t="s">
        <v>4755</v>
      </c>
      <c r="N480" s="202"/>
      <c r="O480" s="216" t="s">
        <v>1523</v>
      </c>
      <c r="P480" s="331" t="s">
        <v>1414</v>
      </c>
      <c r="Q480" s="331" t="s">
        <v>1415</v>
      </c>
      <c r="R480" s="216" t="s">
        <v>222</v>
      </c>
      <c r="S480" s="111" t="s">
        <v>1533</v>
      </c>
      <c r="T480" s="1303"/>
      <c r="U480" s="171"/>
      <c r="V480" s="216" t="s">
        <v>223</v>
      </c>
      <c r="W480" s="956">
        <v>1</v>
      </c>
      <c r="X480" s="144"/>
      <c r="Y480" s="144"/>
      <c r="Z480" s="296" t="s">
        <v>1541</v>
      </c>
      <c r="AA480" s="134">
        <v>43327</v>
      </c>
      <c r="AB480" s="134">
        <v>43404</v>
      </c>
      <c r="AC480" s="341" t="str">
        <f t="shared" si="35"/>
        <v>agosto</v>
      </c>
      <c r="AD480" s="343">
        <f t="shared" si="36"/>
        <v>77</v>
      </c>
      <c r="AE480" s="342">
        <f t="shared" si="33"/>
        <v>91</v>
      </c>
      <c r="AF480" s="168"/>
      <c r="AG480" s="135"/>
      <c r="AH480" s="216"/>
      <c r="AI480" s="169"/>
      <c r="AJ480" s="296"/>
      <c r="AK480" s="144"/>
      <c r="AL480" s="279"/>
      <c r="AM480" s="279"/>
      <c r="AN480" s="354"/>
      <c r="AO480" s="144"/>
      <c r="AP480" s="144"/>
      <c r="AQ480" s="144"/>
      <c r="AR480" s="1289"/>
      <c r="AS480" s="375"/>
      <c r="AT480" s="1384"/>
      <c r="AU480" s="1384"/>
      <c r="AV480" s="1279"/>
      <c r="AW480" s="1423"/>
      <c r="AX480" s="144"/>
      <c r="AY480" s="144"/>
      <c r="AZ480" s="144"/>
      <c r="BA480" s="144"/>
      <c r="BB480" s="144"/>
      <c r="BC480" s="144"/>
      <c r="BD480" s="144"/>
      <c r="BE480" s="144"/>
      <c r="BF480" s="144"/>
      <c r="BG480" s="144"/>
      <c r="BH480" s="144"/>
      <c r="BI480" s="144"/>
      <c r="BJ480" s="335">
        <f>IFERROR(VLOOKUP(CONCATENATE($AC480,$AE480),'Matriz de Decisión'!$M$4:$Y$81,2,0),0)</f>
        <v>0</v>
      </c>
      <c r="BK480" s="355"/>
      <c r="BL480" s="355"/>
      <c r="BM480" s="354">
        <f>IFERROR(VLOOKUP(CONCATENATE($AC480,$AE480),'[1]Matriz de Decisión'!$M$4:$Y$81,3,0),0)</f>
        <v>0</v>
      </c>
      <c r="BN480" s="355"/>
      <c r="BO480" s="355"/>
      <c r="BP480" s="354">
        <f>IFERROR(VLOOKUP(CONCATENATE($AC480,$AE480),'[1]Matriz de Decisión'!$M$4:$Y$81,4,0),0)</f>
        <v>0</v>
      </c>
      <c r="BQ480" s="355"/>
      <c r="BR480" s="355"/>
      <c r="BS480" s="354">
        <f>IFERROR(VLOOKUP(CONCATENATE($AC480,$AE480),'[1]Matriz de Decisión'!$M$4:$Y$81,5,0),0)</f>
        <v>0</v>
      </c>
      <c r="BT480" s="375"/>
      <c r="BU480" s="375" t="s">
        <v>5949</v>
      </c>
      <c r="BV480" s="1409">
        <v>0</v>
      </c>
      <c r="BW480" s="1410"/>
      <c r="BX480" s="1410"/>
      <c r="BY480" s="1432">
        <v>0</v>
      </c>
      <c r="BZ480" s="1433"/>
      <c r="CA480" s="1433"/>
      <c r="CB480" s="354">
        <f>IFERROR(VLOOKUP(CONCATENATE($AC480,$AE480),'[1]Matriz de Decisión'!$M$4:$Y$81,8,0),0)</f>
        <v>0</v>
      </c>
      <c r="CC480" s="355"/>
      <c r="CD480" s="355"/>
      <c r="CE480" s="354">
        <f>IFERROR(VLOOKUP(CONCATENATE($AC480,$AE480),'[1]Matriz de Decisión'!$M$4:$Y$81,9,0),0)</f>
        <v>0.25</v>
      </c>
      <c r="CF480" s="355"/>
      <c r="CG480" s="355"/>
      <c r="CH480" s="354">
        <f>IFERROR(VLOOKUP(CONCATENATE($AC480,$AE480),'[1]Matriz de Decisión'!$M$4:$Y$81,10,0),0)</f>
        <v>0.6</v>
      </c>
      <c r="CI480" s="355"/>
      <c r="CJ480" s="355"/>
      <c r="CK480" s="354">
        <f>IFERROR(VLOOKUP(CONCATENATE($AC480,$AE480),'[1]Matriz de Decisión'!$M$4:$Y$81,11,0),0)</f>
        <v>1</v>
      </c>
      <c r="CL480" s="355"/>
      <c r="CM480" s="355"/>
      <c r="CN480" s="354">
        <f>IFERROR(VLOOKUP(CONCATENATE($AC480,$AE480),'[1]Matriz de Decisión'!$M$4:$Y$81,12,0),0)</f>
        <v>1</v>
      </c>
      <c r="CO480" s="355"/>
      <c r="CP480" s="355"/>
      <c r="CQ480" s="354">
        <f>IFERROR(VLOOKUP(CONCATENATE($AC480,$AE480),'[1]Matriz de Decisión'!$M$4:$Y$81,13,0),0)</f>
        <v>1</v>
      </c>
      <c r="CR480" s="355"/>
      <c r="CS480" s="355"/>
    </row>
    <row r="481" spans="1:97" ht="63.75" customHeight="1" x14ac:dyDescent="0.25">
      <c r="A481" s="234" t="s">
        <v>3556</v>
      </c>
      <c r="B481" s="234" t="s">
        <v>181</v>
      </c>
      <c r="C481" s="234">
        <v>2</v>
      </c>
      <c r="D481" s="166" t="s">
        <v>185</v>
      </c>
      <c r="E481" s="120">
        <v>0</v>
      </c>
      <c r="F481" s="166" t="s">
        <v>192</v>
      </c>
      <c r="G481" s="166" t="s">
        <v>3740</v>
      </c>
      <c r="H481" s="166" t="s">
        <v>187</v>
      </c>
      <c r="I481" s="299" t="str">
        <f t="shared" si="34"/>
        <v>I-202-0-1315004</v>
      </c>
      <c r="J481" s="234" t="s">
        <v>221</v>
      </c>
      <c r="K481" s="109" t="s">
        <v>16</v>
      </c>
      <c r="L481" s="217" t="s">
        <v>19</v>
      </c>
      <c r="M481" s="111" t="s">
        <v>4754</v>
      </c>
      <c r="N481" s="202"/>
      <c r="O481" s="216" t="s">
        <v>1523</v>
      </c>
      <c r="P481" s="331" t="s">
        <v>1414</v>
      </c>
      <c r="Q481" s="331" t="s">
        <v>1415</v>
      </c>
      <c r="R481" s="216" t="s">
        <v>228</v>
      </c>
      <c r="S481" s="111" t="s">
        <v>1542</v>
      </c>
      <c r="T481" s="1032" t="s">
        <v>6011</v>
      </c>
      <c r="U481" s="164">
        <v>1</v>
      </c>
      <c r="V481" s="216" t="s">
        <v>223</v>
      </c>
      <c r="W481" s="1633">
        <v>1</v>
      </c>
      <c r="X481" s="144"/>
      <c r="Y481" s="144"/>
      <c r="Z481" s="296" t="s">
        <v>1543</v>
      </c>
      <c r="AA481" s="134">
        <v>43115</v>
      </c>
      <c r="AB481" s="134">
        <v>43189</v>
      </c>
      <c r="AC481" s="341" t="str">
        <f t="shared" si="35"/>
        <v>enero</v>
      </c>
      <c r="AD481" s="343">
        <f t="shared" si="36"/>
        <v>74</v>
      </c>
      <c r="AE481" s="342">
        <f t="shared" si="33"/>
        <v>91</v>
      </c>
      <c r="AF481" s="168"/>
      <c r="AG481" s="176"/>
      <c r="AH481" s="296"/>
      <c r="AI481" s="177"/>
      <c r="AJ481" s="296"/>
      <c r="AK481" s="491" t="s">
        <v>2499</v>
      </c>
      <c r="AL481" s="143">
        <v>0.25</v>
      </c>
      <c r="AM481" s="280" t="s">
        <v>1544</v>
      </c>
      <c r="AN481" s="647">
        <v>0.3</v>
      </c>
      <c r="AO481" s="491" t="s">
        <v>2501</v>
      </c>
      <c r="AP481" s="872">
        <v>0.85</v>
      </c>
      <c r="AQ481" s="871" t="s">
        <v>4692</v>
      </c>
      <c r="AR481" s="1282">
        <v>1</v>
      </c>
      <c r="AS481" s="1262" t="s">
        <v>5891</v>
      </c>
      <c r="AT481" s="1424">
        <v>1</v>
      </c>
      <c r="AU481" s="1385" t="s">
        <v>6773</v>
      </c>
      <c r="AV481" s="1424">
        <v>1</v>
      </c>
      <c r="AW481" s="1403" t="s">
        <v>7545</v>
      </c>
      <c r="AX481" s="144"/>
      <c r="AY481" s="144"/>
      <c r="AZ481" s="144"/>
      <c r="BA481" s="144"/>
      <c r="BB481" s="144"/>
      <c r="BC481" s="144"/>
      <c r="BD481" s="144"/>
      <c r="BE481" s="144"/>
      <c r="BF481" s="144"/>
      <c r="BG481" s="144"/>
      <c r="BH481" s="144"/>
      <c r="BI481" s="144"/>
      <c r="BJ481" s="335">
        <f>IFERROR(VLOOKUP(CONCATENATE($AC481,$AE481),'Matriz de Decisión'!$M$4:$Y$81,2,0),0)</f>
        <v>0.25</v>
      </c>
      <c r="BK481" s="377">
        <v>0.25</v>
      </c>
      <c r="BL481" s="378" t="s">
        <v>1545</v>
      </c>
      <c r="BM481" s="354">
        <f>IFERROR(VLOOKUP(CONCATENATE($AC481,$AE481),'[1]Matriz de Decisión'!$M$4:$Y$81,3,0),0)</f>
        <v>0.6</v>
      </c>
      <c r="BN481" s="354">
        <v>0.6</v>
      </c>
      <c r="BO481" s="491" t="s">
        <v>2502</v>
      </c>
      <c r="BP481" s="354">
        <f>IFERROR(VLOOKUP(CONCATENATE($AC481,$AE481),'[1]Matriz de Decisión'!$M$4:$Y$81,4,0),0)</f>
        <v>1</v>
      </c>
      <c r="BQ481" s="936">
        <v>1</v>
      </c>
      <c r="BR481" s="935" t="s">
        <v>4731</v>
      </c>
      <c r="BS481" s="354">
        <f>IFERROR(VLOOKUP(CONCATENATE($AC481,$AE481),'[1]Matriz de Decisión'!$M$4:$Y$81,5,0),0)</f>
        <v>1</v>
      </c>
      <c r="BT481" s="1267">
        <v>1</v>
      </c>
      <c r="BU481" s="1262" t="s">
        <v>5950</v>
      </c>
      <c r="BV481" s="1408">
        <v>1</v>
      </c>
      <c r="BW481" s="1405">
        <v>1</v>
      </c>
      <c r="BX481" s="1403" t="s">
        <v>6773</v>
      </c>
      <c r="BY481" s="1432">
        <v>1</v>
      </c>
      <c r="BZ481" s="1435">
        <v>1</v>
      </c>
      <c r="CA481" s="1403" t="s">
        <v>7545</v>
      </c>
      <c r="CB481" s="354">
        <f>IFERROR(VLOOKUP(CONCATENATE($AC481,$AE481),'[1]Matriz de Decisión'!$M$4:$Y$81,8,0),0)</f>
        <v>1</v>
      </c>
      <c r="CC481" s="355"/>
      <c r="CD481" s="355"/>
      <c r="CE481" s="354">
        <f>IFERROR(VLOOKUP(CONCATENATE($AC481,$AE481),'[1]Matriz de Decisión'!$M$4:$Y$81,9,0),0)</f>
        <v>1</v>
      </c>
      <c r="CF481" s="355"/>
      <c r="CG481" s="355"/>
      <c r="CH481" s="354">
        <f>IFERROR(VLOOKUP(CONCATENATE($AC481,$AE481),'[1]Matriz de Decisión'!$M$4:$Y$81,10,0),0)</f>
        <v>1</v>
      </c>
      <c r="CI481" s="355"/>
      <c r="CJ481" s="355"/>
      <c r="CK481" s="354">
        <f>IFERROR(VLOOKUP(CONCATENATE($AC481,$AE481),'[1]Matriz de Decisión'!$M$4:$Y$81,11,0),0)</f>
        <v>1</v>
      </c>
      <c r="CL481" s="355"/>
      <c r="CM481" s="355"/>
      <c r="CN481" s="354">
        <f>IFERROR(VLOOKUP(CONCATENATE($AC481,$AE481),'[1]Matriz de Decisión'!$M$4:$Y$81,12,0),0)</f>
        <v>1</v>
      </c>
      <c r="CO481" s="355"/>
      <c r="CP481" s="355"/>
      <c r="CQ481" s="354">
        <f>IFERROR(VLOOKUP(CONCATENATE($AC481,$AE481),'[1]Matriz de Decisión'!$M$4:$Y$81,13,0),0)</f>
        <v>1</v>
      </c>
      <c r="CR481" s="355"/>
      <c r="CS481" s="355"/>
    </row>
    <row r="482" spans="1:97" ht="63.75" customHeight="1" x14ac:dyDescent="0.25">
      <c r="A482" s="234" t="s">
        <v>3556</v>
      </c>
      <c r="B482" s="234" t="s">
        <v>181</v>
      </c>
      <c r="C482" s="234">
        <v>2</v>
      </c>
      <c r="D482" s="166" t="s">
        <v>185</v>
      </c>
      <c r="E482" s="120">
        <v>0</v>
      </c>
      <c r="F482" s="166" t="s">
        <v>192</v>
      </c>
      <c r="G482" s="166" t="s">
        <v>3740</v>
      </c>
      <c r="H482" s="166" t="s">
        <v>188</v>
      </c>
      <c r="I482" s="299" t="str">
        <f t="shared" si="34"/>
        <v>I-202-0-1315005</v>
      </c>
      <c r="J482" s="234" t="s">
        <v>221</v>
      </c>
      <c r="K482" s="109" t="s">
        <v>16</v>
      </c>
      <c r="L482" s="217" t="s">
        <v>19</v>
      </c>
      <c r="M482" s="111" t="s">
        <v>4754</v>
      </c>
      <c r="N482" s="202"/>
      <c r="O482" s="216" t="s">
        <v>1523</v>
      </c>
      <c r="P482" s="331" t="s">
        <v>1414</v>
      </c>
      <c r="Q482" s="331" t="s">
        <v>1415</v>
      </c>
      <c r="R482" s="216" t="s">
        <v>228</v>
      </c>
      <c r="S482" s="111" t="s">
        <v>1542</v>
      </c>
      <c r="T482" s="1032" t="s">
        <v>6011</v>
      </c>
      <c r="U482" s="164"/>
      <c r="V482" s="216" t="s">
        <v>223</v>
      </c>
      <c r="W482" s="1633">
        <v>1</v>
      </c>
      <c r="X482" s="144"/>
      <c r="Y482" s="144"/>
      <c r="Z482" s="296" t="s">
        <v>1546</v>
      </c>
      <c r="AA482" s="134">
        <v>43115</v>
      </c>
      <c r="AB482" s="134">
        <v>43189</v>
      </c>
      <c r="AC482" s="341" t="str">
        <f t="shared" si="35"/>
        <v>enero</v>
      </c>
      <c r="AD482" s="343">
        <f t="shared" si="36"/>
        <v>74</v>
      </c>
      <c r="AE482" s="342">
        <f t="shared" si="33"/>
        <v>91</v>
      </c>
      <c r="AF482" s="168"/>
      <c r="AG482" s="135"/>
      <c r="AH482" s="216"/>
      <c r="AI482" s="169"/>
      <c r="AJ482" s="296"/>
      <c r="AK482" s="491" t="s">
        <v>2500</v>
      </c>
      <c r="AL482" s="143">
        <v>0.25</v>
      </c>
      <c r="AM482" s="280" t="s">
        <v>1544</v>
      </c>
      <c r="AN482" s="647">
        <v>0.3</v>
      </c>
      <c r="AO482" s="491" t="s">
        <v>2501</v>
      </c>
      <c r="AP482" s="872">
        <v>0.85</v>
      </c>
      <c r="AQ482" s="871" t="s">
        <v>4692</v>
      </c>
      <c r="AR482" s="1282">
        <v>1</v>
      </c>
      <c r="AS482" s="1262" t="s">
        <v>5891</v>
      </c>
      <c r="AT482" s="1424">
        <v>1</v>
      </c>
      <c r="AU482" s="1385" t="s">
        <v>6773</v>
      </c>
      <c r="AV482" s="1424">
        <v>1</v>
      </c>
      <c r="AW482" s="1403" t="s">
        <v>7545</v>
      </c>
      <c r="AX482" s="144"/>
      <c r="AY482" s="144"/>
      <c r="AZ482" s="144"/>
      <c r="BA482" s="144"/>
      <c r="BB482" s="144"/>
      <c r="BC482" s="144"/>
      <c r="BD482" s="144"/>
      <c r="BE482" s="144"/>
      <c r="BF482" s="144"/>
      <c r="BG482" s="144"/>
      <c r="BH482" s="144"/>
      <c r="BI482" s="144"/>
      <c r="BJ482" s="335">
        <f>IFERROR(VLOOKUP(CONCATENATE($AC482,$AE482),'Matriz de Decisión'!$M$4:$Y$81,2,0),0)</f>
        <v>0.25</v>
      </c>
      <c r="BK482" s="377">
        <v>0.25</v>
      </c>
      <c r="BL482" s="378" t="s">
        <v>1547</v>
      </c>
      <c r="BM482" s="354">
        <f>IFERROR(VLOOKUP(CONCATENATE($AC482,$AE482),'[1]Matriz de Decisión'!$M$4:$Y$81,3,0),0)</f>
        <v>0.6</v>
      </c>
      <c r="BN482" s="354">
        <v>0.6</v>
      </c>
      <c r="BO482" s="491" t="s">
        <v>2503</v>
      </c>
      <c r="BP482" s="354">
        <f>IFERROR(VLOOKUP(CONCATENATE($AC482,$AE482),'[1]Matriz de Decisión'!$M$4:$Y$81,4,0),0)</f>
        <v>1</v>
      </c>
      <c r="BQ482" s="936">
        <v>1</v>
      </c>
      <c r="BR482" s="935" t="s">
        <v>4732</v>
      </c>
      <c r="BS482" s="354">
        <f>IFERROR(VLOOKUP(CONCATENATE($AC482,$AE482),'[1]Matriz de Decisión'!$M$4:$Y$81,5,0),0)</f>
        <v>1</v>
      </c>
      <c r="BT482" s="1267">
        <v>1</v>
      </c>
      <c r="BU482" s="1262" t="s">
        <v>5951</v>
      </c>
      <c r="BV482" s="1408">
        <v>1</v>
      </c>
      <c r="BW482" s="1405">
        <v>1</v>
      </c>
      <c r="BX482" s="1403" t="s">
        <v>6773</v>
      </c>
      <c r="BY482" s="1432">
        <v>1</v>
      </c>
      <c r="BZ482" s="1435">
        <v>1</v>
      </c>
      <c r="CA482" s="1403" t="s">
        <v>7545</v>
      </c>
      <c r="CB482" s="354">
        <f>IFERROR(VLOOKUP(CONCATENATE($AC482,$AE482),'[1]Matriz de Decisión'!$M$4:$Y$81,8,0),0)</f>
        <v>1</v>
      </c>
      <c r="CC482" s="355"/>
      <c r="CD482" s="355"/>
      <c r="CE482" s="354">
        <f>IFERROR(VLOOKUP(CONCATENATE($AC482,$AE482),'[1]Matriz de Decisión'!$M$4:$Y$81,9,0),0)</f>
        <v>1</v>
      </c>
      <c r="CF482" s="355"/>
      <c r="CG482" s="355"/>
      <c r="CH482" s="354">
        <f>IFERROR(VLOOKUP(CONCATENATE($AC482,$AE482),'[1]Matriz de Decisión'!$M$4:$Y$81,10,0),0)</f>
        <v>1</v>
      </c>
      <c r="CI482" s="355"/>
      <c r="CJ482" s="355"/>
      <c r="CK482" s="354">
        <f>IFERROR(VLOOKUP(CONCATENATE($AC482,$AE482),'[1]Matriz de Decisión'!$M$4:$Y$81,11,0),0)</f>
        <v>1</v>
      </c>
      <c r="CL482" s="355"/>
      <c r="CM482" s="355"/>
      <c r="CN482" s="354">
        <f>IFERROR(VLOOKUP(CONCATENATE($AC482,$AE482),'[1]Matriz de Decisión'!$M$4:$Y$81,12,0),0)</f>
        <v>1</v>
      </c>
      <c r="CO482" s="355"/>
      <c r="CP482" s="355"/>
      <c r="CQ482" s="354">
        <f>IFERROR(VLOOKUP(CONCATENATE($AC482,$AE482),'[1]Matriz de Decisión'!$M$4:$Y$81,13,0),0)</f>
        <v>1</v>
      </c>
      <c r="CR482" s="355"/>
      <c r="CS482" s="355"/>
    </row>
    <row r="483" spans="1:97" ht="63.75" customHeight="1" x14ac:dyDescent="0.25">
      <c r="A483" s="234" t="s">
        <v>3556</v>
      </c>
      <c r="B483" s="234" t="s">
        <v>181</v>
      </c>
      <c r="C483" s="234">
        <v>2</v>
      </c>
      <c r="D483" s="166" t="s">
        <v>185</v>
      </c>
      <c r="E483" s="120">
        <v>0</v>
      </c>
      <c r="F483" s="166" t="s">
        <v>192</v>
      </c>
      <c r="G483" s="166" t="s">
        <v>3740</v>
      </c>
      <c r="H483" s="166" t="s">
        <v>189</v>
      </c>
      <c r="I483" s="299" t="str">
        <f t="shared" si="34"/>
        <v>I-202-0-1315006</v>
      </c>
      <c r="J483" s="234" t="s">
        <v>221</v>
      </c>
      <c r="K483" s="109" t="s">
        <v>16</v>
      </c>
      <c r="L483" s="217" t="s">
        <v>19</v>
      </c>
      <c r="M483" s="111" t="s">
        <v>4754</v>
      </c>
      <c r="N483" s="202"/>
      <c r="O483" s="216" t="s">
        <v>1523</v>
      </c>
      <c r="P483" s="331" t="s">
        <v>1414</v>
      </c>
      <c r="Q483" s="331" t="s">
        <v>1415</v>
      </c>
      <c r="R483" s="216" t="s">
        <v>228</v>
      </c>
      <c r="S483" s="111" t="s">
        <v>1542</v>
      </c>
      <c r="T483" s="1032" t="s">
        <v>6011</v>
      </c>
      <c r="U483" s="164"/>
      <c r="V483" s="216" t="s">
        <v>223</v>
      </c>
      <c r="W483" s="1633">
        <v>1</v>
      </c>
      <c r="X483" s="276" t="s">
        <v>222</v>
      </c>
      <c r="Y483" s="134">
        <v>43146</v>
      </c>
      <c r="Z483" s="296" t="s">
        <v>3540</v>
      </c>
      <c r="AA483" s="134">
        <v>43115</v>
      </c>
      <c r="AB483" s="134">
        <v>43250</v>
      </c>
      <c r="AC483" s="341" t="str">
        <f t="shared" si="35"/>
        <v>enero</v>
      </c>
      <c r="AD483" s="343">
        <f t="shared" si="36"/>
        <v>135</v>
      </c>
      <c r="AE483" s="342">
        <f t="shared" si="33"/>
        <v>152</v>
      </c>
      <c r="AF483" s="168"/>
      <c r="AG483" s="135"/>
      <c r="AH483" s="216"/>
      <c r="AI483" s="169"/>
      <c r="AJ483" s="296"/>
      <c r="AK483" s="491" t="s">
        <v>2500</v>
      </c>
      <c r="AL483" s="143">
        <v>0.25</v>
      </c>
      <c r="AM483" s="280" t="s">
        <v>1544</v>
      </c>
      <c r="AN483" s="647">
        <v>0.3</v>
      </c>
      <c r="AO483" s="491" t="s">
        <v>2501</v>
      </c>
      <c r="AP483" s="872">
        <v>0.85</v>
      </c>
      <c r="AQ483" s="871" t="s">
        <v>4692</v>
      </c>
      <c r="AR483" s="1282">
        <v>0.76</v>
      </c>
      <c r="AS483" s="1262" t="s">
        <v>5891</v>
      </c>
      <c r="AT483" s="1424">
        <v>1</v>
      </c>
      <c r="AU483" s="1386" t="s">
        <v>6779</v>
      </c>
      <c r="AV483" s="1424">
        <v>1</v>
      </c>
      <c r="AW483" s="1403" t="s">
        <v>7536</v>
      </c>
      <c r="AX483" s="144"/>
      <c r="AY483" s="144"/>
      <c r="AZ483" s="144"/>
      <c r="BA483" s="144"/>
      <c r="BB483" s="144"/>
      <c r="BC483" s="144"/>
      <c r="BD483" s="144"/>
      <c r="BE483" s="144"/>
      <c r="BF483" s="144"/>
      <c r="BG483" s="144"/>
      <c r="BH483" s="144"/>
      <c r="BI483" s="144"/>
      <c r="BJ483" s="335">
        <f>IFERROR(VLOOKUP(CONCATENATE($AC483,$AE483),'Matriz de Decisión'!$M$4:$Y$81,2,0),0)</f>
        <v>0.18000000000000002</v>
      </c>
      <c r="BK483" s="377">
        <v>0.18</v>
      </c>
      <c r="BL483" s="378" t="s">
        <v>1548</v>
      </c>
      <c r="BM483" s="354">
        <f>IFERROR(VLOOKUP(CONCATENATE($AC483,$AE483),'[1]Matriz de Decisión'!$M$4:$Y$81,3,0),0)</f>
        <v>0.36000000000000004</v>
      </c>
      <c r="BN483" s="354">
        <v>0.36</v>
      </c>
      <c r="BO483" s="491" t="s">
        <v>2503</v>
      </c>
      <c r="BP483" s="354">
        <f>IFERROR(VLOOKUP(CONCATENATE($AC483,$AE483),'[1]Matriz de Decisión'!$M$4:$Y$81,4,0),0)</f>
        <v>0.56000000000000005</v>
      </c>
      <c r="BQ483" s="936">
        <v>0.56000000000000005</v>
      </c>
      <c r="BR483" s="935" t="s">
        <v>4732</v>
      </c>
      <c r="BS483" s="354">
        <f>IFERROR(VLOOKUP(CONCATENATE($AC483,$AE483),'[1]Matriz de Decisión'!$M$4:$Y$81,5,0),0)</f>
        <v>0.76</v>
      </c>
      <c r="BT483" s="1267">
        <v>0.76</v>
      </c>
      <c r="BU483" s="1262" t="s">
        <v>5951</v>
      </c>
      <c r="BV483" s="1408">
        <v>1</v>
      </c>
      <c r="BW483" s="1417">
        <v>1</v>
      </c>
      <c r="BX483" s="1404" t="s">
        <v>6832</v>
      </c>
      <c r="BY483" s="1432">
        <v>1</v>
      </c>
      <c r="BZ483" s="1435">
        <v>1</v>
      </c>
      <c r="CA483" s="1403" t="s">
        <v>7536</v>
      </c>
      <c r="CB483" s="354">
        <f>IFERROR(VLOOKUP(CONCATENATE($AC483,$AE483),'[1]Matriz de Decisión'!$M$4:$Y$81,8,0),0)</f>
        <v>1</v>
      </c>
      <c r="CC483" s="355"/>
      <c r="CD483" s="355"/>
      <c r="CE483" s="354">
        <f>IFERROR(VLOOKUP(CONCATENATE($AC483,$AE483),'[1]Matriz de Decisión'!$M$4:$Y$81,9,0),0)</f>
        <v>1</v>
      </c>
      <c r="CF483" s="355"/>
      <c r="CG483" s="355"/>
      <c r="CH483" s="354">
        <f>IFERROR(VLOOKUP(CONCATENATE($AC483,$AE483),'[1]Matriz de Decisión'!$M$4:$Y$81,10,0),0)</f>
        <v>1</v>
      </c>
      <c r="CI483" s="355"/>
      <c r="CJ483" s="355"/>
      <c r="CK483" s="354">
        <f>IFERROR(VLOOKUP(CONCATENATE($AC483,$AE483),'[1]Matriz de Decisión'!$M$4:$Y$81,11,0),0)</f>
        <v>1</v>
      </c>
      <c r="CL483" s="355"/>
      <c r="CM483" s="355"/>
      <c r="CN483" s="354">
        <f>IFERROR(VLOOKUP(CONCATENATE($AC483,$AE483),'[1]Matriz de Decisión'!$M$4:$Y$81,12,0),0)</f>
        <v>1</v>
      </c>
      <c r="CO483" s="355"/>
      <c r="CP483" s="355"/>
      <c r="CQ483" s="354">
        <f>IFERROR(VLOOKUP(CONCATENATE($AC483,$AE483),'[1]Matriz de Decisión'!$M$4:$Y$81,13,0),0)</f>
        <v>1</v>
      </c>
      <c r="CR483" s="355"/>
      <c r="CS483" s="355"/>
    </row>
    <row r="484" spans="1:97" ht="63.75" customHeight="1" x14ac:dyDescent="0.25">
      <c r="A484" s="234" t="s">
        <v>3556</v>
      </c>
      <c r="B484" s="234" t="s">
        <v>181</v>
      </c>
      <c r="C484" s="234">
        <v>2</v>
      </c>
      <c r="D484" s="166" t="s">
        <v>185</v>
      </c>
      <c r="E484" s="120">
        <v>1</v>
      </c>
      <c r="F484" s="166" t="s">
        <v>208</v>
      </c>
      <c r="G484" s="166" t="s">
        <v>199</v>
      </c>
      <c r="H484" s="166" t="s">
        <v>183</v>
      </c>
      <c r="I484" s="299" t="str">
        <f t="shared" si="34"/>
        <v>I-202-1-1900101</v>
      </c>
      <c r="J484" s="234" t="s">
        <v>221</v>
      </c>
      <c r="K484" s="109" t="s">
        <v>1402</v>
      </c>
      <c r="L484" s="217" t="s">
        <v>19</v>
      </c>
      <c r="M484" s="111" t="s">
        <v>4754</v>
      </c>
      <c r="N484" s="202"/>
      <c r="O484" s="110" t="s">
        <v>1549</v>
      </c>
      <c r="P484" s="331" t="s">
        <v>1414</v>
      </c>
      <c r="Q484" s="331" t="s">
        <v>1415</v>
      </c>
      <c r="R484" s="216" t="s">
        <v>222</v>
      </c>
      <c r="S484" s="111" t="s">
        <v>1550</v>
      </c>
      <c r="T484" s="1032" t="s">
        <v>6012</v>
      </c>
      <c r="U484" s="164">
        <v>0.6</v>
      </c>
      <c r="V484" s="216" t="s">
        <v>223</v>
      </c>
      <c r="W484" s="1633">
        <v>1</v>
      </c>
      <c r="X484" s="276" t="s">
        <v>222</v>
      </c>
      <c r="Y484" s="134">
        <v>43146</v>
      </c>
      <c r="Z484" s="296" t="s">
        <v>1551</v>
      </c>
      <c r="AA484" s="134">
        <v>43101</v>
      </c>
      <c r="AB484" s="134">
        <v>43281</v>
      </c>
      <c r="AC484" s="341" t="str">
        <f t="shared" si="35"/>
        <v>enero</v>
      </c>
      <c r="AD484" s="343">
        <f t="shared" si="36"/>
        <v>180</v>
      </c>
      <c r="AE484" s="342">
        <f t="shared" si="33"/>
        <v>183</v>
      </c>
      <c r="AF484" s="168"/>
      <c r="AG484" s="135"/>
      <c r="AH484" s="216"/>
      <c r="AI484" s="169"/>
      <c r="AJ484" s="296"/>
      <c r="AK484" s="490" t="s">
        <v>2480</v>
      </c>
      <c r="AL484" s="143">
        <v>0.5</v>
      </c>
      <c r="AM484" s="296" t="s">
        <v>1552</v>
      </c>
      <c r="AN484" s="647">
        <v>0.23</v>
      </c>
      <c r="AO484" s="472" t="s">
        <v>2478</v>
      </c>
      <c r="AP484" s="873">
        <v>0.3</v>
      </c>
      <c r="AQ484" s="871" t="s">
        <v>4693</v>
      </c>
      <c r="AR484" s="1278">
        <v>0.5</v>
      </c>
      <c r="AS484" s="1262" t="s">
        <v>5892</v>
      </c>
      <c r="AT484" s="1397">
        <v>0.5</v>
      </c>
      <c r="AU484" s="1386" t="s">
        <v>6780</v>
      </c>
      <c r="AV484" s="1424">
        <v>0.5</v>
      </c>
      <c r="AW484" s="1404" t="s">
        <v>7546</v>
      </c>
      <c r="AX484" s="144"/>
      <c r="AY484" s="144"/>
      <c r="AZ484" s="144"/>
      <c r="BA484" s="144"/>
      <c r="BB484" s="144"/>
      <c r="BC484" s="144"/>
      <c r="BD484" s="144"/>
      <c r="BE484" s="144"/>
      <c r="BF484" s="144"/>
      <c r="BG484" s="144"/>
      <c r="BH484" s="144"/>
      <c r="BI484" s="144"/>
      <c r="BJ484" s="335">
        <f>IFERROR(VLOOKUP(CONCATENATE($AC484,$AE484),'Matriz de Decisión'!$M$4:$Y$81,2,0),0)</f>
        <v>0.11666666666666665</v>
      </c>
      <c r="BK484" s="355"/>
      <c r="BL484" s="652" t="s">
        <v>1553</v>
      </c>
      <c r="BM484" s="354">
        <f>IFERROR(VLOOKUP(CONCATENATE($AC484,$AE484),'[1]Matriz de Decisión'!$M$4:$Y$81,3,0),0)</f>
        <v>0.23333333333333331</v>
      </c>
      <c r="BN484" s="354">
        <v>0.23</v>
      </c>
      <c r="BO484" s="490" t="s">
        <v>2479</v>
      </c>
      <c r="BP484" s="354">
        <f>IFERROR(VLOOKUP(CONCATENATE($AC484,$AE484),'[1]Matriz de Decisión'!$M$4:$Y$81,4,0),0)</f>
        <v>0.35</v>
      </c>
      <c r="BQ484" s="936">
        <v>0.35</v>
      </c>
      <c r="BR484" s="935" t="s">
        <v>4733</v>
      </c>
      <c r="BS484" s="354">
        <f>IFERROR(VLOOKUP(CONCATENATE($AC484,$AE484),'[1]Matriz de Decisión'!$M$4:$Y$81,5,0),0)</f>
        <v>0.51666666666666661</v>
      </c>
      <c r="BT484" s="1274">
        <v>0.52</v>
      </c>
      <c r="BU484" s="1262" t="s">
        <v>4733</v>
      </c>
      <c r="BV484" s="1408">
        <v>0.68333333333333324</v>
      </c>
      <c r="BW484" s="1417">
        <v>0.68</v>
      </c>
      <c r="BX484" s="1404" t="s">
        <v>6833</v>
      </c>
      <c r="BY484" s="1432">
        <v>1</v>
      </c>
      <c r="BZ484" s="1435">
        <v>1</v>
      </c>
      <c r="CA484" s="1404" t="s">
        <v>7596</v>
      </c>
      <c r="CB484" s="354">
        <f>IFERROR(VLOOKUP(CONCATENATE($AC484,$AE484),'[1]Matriz de Decisión'!$M$4:$Y$81,8,0),0)</f>
        <v>1</v>
      </c>
      <c r="CC484" s="355"/>
      <c r="CD484" s="355"/>
      <c r="CE484" s="354">
        <f>IFERROR(VLOOKUP(CONCATENATE($AC484,$AE484),'[1]Matriz de Decisión'!$M$4:$Y$81,9,0),0)</f>
        <v>1</v>
      </c>
      <c r="CF484" s="355"/>
      <c r="CG484" s="355"/>
      <c r="CH484" s="354">
        <f>IFERROR(VLOOKUP(CONCATENATE($AC484,$AE484),'[1]Matriz de Decisión'!$M$4:$Y$81,10,0),0)</f>
        <v>1</v>
      </c>
      <c r="CI484" s="355"/>
      <c r="CJ484" s="355"/>
      <c r="CK484" s="354">
        <f>IFERROR(VLOOKUP(CONCATENATE($AC484,$AE484),'[1]Matriz de Decisión'!$M$4:$Y$81,11,0),0)</f>
        <v>1</v>
      </c>
      <c r="CL484" s="355"/>
      <c r="CM484" s="355"/>
      <c r="CN484" s="354">
        <f>IFERROR(VLOOKUP(CONCATENATE($AC484,$AE484),'[1]Matriz de Decisión'!$M$4:$Y$81,12,0),0)</f>
        <v>1</v>
      </c>
      <c r="CO484" s="355"/>
      <c r="CP484" s="355"/>
      <c r="CQ484" s="354">
        <f>IFERROR(VLOOKUP(CONCATENATE($AC484,$AE484),'[1]Matriz de Decisión'!$M$4:$Y$81,13,0),0)</f>
        <v>1</v>
      </c>
      <c r="CR484" s="355"/>
      <c r="CS484" s="355"/>
    </row>
    <row r="485" spans="1:97" ht="63.75" customHeight="1" x14ac:dyDescent="0.25">
      <c r="A485" s="234" t="s">
        <v>3556</v>
      </c>
      <c r="B485" s="234" t="s">
        <v>181</v>
      </c>
      <c r="C485" s="234">
        <v>2</v>
      </c>
      <c r="D485" s="166" t="s">
        <v>185</v>
      </c>
      <c r="E485" s="120">
        <v>1</v>
      </c>
      <c r="F485" s="166" t="s">
        <v>208</v>
      </c>
      <c r="G485" s="166" t="s">
        <v>199</v>
      </c>
      <c r="H485" s="166" t="s">
        <v>185</v>
      </c>
      <c r="I485" s="299" t="str">
        <f t="shared" si="34"/>
        <v>I-202-1-1900102</v>
      </c>
      <c r="J485" s="234" t="s">
        <v>221</v>
      </c>
      <c r="K485" s="109" t="s">
        <v>1402</v>
      </c>
      <c r="L485" s="217" t="s">
        <v>19</v>
      </c>
      <c r="M485" s="111" t="s">
        <v>4754</v>
      </c>
      <c r="N485" s="202"/>
      <c r="O485" s="216" t="s">
        <v>1549</v>
      </c>
      <c r="P485" s="331" t="s">
        <v>1414</v>
      </c>
      <c r="Q485" s="331" t="s">
        <v>1415</v>
      </c>
      <c r="R485" s="216" t="s">
        <v>222</v>
      </c>
      <c r="S485" s="111" t="s">
        <v>1550</v>
      </c>
      <c r="T485" s="1032" t="s">
        <v>6012</v>
      </c>
      <c r="U485" s="171"/>
      <c r="V485" s="216" t="s">
        <v>223</v>
      </c>
      <c r="W485" s="956">
        <v>1</v>
      </c>
      <c r="X485" s="276" t="s">
        <v>222</v>
      </c>
      <c r="Y485" s="817">
        <v>43146</v>
      </c>
      <c r="Z485" s="296" t="s">
        <v>3538</v>
      </c>
      <c r="AA485" s="134">
        <v>43189</v>
      </c>
      <c r="AB485" s="134">
        <v>43465</v>
      </c>
      <c r="AC485" s="341" t="str">
        <f t="shared" si="35"/>
        <v>marzo</v>
      </c>
      <c r="AD485" s="343">
        <f t="shared" si="36"/>
        <v>276</v>
      </c>
      <c r="AE485" s="342">
        <f t="shared" si="33"/>
        <v>305</v>
      </c>
      <c r="AF485" s="168"/>
      <c r="AG485" s="176"/>
      <c r="AH485" s="296"/>
      <c r="AI485" s="169"/>
      <c r="AJ485" s="296"/>
      <c r="AK485" s="491" t="s">
        <v>2481</v>
      </c>
      <c r="AL485" s="276">
        <v>0</v>
      </c>
      <c r="AM485" s="296" t="s">
        <v>1554</v>
      </c>
      <c r="AN485" s="647">
        <v>0.23</v>
      </c>
      <c r="AO485" s="472" t="s">
        <v>3565</v>
      </c>
      <c r="AP485" s="977">
        <v>0.3</v>
      </c>
      <c r="AQ485" s="871" t="s">
        <v>4693</v>
      </c>
      <c r="AR485" s="1278">
        <v>0.5</v>
      </c>
      <c r="AS485" s="1262" t="s">
        <v>5893</v>
      </c>
      <c r="AT485" s="1397">
        <v>0.5</v>
      </c>
      <c r="AU485" s="1386" t="s">
        <v>6780</v>
      </c>
      <c r="AV485" s="1398">
        <v>0.5</v>
      </c>
      <c r="AW485" s="1488" t="s">
        <v>7546</v>
      </c>
      <c r="AX485" s="144"/>
      <c r="AY485" s="144"/>
      <c r="AZ485" s="144"/>
      <c r="BA485" s="144"/>
      <c r="BB485" s="144"/>
      <c r="BC485" s="144"/>
      <c r="BD485" s="144"/>
      <c r="BE485" s="144"/>
      <c r="BF485" s="144"/>
      <c r="BG485" s="144"/>
      <c r="BH485" s="144"/>
      <c r="BI485" s="144"/>
      <c r="BJ485" s="335">
        <f>IFERROR(VLOOKUP(CONCATENATE($AC485,$AE485),'Matriz de Decisión'!$M$4:$Y$81,2,0),0)</f>
        <v>0</v>
      </c>
      <c r="BK485" s="355"/>
      <c r="BL485" s="375"/>
      <c r="BM485" s="354">
        <f>IFERROR(VLOOKUP(CONCATENATE($AC485,$AE485),'[1]Matriz de Decisión'!$M$4:$Y$81,3,0),0)</f>
        <v>0</v>
      </c>
      <c r="BN485" s="354">
        <v>0.23</v>
      </c>
      <c r="BO485" s="490" t="s">
        <v>3566</v>
      </c>
      <c r="BP485" s="354">
        <f>IFERROR(VLOOKUP(CONCATENATE($AC485,$AE485),'[1]Matriz de Decisión'!$M$4:$Y$81,4,0),0)</f>
        <v>7.0000000000000007E-2</v>
      </c>
      <c r="BQ485" s="937">
        <v>0.03</v>
      </c>
      <c r="BR485" s="935" t="s">
        <v>4734</v>
      </c>
      <c r="BS485" s="354">
        <f>IFERROR(VLOOKUP(CONCATENATE($AC485,$AE485),'[1]Matriz de Decisión'!$M$4:$Y$81,5,0),0)</f>
        <v>0.14000000000000001</v>
      </c>
      <c r="BT485" s="1274">
        <v>0</v>
      </c>
      <c r="BU485" s="1262" t="s">
        <v>5893</v>
      </c>
      <c r="BV485" s="1408">
        <v>0.21000000000000002</v>
      </c>
      <c r="BW485" s="1417">
        <v>0.21</v>
      </c>
      <c r="BX485" s="1404" t="s">
        <v>6834</v>
      </c>
      <c r="BY485" s="1432">
        <v>0.28000000000000003</v>
      </c>
      <c r="BZ485" s="1435">
        <v>0.28000000000000003</v>
      </c>
      <c r="CA485" s="1404" t="s">
        <v>7597</v>
      </c>
      <c r="CB485" s="354">
        <f>IFERROR(VLOOKUP(CONCATENATE($AC485,$AE485),'[1]Matriz de Decisión'!$M$4:$Y$81,8,0),0)</f>
        <v>0.35000000000000003</v>
      </c>
      <c r="CC485" s="355"/>
      <c r="CD485" s="355"/>
      <c r="CE485" s="354">
        <f>IFERROR(VLOOKUP(CONCATENATE($AC485,$AE485),'[1]Matriz de Decisión'!$M$4:$Y$81,9,0),0)</f>
        <v>0.45000000000000007</v>
      </c>
      <c r="CF485" s="355"/>
      <c r="CG485" s="355"/>
      <c r="CH485" s="354">
        <f>IFERROR(VLOOKUP(CONCATENATE($AC485,$AE485),'[1]Matriz de Decisión'!$M$4:$Y$81,10,0),0)</f>
        <v>0.55000000000000004</v>
      </c>
      <c r="CI485" s="355"/>
      <c r="CJ485" s="355"/>
      <c r="CK485" s="354">
        <f>IFERROR(VLOOKUP(CONCATENATE($AC485,$AE485),'[1]Matriz de Decisión'!$M$4:$Y$81,11,0),0)</f>
        <v>0.65</v>
      </c>
      <c r="CL485" s="355"/>
      <c r="CM485" s="355"/>
      <c r="CN485" s="354">
        <f>IFERROR(VLOOKUP(CONCATENATE($AC485,$AE485),'[1]Matriz de Decisión'!$M$4:$Y$81,12,0),0)</f>
        <v>0.75</v>
      </c>
      <c r="CO485" s="355"/>
      <c r="CP485" s="355"/>
      <c r="CQ485" s="354">
        <f>IFERROR(VLOOKUP(CONCATENATE($AC485,$AE485),'[1]Matriz de Decisión'!$M$4:$Y$81,13,0),0)</f>
        <v>1</v>
      </c>
      <c r="CR485" s="355"/>
      <c r="CS485" s="355"/>
    </row>
    <row r="486" spans="1:97" ht="63.75" customHeight="1" x14ac:dyDescent="0.25">
      <c r="A486" s="234" t="s">
        <v>3556</v>
      </c>
      <c r="B486" s="234" t="s">
        <v>181</v>
      </c>
      <c r="C486" s="234">
        <v>2</v>
      </c>
      <c r="D486" s="166" t="s">
        <v>185</v>
      </c>
      <c r="E486" s="120">
        <v>1</v>
      </c>
      <c r="F486" s="166" t="s">
        <v>208</v>
      </c>
      <c r="G486" s="166" t="s">
        <v>200</v>
      </c>
      <c r="H486" s="166" t="s">
        <v>183</v>
      </c>
      <c r="I486" s="299" t="str">
        <f t="shared" si="34"/>
        <v>I-202-1-1900201</v>
      </c>
      <c r="J486" s="234" t="s">
        <v>221</v>
      </c>
      <c r="K486" s="109" t="s">
        <v>1402</v>
      </c>
      <c r="L486" s="217" t="s">
        <v>19</v>
      </c>
      <c r="M486" s="111" t="s">
        <v>4754</v>
      </c>
      <c r="N486" s="202"/>
      <c r="O486" s="216" t="s">
        <v>1549</v>
      </c>
      <c r="P486" s="331" t="s">
        <v>1414</v>
      </c>
      <c r="Q486" s="331" t="s">
        <v>1415</v>
      </c>
      <c r="R486" s="216" t="s">
        <v>222</v>
      </c>
      <c r="S486" s="111" t="s">
        <v>2427</v>
      </c>
      <c r="T486" s="1032" t="s">
        <v>6013</v>
      </c>
      <c r="U486" s="171"/>
      <c r="V486" s="216" t="s">
        <v>2069</v>
      </c>
      <c r="W486" s="310">
        <v>10000000000</v>
      </c>
      <c r="X486" s="276" t="s">
        <v>222</v>
      </c>
      <c r="Y486" s="817">
        <v>43146</v>
      </c>
      <c r="Z486" s="296" t="s">
        <v>1555</v>
      </c>
      <c r="AA486" s="134">
        <v>43101</v>
      </c>
      <c r="AB486" s="134">
        <v>43343</v>
      </c>
      <c r="AC486" s="341" t="str">
        <f t="shared" si="35"/>
        <v>enero</v>
      </c>
      <c r="AD486" s="343">
        <f t="shared" si="36"/>
        <v>242</v>
      </c>
      <c r="AE486" s="342">
        <f t="shared" si="33"/>
        <v>244</v>
      </c>
      <c r="AF486" s="168"/>
      <c r="AG486" s="135"/>
      <c r="AH486" s="216"/>
      <c r="AI486" s="169"/>
      <c r="AJ486" s="296"/>
      <c r="AK486" s="490" t="s">
        <v>2480</v>
      </c>
      <c r="AL486" s="276">
        <v>0</v>
      </c>
      <c r="AM486" s="296" t="s">
        <v>1556</v>
      </c>
      <c r="AN486" s="647">
        <v>0</v>
      </c>
      <c r="AO486" s="490" t="s">
        <v>2482</v>
      </c>
      <c r="AP486" s="874">
        <v>0</v>
      </c>
      <c r="AQ486" s="875" t="s">
        <v>4694</v>
      </c>
      <c r="AR486" s="1290">
        <v>0</v>
      </c>
      <c r="AS486" s="1032" t="s">
        <v>5894</v>
      </c>
      <c r="AT486" s="1397">
        <v>0</v>
      </c>
      <c r="AU486" s="1386" t="s">
        <v>5894</v>
      </c>
      <c r="AV486" s="1424">
        <v>0</v>
      </c>
      <c r="AW486" s="1404" t="s">
        <v>7547</v>
      </c>
      <c r="AX486" s="144"/>
      <c r="AY486" s="144"/>
      <c r="AZ486" s="144"/>
      <c r="BA486" s="144"/>
      <c r="BB486" s="144"/>
      <c r="BC486" s="144"/>
      <c r="BD486" s="144"/>
      <c r="BE486" s="144"/>
      <c r="BF486" s="144"/>
      <c r="BG486" s="144"/>
      <c r="BH486" s="144"/>
      <c r="BI486" s="144"/>
      <c r="BJ486" s="335">
        <f>IFERROR(VLOOKUP(CONCATENATE($AC486,$AE486),'Matriz de Decisión'!$M$4:$Y$81,2,0),0)</f>
        <v>8.4999999999999992E-2</v>
      </c>
      <c r="BK486" s="355"/>
      <c r="BL486" s="375"/>
      <c r="BM486" s="354">
        <v>0.6</v>
      </c>
      <c r="BN486" s="354">
        <v>0.75</v>
      </c>
      <c r="BO486" s="472" t="s">
        <v>2483</v>
      </c>
      <c r="BP486" s="354">
        <f>IFERROR(VLOOKUP(CONCATENATE($AC486,$AE486),'[1]Matriz de Decisión'!$M$4:$Y$81,4,0),0)</f>
        <v>0.255</v>
      </c>
      <c r="BQ486" s="936">
        <v>0.26</v>
      </c>
      <c r="BR486" s="935" t="s">
        <v>4735</v>
      </c>
      <c r="BS486" s="354">
        <f>IFERROR(VLOOKUP(CONCATENATE($AC486,$AE486),'[1]Matriz de Decisión'!$M$4:$Y$81,5,0),0)</f>
        <v>0.33999999999999997</v>
      </c>
      <c r="BT486" s="1267">
        <v>0.34</v>
      </c>
      <c r="BU486" s="1262" t="s">
        <v>5952</v>
      </c>
      <c r="BV486" s="1408">
        <v>0.46499999999999997</v>
      </c>
      <c r="BW486" s="1417">
        <v>0.47</v>
      </c>
      <c r="BX486" s="1404" t="s">
        <v>6835</v>
      </c>
      <c r="BY486" s="1432">
        <v>0.59</v>
      </c>
      <c r="BZ486" s="1405">
        <v>0.59</v>
      </c>
      <c r="CA486" s="1404" t="s">
        <v>7598</v>
      </c>
      <c r="CB486" s="354">
        <f>IFERROR(VLOOKUP(CONCATENATE($AC486,$AE486),'[1]Matriz de Decisión'!$M$4:$Y$81,8,0),0)</f>
        <v>0.71499999999999997</v>
      </c>
      <c r="CC486" s="355"/>
      <c r="CD486" s="355"/>
      <c r="CE486" s="354">
        <f>IFERROR(VLOOKUP(CONCATENATE($AC486,$AE486),'[1]Matriz de Decisión'!$M$4:$Y$81,9,0),0)</f>
        <v>1</v>
      </c>
      <c r="CF486" s="355"/>
      <c r="CG486" s="355"/>
      <c r="CH486" s="354">
        <f>IFERROR(VLOOKUP(CONCATENATE($AC486,$AE486),'[1]Matriz de Decisión'!$M$4:$Y$81,10,0),0)</f>
        <v>1</v>
      </c>
      <c r="CI486" s="355"/>
      <c r="CJ486" s="355"/>
      <c r="CK486" s="354">
        <f>IFERROR(VLOOKUP(CONCATENATE($AC486,$AE486),'[1]Matriz de Decisión'!$M$4:$Y$81,11,0),0)</f>
        <v>1</v>
      </c>
      <c r="CL486" s="355"/>
      <c r="CM486" s="355"/>
      <c r="CN486" s="354">
        <f>IFERROR(VLOOKUP(CONCATENATE($AC486,$AE486),'[1]Matriz de Decisión'!$M$4:$Y$81,12,0),0)</f>
        <v>1</v>
      </c>
      <c r="CO486" s="355"/>
      <c r="CP486" s="355"/>
      <c r="CQ486" s="354">
        <f>IFERROR(VLOOKUP(CONCATENATE($AC486,$AE486),'[1]Matriz de Decisión'!$M$4:$Y$81,13,0),0)</f>
        <v>1</v>
      </c>
      <c r="CR486" s="355"/>
      <c r="CS486" s="355"/>
    </row>
    <row r="487" spans="1:97" ht="63.75" customHeight="1" x14ac:dyDescent="0.25">
      <c r="A487" s="234" t="s">
        <v>3556</v>
      </c>
      <c r="B487" s="234" t="s">
        <v>181</v>
      </c>
      <c r="C487" s="234">
        <v>2</v>
      </c>
      <c r="D487" s="166" t="s">
        <v>185</v>
      </c>
      <c r="E487" s="120">
        <v>1</v>
      </c>
      <c r="F487" s="166" t="s">
        <v>208</v>
      </c>
      <c r="G487" s="166" t="s">
        <v>200</v>
      </c>
      <c r="H487" s="166" t="s">
        <v>185</v>
      </c>
      <c r="I487" s="299" t="str">
        <f t="shared" si="34"/>
        <v>I-202-1-1900202</v>
      </c>
      <c r="J487" s="234" t="s">
        <v>221</v>
      </c>
      <c r="K487" s="109" t="s">
        <v>1402</v>
      </c>
      <c r="L487" s="217" t="s">
        <v>19</v>
      </c>
      <c r="M487" s="111" t="s">
        <v>4754</v>
      </c>
      <c r="N487" s="202"/>
      <c r="O487" s="216" t="s">
        <v>1549</v>
      </c>
      <c r="P487" s="331" t="s">
        <v>1414</v>
      </c>
      <c r="Q487" s="331" t="s">
        <v>1415</v>
      </c>
      <c r="R487" s="216" t="s">
        <v>222</v>
      </c>
      <c r="S487" s="111" t="s">
        <v>2427</v>
      </c>
      <c r="T487" s="1032" t="s">
        <v>6013</v>
      </c>
      <c r="U487" s="171"/>
      <c r="V487" s="216" t="s">
        <v>2305</v>
      </c>
      <c r="W487" s="310">
        <v>10000000000</v>
      </c>
      <c r="X487" s="144"/>
      <c r="Y487" s="144"/>
      <c r="Z487" s="296" t="s">
        <v>1557</v>
      </c>
      <c r="AA487" s="134">
        <v>43191</v>
      </c>
      <c r="AB487" s="134">
        <v>43434</v>
      </c>
      <c r="AC487" s="341" t="str">
        <f t="shared" si="35"/>
        <v>abril</v>
      </c>
      <c r="AD487" s="343">
        <f t="shared" si="36"/>
        <v>243</v>
      </c>
      <c r="AE487" s="342">
        <f t="shared" si="33"/>
        <v>244</v>
      </c>
      <c r="AF487" s="168"/>
      <c r="AG487" s="135"/>
      <c r="AH487" s="216"/>
      <c r="AI487" s="169"/>
      <c r="AJ487" s="296"/>
      <c r="AK487" s="144"/>
      <c r="AL487" s="279"/>
      <c r="AM487" s="279"/>
      <c r="AN487" s="354"/>
      <c r="AO487" s="144"/>
      <c r="AP487" s="144"/>
      <c r="AQ487" s="144"/>
      <c r="AR487" s="1290">
        <v>0</v>
      </c>
      <c r="AS487" s="1032" t="s">
        <v>5894</v>
      </c>
      <c r="AT487" s="1397">
        <v>0</v>
      </c>
      <c r="AU487" s="1386" t="s">
        <v>5894</v>
      </c>
      <c r="AV487" s="1424">
        <v>0</v>
      </c>
      <c r="AW487" s="1404" t="s">
        <v>7547</v>
      </c>
      <c r="AX487" s="144"/>
      <c r="AY487" s="144"/>
      <c r="AZ487" s="144"/>
      <c r="BA487" s="144"/>
      <c r="BB487" s="144"/>
      <c r="BC487" s="144"/>
      <c r="BD487" s="144"/>
      <c r="BE487" s="144"/>
      <c r="BF487" s="144"/>
      <c r="BG487" s="144"/>
      <c r="BH487" s="144"/>
      <c r="BI487" s="144"/>
      <c r="BJ487" s="335">
        <f>IFERROR(VLOOKUP(CONCATENATE($AC487,$AE487),'Matriz de Decisión'!$M$4:$Y$81,2,0),0)</f>
        <v>0</v>
      </c>
      <c r="BK487" s="355"/>
      <c r="BL487" s="355"/>
      <c r="BM487" s="354">
        <f>IFERROR(VLOOKUP(CONCATENATE($AC487,$AE487),'[1]Matriz de Decisión'!$M$4:$Y$81,3,0),0)</f>
        <v>0</v>
      </c>
      <c r="BN487" s="355"/>
      <c r="BO487" s="355"/>
      <c r="BP487" s="354">
        <f>IFERROR(VLOOKUP(CONCATENATE($AC487,$AE487),'[1]Matriz de Decisión'!$M$4:$Y$81,4,0),0)</f>
        <v>0</v>
      </c>
      <c r="BQ487" s="355"/>
      <c r="BR487" s="355"/>
      <c r="BS487" s="354">
        <f>IFERROR(VLOOKUP(CONCATENATE($AC487,$AE487),'[1]Matriz de Decisión'!$M$4:$Y$81,5,0),0)</f>
        <v>8.4999999999999992E-2</v>
      </c>
      <c r="BT487" s="1275">
        <v>0.09</v>
      </c>
      <c r="BU487" s="1264" t="s">
        <v>5953</v>
      </c>
      <c r="BV487" s="1408">
        <v>0.16999999999999998</v>
      </c>
      <c r="BW487" s="1417">
        <v>0.17</v>
      </c>
      <c r="BX487" s="1404" t="s">
        <v>6836</v>
      </c>
      <c r="BY487" s="1432">
        <v>0.255</v>
      </c>
      <c r="BZ487" s="1405">
        <v>0.26</v>
      </c>
      <c r="CA487" s="1404" t="s">
        <v>7599</v>
      </c>
      <c r="CB487" s="354">
        <f>IFERROR(VLOOKUP(CONCATENATE($AC487,$AE487),'[1]Matriz de Decisión'!$M$4:$Y$81,8,0),0)</f>
        <v>0.33999999999999997</v>
      </c>
      <c r="CC487" s="355"/>
      <c r="CD487" s="355"/>
      <c r="CE487" s="354">
        <f>IFERROR(VLOOKUP(CONCATENATE($AC487,$AE487),'[1]Matriz de Decisión'!$M$4:$Y$81,9,0),0)</f>
        <v>0.46499999999999997</v>
      </c>
      <c r="CF487" s="355"/>
      <c r="CG487" s="355"/>
      <c r="CH487" s="354">
        <f>IFERROR(VLOOKUP(CONCATENATE($AC487,$AE487),'[1]Matriz de Decisión'!$M$4:$Y$81,10,0),0)</f>
        <v>0.59</v>
      </c>
      <c r="CI487" s="355"/>
      <c r="CJ487" s="355"/>
      <c r="CK487" s="354">
        <f>IFERROR(VLOOKUP(CONCATENATE($AC487,$AE487),'[1]Matriz de Decisión'!$M$4:$Y$81,11,0),0)</f>
        <v>0.71499999999999997</v>
      </c>
      <c r="CL487" s="355"/>
      <c r="CM487" s="355"/>
      <c r="CN487" s="354">
        <f>IFERROR(VLOOKUP(CONCATENATE($AC487,$AE487),'[1]Matriz de Decisión'!$M$4:$Y$81,12,0),0)</f>
        <v>1</v>
      </c>
      <c r="CO487" s="355"/>
      <c r="CP487" s="355"/>
      <c r="CQ487" s="354">
        <f>IFERROR(VLOOKUP(CONCATENATE($AC487,$AE487),'[1]Matriz de Decisión'!$M$4:$Y$81,13,0),0)</f>
        <v>1</v>
      </c>
      <c r="CR487" s="355"/>
      <c r="CS487" s="355"/>
    </row>
    <row r="488" spans="1:97" ht="84" x14ac:dyDescent="0.25">
      <c r="A488" s="234" t="s">
        <v>3556</v>
      </c>
      <c r="B488" s="234" t="s">
        <v>181</v>
      </c>
      <c r="C488" s="234">
        <v>2</v>
      </c>
      <c r="D488" s="166" t="s">
        <v>185</v>
      </c>
      <c r="E488" s="120">
        <v>1</v>
      </c>
      <c r="F488" s="166" t="s">
        <v>208</v>
      </c>
      <c r="G488" s="166" t="s">
        <v>200</v>
      </c>
      <c r="H488" s="166" t="s">
        <v>186</v>
      </c>
      <c r="I488" s="299" t="str">
        <f t="shared" si="34"/>
        <v>I-202-1-1900203</v>
      </c>
      <c r="J488" s="234" t="s">
        <v>221</v>
      </c>
      <c r="K488" s="109" t="s">
        <v>1402</v>
      </c>
      <c r="L488" s="217" t="s">
        <v>19</v>
      </c>
      <c r="M488" s="111" t="s">
        <v>4754</v>
      </c>
      <c r="N488" s="202"/>
      <c r="O488" s="216" t="s">
        <v>1549</v>
      </c>
      <c r="P488" s="331" t="s">
        <v>1414</v>
      </c>
      <c r="Q488" s="331" t="s">
        <v>1415</v>
      </c>
      <c r="R488" s="216" t="s">
        <v>222</v>
      </c>
      <c r="S488" s="111" t="s">
        <v>2427</v>
      </c>
      <c r="T488" s="1241" t="s">
        <v>6013</v>
      </c>
      <c r="U488" s="170"/>
      <c r="V488" s="216" t="s">
        <v>2305</v>
      </c>
      <c r="W488" s="310">
        <v>10000000000</v>
      </c>
      <c r="X488" s="144"/>
      <c r="Y488" s="144"/>
      <c r="Z488" s="296" t="s">
        <v>1558</v>
      </c>
      <c r="AA488" s="134">
        <v>43419</v>
      </c>
      <c r="AB488" s="134">
        <v>43465</v>
      </c>
      <c r="AC488" s="341" t="str">
        <f t="shared" si="35"/>
        <v>noviembre</v>
      </c>
      <c r="AD488" s="343">
        <f t="shared" si="36"/>
        <v>46</v>
      </c>
      <c r="AE488" s="342">
        <f t="shared" si="33"/>
        <v>61</v>
      </c>
      <c r="AF488" s="168"/>
      <c r="AG488" s="168"/>
      <c r="AH488" s="296"/>
      <c r="AI488" s="169"/>
      <c r="AJ488" s="296"/>
      <c r="AK488" s="144"/>
      <c r="AL488" s="279"/>
      <c r="AM488" s="279"/>
      <c r="AN488" s="354"/>
      <c r="AO488" s="144"/>
      <c r="AP488" s="144"/>
      <c r="AQ488" s="144"/>
      <c r="AR488" s="1279"/>
      <c r="AS488" s="1187"/>
      <c r="AT488" s="202"/>
      <c r="AU488" s="1384"/>
      <c r="AV488" s="1424"/>
      <c r="AW488" s="1404"/>
      <c r="AX488" s="144"/>
      <c r="AY488" s="144"/>
      <c r="AZ488" s="144"/>
      <c r="BA488" s="144"/>
      <c r="BB488" s="144"/>
      <c r="BC488" s="144"/>
      <c r="BD488" s="144"/>
      <c r="BE488" s="144"/>
      <c r="BF488" s="144"/>
      <c r="BG488" s="144"/>
      <c r="BH488" s="144"/>
      <c r="BI488" s="144"/>
      <c r="BJ488" s="335">
        <f>IFERROR(VLOOKUP(CONCATENATE($AC488,$AE488),'Matriz de Decisión'!$M$4:$Y$81,2,0),0)</f>
        <v>0</v>
      </c>
      <c r="BK488" s="355"/>
      <c r="BL488" s="355"/>
      <c r="BM488" s="354">
        <f>IFERROR(VLOOKUP(CONCATENATE($AC488,$AE488),'[1]Matriz de Decisión'!$M$4:$Y$81,3,0),0)</f>
        <v>0</v>
      </c>
      <c r="BN488" s="355"/>
      <c r="BO488" s="355"/>
      <c r="BP488" s="354">
        <f>IFERROR(VLOOKUP(CONCATENATE($AC488,$AE488),'[1]Matriz de Decisión'!$M$4:$Y$81,4,0),0)</f>
        <v>0</v>
      </c>
      <c r="BQ488" s="355"/>
      <c r="BR488" s="355"/>
      <c r="BS488" s="354">
        <f>IFERROR(VLOOKUP(CONCATENATE($AC488,$AE488),'[1]Matriz de Decisión'!$M$4:$Y$81,5,0),0)</f>
        <v>0</v>
      </c>
      <c r="BT488" s="1223"/>
      <c r="BU488" s="1223"/>
      <c r="BV488" s="1409">
        <v>0</v>
      </c>
      <c r="BW488" s="1410"/>
      <c r="BX488" s="1410"/>
      <c r="BY488" s="1432">
        <v>0</v>
      </c>
      <c r="BZ488" s="1433"/>
      <c r="CA488" s="1404"/>
      <c r="CB488" s="354">
        <f>IFERROR(VLOOKUP(CONCATENATE($AC488,$AE488),'[1]Matriz de Decisión'!$M$4:$Y$81,8,0),0)</f>
        <v>0</v>
      </c>
      <c r="CC488" s="355"/>
      <c r="CD488" s="355"/>
      <c r="CE488" s="354">
        <f>IFERROR(VLOOKUP(CONCATENATE($AC488,$AE488),'[1]Matriz de Decisión'!$M$4:$Y$81,9,0),0)</f>
        <v>0</v>
      </c>
      <c r="CF488" s="355"/>
      <c r="CG488" s="355"/>
      <c r="CH488" s="354">
        <f>IFERROR(VLOOKUP(CONCATENATE($AC488,$AE488),'[1]Matriz de Decisión'!$M$4:$Y$81,10,0),0)</f>
        <v>0</v>
      </c>
      <c r="CI488" s="355"/>
      <c r="CJ488" s="355"/>
      <c r="CK488" s="354">
        <f>IFERROR(VLOOKUP(CONCATENATE($AC488,$AE488),'[1]Matriz de Decisión'!$M$4:$Y$81,11,0),0)</f>
        <v>0</v>
      </c>
      <c r="CL488" s="355"/>
      <c r="CM488" s="355"/>
      <c r="CN488" s="354">
        <f>IFERROR(VLOOKUP(CONCATENATE($AC488,$AE488),'[1]Matriz de Decisión'!$M$4:$Y$81,12,0),0)</f>
        <v>0.4</v>
      </c>
      <c r="CO488" s="355"/>
      <c r="CP488" s="355"/>
      <c r="CQ488" s="354">
        <f>IFERROR(VLOOKUP(CONCATENATE($AC488,$AE488),'[1]Matriz de Decisión'!$M$4:$Y$81,13,0),0)</f>
        <v>1</v>
      </c>
      <c r="CR488" s="355"/>
      <c r="CS488" s="355"/>
    </row>
    <row r="489" spans="1:97" ht="189" x14ac:dyDescent="0.25">
      <c r="A489" s="234" t="s">
        <v>3556</v>
      </c>
      <c r="B489" s="234" t="s">
        <v>181</v>
      </c>
      <c r="C489" s="234">
        <v>2</v>
      </c>
      <c r="D489" s="166" t="s">
        <v>185</v>
      </c>
      <c r="E489" s="120">
        <v>1</v>
      </c>
      <c r="F489" s="166" t="s">
        <v>208</v>
      </c>
      <c r="G489" s="166" t="s">
        <v>201</v>
      </c>
      <c r="H489" s="166" t="s">
        <v>183</v>
      </c>
      <c r="I489" s="299" t="str">
        <f t="shared" si="34"/>
        <v>I-202-1-1900301</v>
      </c>
      <c r="J489" s="234" t="s">
        <v>221</v>
      </c>
      <c r="K489" s="109" t="s">
        <v>1402</v>
      </c>
      <c r="L489" s="217" t="s">
        <v>19</v>
      </c>
      <c r="M489" s="111" t="s">
        <v>4754</v>
      </c>
      <c r="N489" s="202"/>
      <c r="O489" s="216" t="s">
        <v>1549</v>
      </c>
      <c r="P489" s="331" t="s">
        <v>1414</v>
      </c>
      <c r="Q489" s="331" t="s">
        <v>1415</v>
      </c>
      <c r="R489" s="216" t="s">
        <v>222</v>
      </c>
      <c r="S489" s="111" t="s">
        <v>1559</v>
      </c>
      <c r="T489" s="1241"/>
      <c r="U489" s="170">
        <v>0.1</v>
      </c>
      <c r="V489" s="216" t="s">
        <v>223</v>
      </c>
      <c r="W489" s="310">
        <v>9017</v>
      </c>
      <c r="X489" s="144"/>
      <c r="Y489" s="144"/>
      <c r="Z489" s="296" t="s">
        <v>1560</v>
      </c>
      <c r="AA489" s="134">
        <v>43252</v>
      </c>
      <c r="AB489" s="134">
        <v>43449</v>
      </c>
      <c r="AC489" s="341" t="str">
        <f t="shared" si="35"/>
        <v>junio</v>
      </c>
      <c r="AD489" s="343">
        <f t="shared" si="36"/>
        <v>197</v>
      </c>
      <c r="AE489" s="342">
        <f t="shared" si="33"/>
        <v>213</v>
      </c>
      <c r="AF489" s="168"/>
      <c r="AG489" s="168">
        <v>466252500</v>
      </c>
      <c r="AH489" s="296"/>
      <c r="AI489" s="169"/>
      <c r="AJ489" s="296"/>
      <c r="AK489" s="144"/>
      <c r="AL489" s="279"/>
      <c r="AM489" s="279"/>
      <c r="AN489" s="354"/>
      <c r="AO489" s="144"/>
      <c r="AP489" s="144"/>
      <c r="AQ489" s="144"/>
      <c r="AR489" s="1279"/>
      <c r="AS489" s="1187"/>
      <c r="AT489" s="202"/>
      <c r="AU489" s="1384"/>
      <c r="AV489" s="1424">
        <v>0</v>
      </c>
      <c r="AW489" s="1404" t="s">
        <v>7548</v>
      </c>
      <c r="AX489" s="144"/>
      <c r="AY489" s="144"/>
      <c r="AZ489" s="144"/>
      <c r="BA489" s="144"/>
      <c r="BB489" s="144"/>
      <c r="BC489" s="144"/>
      <c r="BD489" s="144"/>
      <c r="BE489" s="144"/>
      <c r="BF489" s="144"/>
      <c r="BG489" s="144"/>
      <c r="BH489" s="144"/>
      <c r="BI489" s="144"/>
      <c r="BJ489" s="335">
        <f>IFERROR(VLOOKUP(CONCATENATE($AC489,$AE489),'Matriz de Decisión'!$M$4:$Y$81,2,0),0)</f>
        <v>0</v>
      </c>
      <c r="BK489" s="355"/>
      <c r="BL489" s="355"/>
      <c r="BM489" s="354">
        <f>IFERROR(VLOOKUP(CONCATENATE($AC489,$AE489),'[1]Matriz de Decisión'!$M$4:$Y$81,3,0),0)</f>
        <v>0</v>
      </c>
      <c r="BN489" s="355"/>
      <c r="BO489" s="355"/>
      <c r="BP489" s="354">
        <f>IFERROR(VLOOKUP(CONCATENATE($AC489,$AE489),'[1]Matriz de Decisión'!$M$4:$Y$81,4,0),0)</f>
        <v>0</v>
      </c>
      <c r="BQ489" s="355"/>
      <c r="BR489" s="355"/>
      <c r="BS489" s="354">
        <f>IFERROR(VLOOKUP(CONCATENATE($AC489,$AE489),'[1]Matriz de Decisión'!$M$4:$Y$81,5,0),0)</f>
        <v>0</v>
      </c>
      <c r="BT489" s="1223"/>
      <c r="BU489" s="1223"/>
      <c r="BV489" s="1409">
        <v>0</v>
      </c>
      <c r="BW489" s="1410"/>
      <c r="BX489" s="1410"/>
      <c r="BY489" s="1432">
        <v>0.10285714285714284</v>
      </c>
      <c r="BZ489" s="1405">
        <v>0.1</v>
      </c>
      <c r="CA489" s="1404" t="s">
        <v>7548</v>
      </c>
      <c r="CB489" s="354">
        <f>IFERROR(VLOOKUP(CONCATENATE($AC489,$AE489),'[1]Matriz de Decisión'!$M$4:$Y$81,8,0),0)</f>
        <v>0.20571428571428568</v>
      </c>
      <c r="CC489" s="355"/>
      <c r="CD489" s="355"/>
      <c r="CE489" s="354">
        <f>IFERROR(VLOOKUP(CONCATENATE($AC489,$AE489),'[1]Matriz de Decisión'!$M$4:$Y$81,9,0),0)</f>
        <v>0.34857142857142853</v>
      </c>
      <c r="CF489" s="355"/>
      <c r="CG489" s="355"/>
      <c r="CH489" s="354">
        <f>IFERROR(VLOOKUP(CONCATENATE($AC489,$AE489),'[1]Matriz de Decisión'!$M$4:$Y$81,10,0),0)</f>
        <v>0.49142857142857138</v>
      </c>
      <c r="CI489" s="355"/>
      <c r="CJ489" s="355"/>
      <c r="CK489" s="354">
        <f>IFERROR(VLOOKUP(CONCATENATE($AC489,$AE489),'[1]Matriz de Decisión'!$M$4:$Y$81,11,0),0)</f>
        <v>0.63428571428571423</v>
      </c>
      <c r="CL489" s="355"/>
      <c r="CM489" s="355"/>
      <c r="CN489" s="354">
        <f>IFERROR(VLOOKUP(CONCATENATE($AC489,$AE489),'[1]Matriz de Decisión'!$M$4:$Y$81,12,0),0)</f>
        <v>0.77714285714285714</v>
      </c>
      <c r="CO489" s="355"/>
      <c r="CP489" s="355"/>
      <c r="CQ489" s="354">
        <f>IFERROR(VLOOKUP(CONCATENATE($AC489,$AE489),'[1]Matriz de Decisión'!$M$4:$Y$81,13,0),0)</f>
        <v>1</v>
      </c>
      <c r="CR489" s="355"/>
      <c r="CS489" s="355"/>
    </row>
    <row r="490" spans="1:97" ht="63.75" customHeight="1" x14ac:dyDescent="0.25">
      <c r="A490" s="234" t="s">
        <v>3556</v>
      </c>
      <c r="B490" s="234" t="s">
        <v>181</v>
      </c>
      <c r="C490" s="234">
        <v>2</v>
      </c>
      <c r="D490" s="166" t="s">
        <v>185</v>
      </c>
      <c r="E490" s="120">
        <v>0</v>
      </c>
      <c r="F490" s="234">
        <v>13</v>
      </c>
      <c r="G490" s="166" t="s">
        <v>3741</v>
      </c>
      <c r="H490" s="166" t="s">
        <v>183</v>
      </c>
      <c r="I490" s="299" t="str">
        <f t="shared" si="34"/>
        <v>I-202-0-1315101</v>
      </c>
      <c r="J490" s="234" t="s">
        <v>221</v>
      </c>
      <c r="K490" s="109" t="s">
        <v>1402</v>
      </c>
      <c r="L490" s="217" t="s">
        <v>19</v>
      </c>
      <c r="M490" s="111" t="s">
        <v>4754</v>
      </c>
      <c r="N490" s="202"/>
      <c r="O490" s="216" t="s">
        <v>225</v>
      </c>
      <c r="P490" s="331" t="s">
        <v>1414</v>
      </c>
      <c r="Q490" s="331" t="s">
        <v>1415</v>
      </c>
      <c r="R490" s="216" t="s">
        <v>228</v>
      </c>
      <c r="S490" s="111" t="s">
        <v>1561</v>
      </c>
      <c r="T490" s="1032" t="s">
        <v>6014</v>
      </c>
      <c r="U490" s="170">
        <v>0.2</v>
      </c>
      <c r="V490" s="216" t="s">
        <v>223</v>
      </c>
      <c r="W490" s="1632">
        <v>20</v>
      </c>
      <c r="X490" s="144"/>
      <c r="Y490" s="144"/>
      <c r="Z490" s="296" t="s">
        <v>1562</v>
      </c>
      <c r="AA490" s="134">
        <v>43102</v>
      </c>
      <c r="AB490" s="134">
        <v>43120</v>
      </c>
      <c r="AC490" s="341" t="str">
        <f t="shared" si="35"/>
        <v>enero</v>
      </c>
      <c r="AD490" s="343">
        <f t="shared" si="36"/>
        <v>18</v>
      </c>
      <c r="AE490" s="342">
        <f t="shared" si="33"/>
        <v>30</v>
      </c>
      <c r="AF490" s="168">
        <v>500000000</v>
      </c>
      <c r="AG490" s="135"/>
      <c r="AH490" s="296"/>
      <c r="AI490" s="169"/>
      <c r="AJ490" s="296" t="s">
        <v>1563</v>
      </c>
      <c r="AK490" s="296" t="s">
        <v>2539</v>
      </c>
      <c r="AL490" s="295">
        <v>1</v>
      </c>
      <c r="AM490" s="258" t="s">
        <v>1564</v>
      </c>
      <c r="AN490" s="647">
        <v>20</v>
      </c>
      <c r="AO490" s="490" t="s">
        <v>3567</v>
      </c>
      <c r="AP490" s="879"/>
      <c r="AQ490" s="879" t="s">
        <v>4695</v>
      </c>
      <c r="AR490" s="1278"/>
      <c r="AS490" s="1260" t="s">
        <v>4695</v>
      </c>
      <c r="AT490" s="1424">
        <v>15</v>
      </c>
      <c r="AU490" s="1386" t="s">
        <v>6769</v>
      </c>
      <c r="AV490" s="1424">
        <v>19</v>
      </c>
      <c r="AW490" s="1404" t="s">
        <v>6769</v>
      </c>
      <c r="AX490" s="144"/>
      <c r="AY490" s="144"/>
      <c r="AZ490" s="144"/>
      <c r="BA490" s="144"/>
      <c r="BB490" s="144"/>
      <c r="BC490" s="144"/>
      <c r="BD490" s="144"/>
      <c r="BE490" s="144"/>
      <c r="BF490" s="144"/>
      <c r="BG490" s="144"/>
      <c r="BH490" s="144"/>
      <c r="BI490" s="144"/>
      <c r="BJ490" s="335">
        <f>IFERROR(VLOOKUP(CONCATENATE($AC490,$AE490),'Matriz de Decisión'!$M$4:$Y$81,2,0),0)</f>
        <v>1</v>
      </c>
      <c r="BK490" s="377">
        <v>1</v>
      </c>
      <c r="BL490" s="378" t="s">
        <v>1565</v>
      </c>
      <c r="BM490" s="354">
        <f>IFERROR(VLOOKUP(CONCATENATE($AC490,$AE490),'[1]Matriz de Decisión'!$M$4:$Y$81,3,0),0)</f>
        <v>1</v>
      </c>
      <c r="BN490" s="354">
        <v>1</v>
      </c>
      <c r="BO490" s="490" t="s">
        <v>3567</v>
      </c>
      <c r="BP490" s="354">
        <f>IFERROR(VLOOKUP(CONCATENATE($AC490,$AE490),'[1]Matriz de Decisión'!$M$4:$Y$81,4,0),0)</f>
        <v>1</v>
      </c>
      <c r="BQ490" s="942"/>
      <c r="BR490" s="941" t="s">
        <v>4695</v>
      </c>
      <c r="BS490" s="354">
        <f>IFERROR(VLOOKUP(CONCATENATE($AC490,$AE490),'[1]Matriz de Decisión'!$M$4:$Y$81,5,0),0)</f>
        <v>1</v>
      </c>
      <c r="BT490" s="1276">
        <v>1</v>
      </c>
      <c r="BU490" s="1260" t="s">
        <v>4695</v>
      </c>
      <c r="BV490" s="1408">
        <v>1</v>
      </c>
      <c r="BW490" s="1405">
        <v>1</v>
      </c>
      <c r="BX490" s="1404" t="s">
        <v>6769</v>
      </c>
      <c r="BY490" s="1432">
        <v>1</v>
      </c>
      <c r="BZ490" s="1435">
        <v>1</v>
      </c>
      <c r="CA490" s="1404" t="s">
        <v>6769</v>
      </c>
      <c r="CB490" s="354">
        <f>IFERROR(VLOOKUP(CONCATENATE($AC490,$AE490),'[1]Matriz de Decisión'!$M$4:$Y$81,8,0),0)</f>
        <v>1</v>
      </c>
      <c r="CC490" s="355"/>
      <c r="CD490" s="355"/>
      <c r="CE490" s="354">
        <f>IFERROR(VLOOKUP(CONCATENATE($AC490,$AE490),'[1]Matriz de Decisión'!$M$4:$Y$81,9,0),0)</f>
        <v>1</v>
      </c>
      <c r="CF490" s="355"/>
      <c r="CG490" s="355"/>
      <c r="CH490" s="354">
        <f>IFERROR(VLOOKUP(CONCATENATE($AC490,$AE490),'[1]Matriz de Decisión'!$M$4:$Y$81,10,0),0)</f>
        <v>1</v>
      </c>
      <c r="CI490" s="355"/>
      <c r="CJ490" s="355"/>
      <c r="CK490" s="354">
        <f>IFERROR(VLOOKUP(CONCATENATE($AC490,$AE490),'[1]Matriz de Decisión'!$M$4:$Y$81,11,0),0)</f>
        <v>1</v>
      </c>
      <c r="CL490" s="355"/>
      <c r="CM490" s="355"/>
      <c r="CN490" s="354">
        <f>IFERROR(VLOOKUP(CONCATENATE($AC490,$AE490),'[1]Matriz de Decisión'!$M$4:$Y$81,12,0),0)</f>
        <v>1</v>
      </c>
      <c r="CO490" s="355"/>
      <c r="CP490" s="355"/>
      <c r="CQ490" s="354">
        <f>IFERROR(VLOOKUP(CONCATENATE($AC490,$AE490),'[1]Matriz de Decisión'!$M$4:$Y$81,13,0),0)</f>
        <v>1</v>
      </c>
      <c r="CR490" s="355"/>
      <c r="CS490" s="355"/>
    </row>
    <row r="491" spans="1:97" ht="63.75" customHeight="1" x14ac:dyDescent="0.25">
      <c r="A491" s="234" t="s">
        <v>3556</v>
      </c>
      <c r="B491" s="234" t="s">
        <v>181</v>
      </c>
      <c r="C491" s="234">
        <v>2</v>
      </c>
      <c r="D491" s="166" t="s">
        <v>185</v>
      </c>
      <c r="E491" s="120">
        <v>0</v>
      </c>
      <c r="F491" s="234">
        <v>13</v>
      </c>
      <c r="G491" s="166" t="s">
        <v>3741</v>
      </c>
      <c r="H491" s="166" t="s">
        <v>185</v>
      </c>
      <c r="I491" s="299" t="str">
        <f t="shared" si="34"/>
        <v>I-202-0-1315102</v>
      </c>
      <c r="J491" s="234" t="s">
        <v>221</v>
      </c>
      <c r="K491" s="109" t="s">
        <v>1402</v>
      </c>
      <c r="L491" s="217" t="s">
        <v>19</v>
      </c>
      <c r="M491" s="111" t="s">
        <v>4754</v>
      </c>
      <c r="N491" s="202"/>
      <c r="O491" s="216" t="s">
        <v>225</v>
      </c>
      <c r="P491" s="331" t="s">
        <v>1414</v>
      </c>
      <c r="Q491" s="331" t="s">
        <v>1415</v>
      </c>
      <c r="R491" s="216" t="s">
        <v>228</v>
      </c>
      <c r="S491" s="111" t="s">
        <v>1561</v>
      </c>
      <c r="T491" s="1032" t="s">
        <v>6014</v>
      </c>
      <c r="U491" s="170"/>
      <c r="V491" s="216" t="s">
        <v>223</v>
      </c>
      <c r="W491" s="310">
        <v>20</v>
      </c>
      <c r="X491" s="814" t="s">
        <v>222</v>
      </c>
      <c r="Y491" s="815">
        <v>43146</v>
      </c>
      <c r="Z491" s="296" t="s">
        <v>1566</v>
      </c>
      <c r="AA491" s="134">
        <v>43132</v>
      </c>
      <c r="AB491" s="134">
        <v>43434</v>
      </c>
      <c r="AC491" s="341" t="str">
        <f t="shared" si="35"/>
        <v>febrero</v>
      </c>
      <c r="AD491" s="343">
        <f t="shared" si="36"/>
        <v>302</v>
      </c>
      <c r="AE491" s="342">
        <f t="shared" si="33"/>
        <v>305</v>
      </c>
      <c r="AF491" s="168"/>
      <c r="AG491" s="168"/>
      <c r="AH491" s="296"/>
      <c r="AI491" s="169"/>
      <c r="AJ491" s="296" t="s">
        <v>1563</v>
      </c>
      <c r="AK491" s="296" t="s">
        <v>2540</v>
      </c>
      <c r="AL491" s="279"/>
      <c r="AM491" s="279"/>
      <c r="AN491" s="647">
        <v>0.05</v>
      </c>
      <c r="AO491" s="296" t="s">
        <v>2541</v>
      </c>
      <c r="AP491" s="881">
        <v>20</v>
      </c>
      <c r="AQ491" s="882" t="s">
        <v>4696</v>
      </c>
      <c r="AR491" s="1283">
        <v>0.3</v>
      </c>
      <c r="AS491" s="1032" t="s">
        <v>5895</v>
      </c>
      <c r="AT491" s="1424">
        <v>15</v>
      </c>
      <c r="AU491" s="1386" t="s">
        <v>6781</v>
      </c>
      <c r="AV491" s="1424">
        <v>19</v>
      </c>
      <c r="AW491" s="1404" t="s">
        <v>7549</v>
      </c>
      <c r="AX491" s="144"/>
      <c r="AY491" s="144"/>
      <c r="AZ491" s="144"/>
      <c r="BA491" s="144"/>
      <c r="BB491" s="144"/>
      <c r="BC491" s="144"/>
      <c r="BD491" s="144"/>
      <c r="BE491" s="144"/>
      <c r="BF491" s="144"/>
      <c r="BG491" s="144"/>
      <c r="BH491" s="144"/>
      <c r="BI491" s="144"/>
      <c r="BJ491" s="335">
        <f>IFERROR(VLOOKUP(CONCATENATE($AC491,$AE491),'Matriz de Decisión'!$M$4:$Y$81,2,0),0)</f>
        <v>0</v>
      </c>
      <c r="BK491" s="355"/>
      <c r="BL491" s="355"/>
      <c r="BM491" s="354">
        <f>IFERROR(VLOOKUP(CONCATENATE($AC491,$AE491),'[1]Matriz de Decisión'!$M$4:$Y$81,3,0),0)</f>
        <v>7.0000000000000007E-2</v>
      </c>
      <c r="BN491" s="354">
        <v>7.0000000000000007E-2</v>
      </c>
      <c r="BO491" s="296" t="s">
        <v>2542</v>
      </c>
      <c r="BP491" s="354">
        <f>IFERROR(VLOOKUP(CONCATENATE($AC491,$AE491),'[1]Matriz de Decisión'!$M$4:$Y$81,4,0),0)</f>
        <v>0.14000000000000001</v>
      </c>
      <c r="BQ491" s="940">
        <v>0.14000000000000001</v>
      </c>
      <c r="BR491" s="938" t="s">
        <v>4736</v>
      </c>
      <c r="BS491" s="354">
        <f>IFERROR(VLOOKUP(CONCATENATE($AC491,$AE491),'[1]Matriz de Decisión'!$M$4:$Y$81,5,0),0)</f>
        <v>0.21000000000000002</v>
      </c>
      <c r="BT491" s="1276">
        <v>0.21</v>
      </c>
      <c r="BU491" s="1262" t="s">
        <v>5954</v>
      </c>
      <c r="BV491" s="1408">
        <v>0.28000000000000003</v>
      </c>
      <c r="BW491" s="1405">
        <v>0.28000000000000003</v>
      </c>
      <c r="BX491" s="1411" t="s">
        <v>6837</v>
      </c>
      <c r="BY491" s="1432">
        <v>0.35000000000000003</v>
      </c>
      <c r="BZ491" s="1408">
        <v>0.35</v>
      </c>
      <c r="CA491" s="1404" t="s">
        <v>7600</v>
      </c>
      <c r="CB491" s="354">
        <f>IFERROR(VLOOKUP(CONCATENATE($AC491,$AE491),'[1]Matriz de Decisión'!$M$4:$Y$81,8,0),0)</f>
        <v>0.45000000000000007</v>
      </c>
      <c r="CC491" s="355"/>
      <c r="CD491" s="355"/>
      <c r="CE491" s="354">
        <f>IFERROR(VLOOKUP(CONCATENATE($AC491,$AE491),'[1]Matriz de Decisión'!$M$4:$Y$81,9,0),0)</f>
        <v>0.55000000000000004</v>
      </c>
      <c r="CF491" s="355"/>
      <c r="CG491" s="355"/>
      <c r="CH491" s="354">
        <f>IFERROR(VLOOKUP(CONCATENATE($AC491,$AE491),'[1]Matriz de Decisión'!$M$4:$Y$81,10,0),0)</f>
        <v>0.65</v>
      </c>
      <c r="CI491" s="355"/>
      <c r="CJ491" s="355"/>
      <c r="CK491" s="354">
        <f>IFERROR(VLOOKUP(CONCATENATE($AC491,$AE491),'[1]Matriz de Decisión'!$M$4:$Y$81,11,0),0)</f>
        <v>0.75</v>
      </c>
      <c r="CL491" s="355"/>
      <c r="CM491" s="355"/>
      <c r="CN491" s="354">
        <f>IFERROR(VLOOKUP(CONCATENATE($AC491,$AE491),'[1]Matriz de Decisión'!$M$4:$Y$81,12,0),0)</f>
        <v>1</v>
      </c>
      <c r="CO491" s="355"/>
      <c r="CP491" s="355"/>
      <c r="CQ491" s="354">
        <f>IFERROR(VLOOKUP(CONCATENATE($AC491,$AE491),'[1]Matriz de Decisión'!$M$4:$Y$81,13,0),0)</f>
        <v>1</v>
      </c>
      <c r="CR491" s="355"/>
      <c r="CS491" s="355"/>
    </row>
    <row r="492" spans="1:97" ht="63.75" customHeight="1" x14ac:dyDescent="0.25">
      <c r="A492" s="234" t="s">
        <v>3556</v>
      </c>
      <c r="B492" s="234" t="s">
        <v>181</v>
      </c>
      <c r="C492" s="234">
        <v>2</v>
      </c>
      <c r="D492" s="166" t="s">
        <v>185</v>
      </c>
      <c r="E492" s="120">
        <v>0</v>
      </c>
      <c r="F492" s="234">
        <v>13</v>
      </c>
      <c r="G492" s="166" t="s">
        <v>3741</v>
      </c>
      <c r="H492" s="166" t="s">
        <v>186</v>
      </c>
      <c r="I492" s="299" t="str">
        <f t="shared" si="34"/>
        <v>I-202-0-1315103</v>
      </c>
      <c r="J492" s="234" t="s">
        <v>221</v>
      </c>
      <c r="K492" s="109" t="s">
        <v>1402</v>
      </c>
      <c r="L492" s="217" t="s">
        <v>19</v>
      </c>
      <c r="M492" s="111" t="s">
        <v>4754</v>
      </c>
      <c r="N492" s="202"/>
      <c r="O492" s="216" t="s">
        <v>225</v>
      </c>
      <c r="P492" s="331" t="s">
        <v>1414</v>
      </c>
      <c r="Q492" s="331" t="s">
        <v>1415</v>
      </c>
      <c r="R492" s="110" t="s">
        <v>228</v>
      </c>
      <c r="S492" s="111" t="s">
        <v>1561</v>
      </c>
      <c r="T492" s="1032" t="s">
        <v>6014</v>
      </c>
      <c r="U492" s="170"/>
      <c r="V492" s="216" t="s">
        <v>223</v>
      </c>
      <c r="W492" s="310">
        <v>20</v>
      </c>
      <c r="X492" s="144"/>
      <c r="Y492" s="144"/>
      <c r="Z492" s="296" t="s">
        <v>1567</v>
      </c>
      <c r="AA492" s="134">
        <v>43132</v>
      </c>
      <c r="AB492" s="134">
        <v>43434</v>
      </c>
      <c r="AC492" s="341" t="str">
        <f t="shared" si="35"/>
        <v>febrero</v>
      </c>
      <c r="AD492" s="343">
        <f t="shared" si="36"/>
        <v>302</v>
      </c>
      <c r="AE492" s="342">
        <f t="shared" si="33"/>
        <v>305</v>
      </c>
      <c r="AF492" s="168"/>
      <c r="AG492" s="168"/>
      <c r="AH492" s="296"/>
      <c r="AI492" s="169"/>
      <c r="AJ492" s="296"/>
      <c r="AK492" s="296" t="s">
        <v>2543</v>
      </c>
      <c r="AL492" s="279"/>
      <c r="AM492" s="279"/>
      <c r="AN492" s="647">
        <v>0.05</v>
      </c>
      <c r="AO492" s="296" t="s">
        <v>2541</v>
      </c>
      <c r="AP492" s="881">
        <v>20</v>
      </c>
      <c r="AQ492" s="876" t="s">
        <v>4697</v>
      </c>
      <c r="AR492" s="1283">
        <v>0.3</v>
      </c>
      <c r="AS492" s="1032" t="s">
        <v>5896</v>
      </c>
      <c r="AT492" s="1424">
        <v>15</v>
      </c>
      <c r="AU492" s="1386" t="s">
        <v>6781</v>
      </c>
      <c r="AV492" s="1424">
        <v>19</v>
      </c>
      <c r="AW492" s="1404" t="s">
        <v>7549</v>
      </c>
      <c r="AX492" s="144"/>
      <c r="AY492" s="144"/>
      <c r="AZ492" s="144"/>
      <c r="BA492" s="144"/>
      <c r="BB492" s="144"/>
      <c r="BC492" s="144"/>
      <c r="BD492" s="144"/>
      <c r="BE492" s="144"/>
      <c r="BF492" s="144"/>
      <c r="BG492" s="144"/>
      <c r="BH492" s="144"/>
      <c r="BI492" s="144"/>
      <c r="BJ492" s="335">
        <f>IFERROR(VLOOKUP(CONCATENATE($AC492,$AE492),'Matriz de Decisión'!$M$4:$Y$81,2,0),0)</f>
        <v>0</v>
      </c>
      <c r="BK492" s="355"/>
      <c r="BL492" s="355"/>
      <c r="BM492" s="354">
        <f>IFERROR(VLOOKUP(CONCATENATE($AC492,$AE492),'[1]Matriz de Decisión'!$M$4:$Y$81,3,0),0)</f>
        <v>7.0000000000000007E-2</v>
      </c>
      <c r="BN492" s="354">
        <v>7.0000000000000007E-2</v>
      </c>
      <c r="BO492" s="296" t="s">
        <v>2544</v>
      </c>
      <c r="BP492" s="354">
        <f>IFERROR(VLOOKUP(CONCATENATE($AC492,$AE492),'[1]Matriz de Decisión'!$M$4:$Y$81,4,0),0)</f>
        <v>0.14000000000000001</v>
      </c>
      <c r="BQ492" s="940">
        <v>0.14000000000000001</v>
      </c>
      <c r="BR492" s="938" t="s">
        <v>4737</v>
      </c>
      <c r="BS492" s="354">
        <f>IFERROR(VLOOKUP(CONCATENATE($AC492,$AE492),'[1]Matriz de Decisión'!$M$4:$Y$81,5,0),0)</f>
        <v>0.21000000000000002</v>
      </c>
      <c r="BT492" s="1276">
        <v>0.21</v>
      </c>
      <c r="BU492" s="1262" t="s">
        <v>5955</v>
      </c>
      <c r="BV492" s="1408">
        <v>0.28000000000000003</v>
      </c>
      <c r="BW492" s="1405">
        <v>0.28000000000000003</v>
      </c>
      <c r="BX492" s="1411" t="s">
        <v>6838</v>
      </c>
      <c r="BY492" s="1432">
        <v>0.35000000000000003</v>
      </c>
      <c r="BZ492" s="1432">
        <v>0.35</v>
      </c>
      <c r="CA492" s="1404" t="s">
        <v>7601</v>
      </c>
      <c r="CB492" s="354">
        <f>IFERROR(VLOOKUP(CONCATENATE($AC492,$AE492),'[1]Matriz de Decisión'!$M$4:$Y$81,8,0),0)</f>
        <v>0.45000000000000007</v>
      </c>
      <c r="CC492" s="355"/>
      <c r="CD492" s="355"/>
      <c r="CE492" s="354">
        <f>IFERROR(VLOOKUP(CONCATENATE($AC492,$AE492),'[1]Matriz de Decisión'!$M$4:$Y$81,9,0),0)</f>
        <v>0.55000000000000004</v>
      </c>
      <c r="CF492" s="355"/>
      <c r="CG492" s="355"/>
      <c r="CH492" s="354">
        <f>IFERROR(VLOOKUP(CONCATENATE($AC492,$AE492),'[1]Matriz de Decisión'!$M$4:$Y$81,10,0),0)</f>
        <v>0.65</v>
      </c>
      <c r="CI492" s="355"/>
      <c r="CJ492" s="355"/>
      <c r="CK492" s="354">
        <f>IFERROR(VLOOKUP(CONCATENATE($AC492,$AE492),'[1]Matriz de Decisión'!$M$4:$Y$81,11,0),0)</f>
        <v>0.75</v>
      </c>
      <c r="CL492" s="355"/>
      <c r="CM492" s="355"/>
      <c r="CN492" s="354">
        <f>IFERROR(VLOOKUP(CONCATENATE($AC492,$AE492),'[1]Matriz de Decisión'!$M$4:$Y$81,12,0),0)</f>
        <v>1</v>
      </c>
      <c r="CO492" s="355"/>
      <c r="CP492" s="355"/>
      <c r="CQ492" s="354">
        <f>IFERROR(VLOOKUP(CONCATENATE($AC492,$AE492),'[1]Matriz de Decisión'!$M$4:$Y$81,13,0),0)</f>
        <v>1</v>
      </c>
      <c r="CR492" s="355"/>
      <c r="CS492" s="355"/>
    </row>
    <row r="493" spans="1:97" ht="63.75" customHeight="1" x14ac:dyDescent="0.25">
      <c r="A493" s="234" t="s">
        <v>3556</v>
      </c>
      <c r="B493" s="234" t="s">
        <v>181</v>
      </c>
      <c r="C493" s="234">
        <v>2</v>
      </c>
      <c r="D493" s="166" t="s">
        <v>185</v>
      </c>
      <c r="E493" s="120">
        <v>0</v>
      </c>
      <c r="F493" s="234">
        <v>13</v>
      </c>
      <c r="G493" s="166" t="s">
        <v>3742</v>
      </c>
      <c r="H493" s="166" t="s">
        <v>183</v>
      </c>
      <c r="I493" s="299" t="str">
        <f t="shared" si="34"/>
        <v>I-202-0-1315201</v>
      </c>
      <c r="J493" s="234" t="s">
        <v>221</v>
      </c>
      <c r="K493" s="109" t="s">
        <v>1402</v>
      </c>
      <c r="L493" s="217" t="s">
        <v>19</v>
      </c>
      <c r="M493" s="111" t="s">
        <v>4754</v>
      </c>
      <c r="N493" s="202"/>
      <c r="O493" s="216" t="s">
        <v>225</v>
      </c>
      <c r="P493" s="331" t="s">
        <v>1414</v>
      </c>
      <c r="Q493" s="331" t="s">
        <v>1415</v>
      </c>
      <c r="R493" s="110" t="s">
        <v>228</v>
      </c>
      <c r="S493" s="111" t="s">
        <v>1568</v>
      </c>
      <c r="T493" s="1032" t="s">
        <v>6015</v>
      </c>
      <c r="U493" s="170">
        <v>0.1</v>
      </c>
      <c r="V493" s="216" t="s">
        <v>223</v>
      </c>
      <c r="W493" s="310">
        <v>3</v>
      </c>
      <c r="X493" s="144"/>
      <c r="Y493" s="144"/>
      <c r="Z493" s="296" t="s">
        <v>1569</v>
      </c>
      <c r="AA493" s="134">
        <v>43101</v>
      </c>
      <c r="AB493" s="134">
        <v>43465</v>
      </c>
      <c r="AC493" s="341" t="str">
        <f t="shared" si="35"/>
        <v>enero</v>
      </c>
      <c r="AD493" s="343">
        <f t="shared" si="36"/>
        <v>364</v>
      </c>
      <c r="AE493" s="342">
        <f t="shared" si="33"/>
        <v>365</v>
      </c>
      <c r="AF493" s="168">
        <v>0</v>
      </c>
      <c r="AG493" s="168"/>
      <c r="AH493" s="296"/>
      <c r="AI493" s="169"/>
      <c r="AJ493" s="296" t="s">
        <v>1570</v>
      </c>
      <c r="AK493" s="296" t="s">
        <v>2545</v>
      </c>
      <c r="AL493" s="281">
        <v>0.05</v>
      </c>
      <c r="AM493" s="280" t="s">
        <v>1571</v>
      </c>
      <c r="AN493" s="647">
        <v>0.7</v>
      </c>
      <c r="AO493" s="296" t="s">
        <v>2546</v>
      </c>
      <c r="AP493" s="877">
        <v>0.1</v>
      </c>
      <c r="AQ493" s="876" t="s">
        <v>4698</v>
      </c>
      <c r="AR493" s="1278">
        <v>0.2</v>
      </c>
      <c r="AS493" s="1032" t="s">
        <v>5897</v>
      </c>
      <c r="AT493" s="1424">
        <v>0.3</v>
      </c>
      <c r="AU493" s="1386" t="s">
        <v>6782</v>
      </c>
      <c r="AV493" s="1424">
        <v>2</v>
      </c>
      <c r="AW493" s="1404" t="s">
        <v>7550</v>
      </c>
      <c r="AX493" s="144"/>
      <c r="AY493" s="144"/>
      <c r="AZ493" s="144"/>
      <c r="BA493" s="144"/>
      <c r="BB493" s="144"/>
      <c r="BC493" s="144"/>
      <c r="BD493" s="144"/>
      <c r="BE493" s="144"/>
      <c r="BF493" s="144"/>
      <c r="BG493" s="144"/>
      <c r="BH493" s="144"/>
      <c r="BI493" s="144"/>
      <c r="BJ493" s="335">
        <f>IFERROR(VLOOKUP(CONCATENATE($AC493,$AE493),'Matriz de Decisión'!$M$4:$Y$81,2,0),0)</f>
        <v>5.333333333333333E-2</v>
      </c>
      <c r="BK493" s="377">
        <v>0.05</v>
      </c>
      <c r="BL493" s="378" t="s">
        <v>1572</v>
      </c>
      <c r="BM493" s="354">
        <f>IFERROR(VLOOKUP(CONCATENATE($AC493,$AE493),'[1]Matriz de Decisión'!$M$4:$Y$81,3,0),0)</f>
        <v>0.10666666666666666</v>
      </c>
      <c r="BN493" s="354">
        <v>0.11</v>
      </c>
      <c r="BO493" s="296" t="s">
        <v>2547</v>
      </c>
      <c r="BP493" s="354">
        <f>IFERROR(VLOOKUP(CONCATENATE($AC493,$AE493),'[1]Matriz de Decisión'!$M$4:$Y$81,4,0),0)</f>
        <v>0.15999999999999998</v>
      </c>
      <c r="BQ493" s="940">
        <v>0.16</v>
      </c>
      <c r="BR493" s="938" t="s">
        <v>4738</v>
      </c>
      <c r="BS493" s="354">
        <f>IFERROR(VLOOKUP(CONCATENATE($AC493,$AE493),'[1]Matriz de Decisión'!$M$4:$Y$81,5,0),0)</f>
        <v>0.21333333333333332</v>
      </c>
      <c r="BT493" s="1276">
        <v>0.21</v>
      </c>
      <c r="BU493" s="1262" t="s">
        <v>5956</v>
      </c>
      <c r="BV493" s="1408">
        <v>0.26666666666666666</v>
      </c>
      <c r="BW493" s="1405">
        <v>0.27</v>
      </c>
      <c r="BX493" s="1411" t="s">
        <v>6839</v>
      </c>
      <c r="BY493" s="1432">
        <v>0.32</v>
      </c>
      <c r="BZ493" s="1432">
        <v>0.32</v>
      </c>
      <c r="CA493" s="1404" t="s">
        <v>7602</v>
      </c>
      <c r="CB493" s="354">
        <f>IFERROR(VLOOKUP(CONCATENATE($AC493,$AE493),'[1]Matriz de Decisión'!$M$4:$Y$81,8,0),0)</f>
        <v>0.40333333333333332</v>
      </c>
      <c r="CC493" s="355"/>
      <c r="CD493" s="355"/>
      <c r="CE493" s="354">
        <f>IFERROR(VLOOKUP(CONCATENATE($AC493,$AE493),'[1]Matriz de Decisión'!$M$4:$Y$81,9,0),0)</f>
        <v>0.48666666666666664</v>
      </c>
      <c r="CF493" s="355"/>
      <c r="CG493" s="355"/>
      <c r="CH493" s="354">
        <f>IFERROR(VLOOKUP(CONCATENATE($AC493,$AE493),'[1]Matriz de Decisión'!$M$4:$Y$81,10,0),0)</f>
        <v>0.56999999999999995</v>
      </c>
      <c r="CI493" s="355"/>
      <c r="CJ493" s="355"/>
      <c r="CK493" s="354">
        <f>IFERROR(VLOOKUP(CONCATENATE($AC493,$AE493),'[1]Matriz de Decisión'!$M$4:$Y$81,11,0),0)</f>
        <v>0.65333333333333332</v>
      </c>
      <c r="CL493" s="355"/>
      <c r="CM493" s="355"/>
      <c r="CN493" s="354">
        <f>IFERROR(VLOOKUP(CONCATENATE($AC493,$AE493),'[1]Matriz de Decisión'!$M$4:$Y$81,12,0),0)</f>
        <v>0.73666666666666669</v>
      </c>
      <c r="CO493" s="355"/>
      <c r="CP493" s="355"/>
      <c r="CQ493" s="354">
        <f>IFERROR(VLOOKUP(CONCATENATE($AC493,$AE493),'[1]Matriz de Decisión'!$M$4:$Y$81,13,0),0)</f>
        <v>0.99999999999999989</v>
      </c>
      <c r="CR493" s="355"/>
      <c r="CS493" s="355"/>
    </row>
    <row r="494" spans="1:97" ht="63.75" customHeight="1" x14ac:dyDescent="0.25">
      <c r="A494" s="234" t="s">
        <v>3556</v>
      </c>
      <c r="B494" s="234" t="s">
        <v>181</v>
      </c>
      <c r="C494" s="234">
        <v>2</v>
      </c>
      <c r="D494" s="166" t="s">
        <v>185</v>
      </c>
      <c r="E494" s="120">
        <v>0</v>
      </c>
      <c r="F494" s="234">
        <v>13</v>
      </c>
      <c r="G494" s="166" t="s">
        <v>3743</v>
      </c>
      <c r="H494" s="166" t="s">
        <v>183</v>
      </c>
      <c r="I494" s="299" t="str">
        <f t="shared" si="34"/>
        <v>I-202-0-1315301</v>
      </c>
      <c r="J494" s="234" t="s">
        <v>221</v>
      </c>
      <c r="K494" s="109" t="s">
        <v>1402</v>
      </c>
      <c r="L494" s="217" t="s">
        <v>19</v>
      </c>
      <c r="M494" s="111" t="s">
        <v>4754</v>
      </c>
      <c r="N494" s="202"/>
      <c r="O494" s="216" t="s">
        <v>225</v>
      </c>
      <c r="P494" s="331" t="s">
        <v>1414</v>
      </c>
      <c r="Q494" s="331" t="s">
        <v>1415</v>
      </c>
      <c r="R494" s="110" t="s">
        <v>228</v>
      </c>
      <c r="S494" s="111" t="s">
        <v>1573</v>
      </c>
      <c r="T494" s="1032" t="s">
        <v>6016</v>
      </c>
      <c r="U494" s="170"/>
      <c r="V494" s="216" t="s">
        <v>223</v>
      </c>
      <c r="W494" s="1633">
        <v>1</v>
      </c>
      <c r="X494" s="814" t="s">
        <v>222</v>
      </c>
      <c r="Y494" s="134">
        <v>43146</v>
      </c>
      <c r="Z494" s="630" t="s">
        <v>2412</v>
      </c>
      <c r="AA494" s="134">
        <v>43101</v>
      </c>
      <c r="AB494" s="134">
        <v>43281</v>
      </c>
      <c r="AC494" s="341" t="str">
        <f t="shared" si="35"/>
        <v>enero</v>
      </c>
      <c r="AD494" s="343">
        <f t="shared" si="36"/>
        <v>180</v>
      </c>
      <c r="AE494" s="342">
        <f t="shared" si="33"/>
        <v>183</v>
      </c>
      <c r="AF494" s="168">
        <v>0</v>
      </c>
      <c r="AG494" s="168"/>
      <c r="AH494" s="296"/>
      <c r="AI494" s="169"/>
      <c r="AJ494" s="296" t="s">
        <v>1574</v>
      </c>
      <c r="AK494" s="165" t="s">
        <v>2548</v>
      </c>
      <c r="AL494" s="279"/>
      <c r="AM494" s="280" t="s">
        <v>1575</v>
      </c>
      <c r="AN494" s="647">
        <v>0</v>
      </c>
      <c r="AO494" s="165" t="s">
        <v>3568</v>
      </c>
      <c r="AP494" s="880">
        <v>0.3</v>
      </c>
      <c r="AQ494" s="876" t="s">
        <v>4699</v>
      </c>
      <c r="AR494" s="1278">
        <v>0</v>
      </c>
      <c r="AS494" s="1264" t="s">
        <v>5898</v>
      </c>
      <c r="AT494" s="1424">
        <v>0</v>
      </c>
      <c r="AU494" s="1388" t="s">
        <v>6783</v>
      </c>
      <c r="AV494" s="1424">
        <v>0</v>
      </c>
      <c r="AW494" s="1404" t="s">
        <v>7551</v>
      </c>
      <c r="AX494" s="144"/>
      <c r="AY494" s="144"/>
      <c r="AZ494" s="144"/>
      <c r="BA494" s="144"/>
      <c r="BB494" s="144"/>
      <c r="BC494" s="144"/>
      <c r="BD494" s="144"/>
      <c r="BE494" s="144"/>
      <c r="BF494" s="144"/>
      <c r="BG494" s="144"/>
      <c r="BH494" s="144"/>
      <c r="BI494" s="144"/>
      <c r="BJ494" s="335">
        <f>IFERROR(VLOOKUP(CONCATENATE($AC494,$AE494),'Matriz de Decisión'!$M$4:$Y$81,2,0),0)</f>
        <v>0.11666666666666665</v>
      </c>
      <c r="BK494" s="377">
        <v>0</v>
      </c>
      <c r="BL494" s="378" t="s">
        <v>1575</v>
      </c>
      <c r="BM494" s="354">
        <v>0.11</v>
      </c>
      <c r="BN494" s="354">
        <v>0.11</v>
      </c>
      <c r="BO494" s="490" t="s">
        <v>3569</v>
      </c>
      <c r="BP494" s="354">
        <f>IFERROR(VLOOKUP(CONCATENATE($AC494,$AE494),'[1]Matriz de Decisión'!$M$4:$Y$81,4,0),0)</f>
        <v>0.35</v>
      </c>
      <c r="BQ494" s="940">
        <v>0.35</v>
      </c>
      <c r="BR494" s="938" t="s">
        <v>4739</v>
      </c>
      <c r="BS494" s="354">
        <f>IFERROR(VLOOKUP(CONCATENATE($AC494,$AE494),'[1]Matriz de Decisión'!$M$4:$Y$81,5,0),0)</f>
        <v>0.51666666666666661</v>
      </c>
      <c r="BT494" s="1277">
        <v>0</v>
      </c>
      <c r="BU494" s="1263" t="s">
        <v>5898</v>
      </c>
      <c r="BV494" s="1408">
        <v>0.68333333333333324</v>
      </c>
      <c r="BW494" s="1421">
        <v>0</v>
      </c>
      <c r="BX494" s="1411" t="s">
        <v>5898</v>
      </c>
      <c r="BY494" s="1432">
        <v>1</v>
      </c>
      <c r="BZ494" s="1407">
        <v>0.3</v>
      </c>
      <c r="CA494" s="708" t="s">
        <v>7603</v>
      </c>
      <c r="CB494" s="354">
        <f>IFERROR(VLOOKUP(CONCATENATE($AC494,$AE494),'[1]Matriz de Decisión'!$M$4:$Y$81,8,0),0)</f>
        <v>1</v>
      </c>
      <c r="CC494" s="355"/>
      <c r="CD494" s="355"/>
      <c r="CE494" s="354">
        <f>IFERROR(VLOOKUP(CONCATENATE($AC494,$AE494),'[1]Matriz de Decisión'!$M$4:$Y$81,9,0),0)</f>
        <v>1</v>
      </c>
      <c r="CF494" s="355"/>
      <c r="CG494" s="355"/>
      <c r="CH494" s="354">
        <f>IFERROR(VLOOKUP(CONCATENATE($AC494,$AE494),'[1]Matriz de Decisión'!$M$4:$Y$81,10,0),0)</f>
        <v>1</v>
      </c>
      <c r="CI494" s="355"/>
      <c r="CJ494" s="355"/>
      <c r="CK494" s="354">
        <f>IFERROR(VLOOKUP(CONCATENATE($AC494,$AE494),'[1]Matriz de Decisión'!$M$4:$Y$81,11,0),0)</f>
        <v>1</v>
      </c>
      <c r="CL494" s="355"/>
      <c r="CM494" s="355"/>
      <c r="CN494" s="354">
        <f>IFERROR(VLOOKUP(CONCATENATE($AC494,$AE494),'[1]Matriz de Decisión'!$M$4:$Y$81,12,0),0)</f>
        <v>1</v>
      </c>
      <c r="CO494" s="355"/>
      <c r="CP494" s="355"/>
      <c r="CQ494" s="354">
        <f>IFERROR(VLOOKUP(CONCATENATE($AC494,$AE494),'[1]Matriz de Decisión'!$M$4:$Y$81,13,0),0)</f>
        <v>1</v>
      </c>
      <c r="CR494" s="355"/>
      <c r="CS494" s="355"/>
    </row>
    <row r="495" spans="1:97" ht="63.75" customHeight="1" x14ac:dyDescent="0.25">
      <c r="A495" s="234" t="s">
        <v>3556</v>
      </c>
      <c r="B495" s="234" t="s">
        <v>181</v>
      </c>
      <c r="C495" s="234">
        <v>2</v>
      </c>
      <c r="D495" s="166" t="s">
        <v>185</v>
      </c>
      <c r="E495" s="120">
        <v>0</v>
      </c>
      <c r="F495" s="234">
        <v>13</v>
      </c>
      <c r="G495" s="166" t="s">
        <v>3744</v>
      </c>
      <c r="H495" s="166" t="s">
        <v>183</v>
      </c>
      <c r="I495" s="299" t="str">
        <f t="shared" si="34"/>
        <v>I-202-0-1315401</v>
      </c>
      <c r="J495" s="234" t="s">
        <v>221</v>
      </c>
      <c r="K495" s="109" t="s">
        <v>1402</v>
      </c>
      <c r="L495" s="217" t="s">
        <v>19</v>
      </c>
      <c r="M495" s="111" t="s">
        <v>4754</v>
      </c>
      <c r="N495" s="202"/>
      <c r="O495" s="216" t="s">
        <v>225</v>
      </c>
      <c r="P495" s="331" t="s">
        <v>1414</v>
      </c>
      <c r="Q495" s="331" t="s">
        <v>1415</v>
      </c>
      <c r="R495" s="110" t="s">
        <v>228</v>
      </c>
      <c r="S495" s="111" t="s">
        <v>1576</v>
      </c>
      <c r="T495" s="1032" t="s">
        <v>6017</v>
      </c>
      <c r="U495" s="170">
        <v>0.1</v>
      </c>
      <c r="V495" s="216" t="s">
        <v>223</v>
      </c>
      <c r="W495" s="310">
        <v>4</v>
      </c>
      <c r="X495" s="279"/>
      <c r="Y495" s="134"/>
      <c r="Z495" s="296" t="s">
        <v>1577</v>
      </c>
      <c r="AA495" s="134">
        <v>43101</v>
      </c>
      <c r="AB495" s="134">
        <v>43463</v>
      </c>
      <c r="AC495" s="341" t="str">
        <f t="shared" si="35"/>
        <v>enero</v>
      </c>
      <c r="AD495" s="343">
        <f t="shared" si="36"/>
        <v>362</v>
      </c>
      <c r="AE495" s="342">
        <f t="shared" si="33"/>
        <v>365</v>
      </c>
      <c r="AF495" s="168">
        <v>0</v>
      </c>
      <c r="AG495" s="135"/>
      <c r="AH495" s="216"/>
      <c r="AI495" s="296"/>
      <c r="AJ495" s="296"/>
      <c r="AK495" s="145" t="s">
        <v>2549</v>
      </c>
      <c r="AL495" s="143">
        <v>0.05</v>
      </c>
      <c r="AM495" s="280" t="s">
        <v>1578</v>
      </c>
      <c r="AN495" s="647">
        <v>0.1</v>
      </c>
      <c r="AO495" s="490" t="s">
        <v>2550</v>
      </c>
      <c r="AP495" s="881">
        <v>1</v>
      </c>
      <c r="AQ495" s="876" t="s">
        <v>4700</v>
      </c>
      <c r="AR495" s="1278">
        <v>2</v>
      </c>
      <c r="AS495" s="1032" t="s">
        <v>5899</v>
      </c>
      <c r="AT495" s="1424">
        <v>3</v>
      </c>
      <c r="AU495" s="1386" t="s">
        <v>6784</v>
      </c>
      <c r="AV495" s="1424">
        <v>4</v>
      </c>
      <c r="AW495" s="1404" t="s">
        <v>7552</v>
      </c>
      <c r="AX495" s="144"/>
      <c r="AY495" s="144"/>
      <c r="AZ495" s="144"/>
      <c r="BA495" s="144"/>
      <c r="BB495" s="144"/>
      <c r="BC495" s="144"/>
      <c r="BD495" s="144"/>
      <c r="BE495" s="144"/>
      <c r="BF495" s="144"/>
      <c r="BG495" s="144"/>
      <c r="BH495" s="144"/>
      <c r="BI495" s="144"/>
      <c r="BJ495" s="335">
        <f>IFERROR(VLOOKUP(CONCATENATE($AC495,$AE495),'Matriz de Decisión'!$M$4:$Y$81,2,0),0)</f>
        <v>5.333333333333333E-2</v>
      </c>
      <c r="BK495" s="377">
        <v>0.05</v>
      </c>
      <c r="BL495" s="378" t="s">
        <v>1579</v>
      </c>
      <c r="BM495" s="354">
        <f>IFERROR(VLOOKUP(CONCATENATE($AC495,$AE495),'[1]Matriz de Decisión'!$M$4:$Y$81,3,0),0)</f>
        <v>0.10666666666666666</v>
      </c>
      <c r="BN495" s="354">
        <v>0.11</v>
      </c>
      <c r="BO495" s="490" t="s">
        <v>2550</v>
      </c>
      <c r="BP495" s="354">
        <f>IFERROR(VLOOKUP(CONCATENATE($AC495,$AE495),'[1]Matriz de Decisión'!$M$4:$Y$81,4,0),0)</f>
        <v>0.15999999999999998</v>
      </c>
      <c r="BQ495" s="940">
        <v>0.16</v>
      </c>
      <c r="BR495" s="938" t="s">
        <v>4740</v>
      </c>
      <c r="BS495" s="354">
        <f>IFERROR(VLOOKUP(CONCATENATE($AC495,$AE495),'[1]Matriz de Decisión'!$M$4:$Y$81,5,0),0)</f>
        <v>0.21333333333333332</v>
      </c>
      <c r="BT495" s="1276">
        <v>0.21</v>
      </c>
      <c r="BU495" s="1262" t="s">
        <v>5957</v>
      </c>
      <c r="BV495" s="1408">
        <v>0.26666666666666666</v>
      </c>
      <c r="BW495" s="1405">
        <v>0.27</v>
      </c>
      <c r="BX495" s="1411" t="s">
        <v>6840</v>
      </c>
      <c r="BY495" s="1432">
        <v>0.32</v>
      </c>
      <c r="BZ495" s="1405">
        <v>0.32</v>
      </c>
      <c r="CA495" s="1426" t="s">
        <v>7604</v>
      </c>
      <c r="CB495" s="354">
        <f>IFERROR(VLOOKUP(CONCATENATE($AC495,$AE495),'[1]Matriz de Decisión'!$M$4:$Y$81,8,0),0)</f>
        <v>0.40333333333333332</v>
      </c>
      <c r="CC495" s="355"/>
      <c r="CD495" s="355"/>
      <c r="CE495" s="354">
        <f>IFERROR(VLOOKUP(CONCATENATE($AC495,$AE495),'[1]Matriz de Decisión'!$M$4:$Y$81,9,0),0)</f>
        <v>0.48666666666666664</v>
      </c>
      <c r="CF495" s="355"/>
      <c r="CG495" s="355"/>
      <c r="CH495" s="354">
        <f>IFERROR(VLOOKUP(CONCATENATE($AC495,$AE495),'[1]Matriz de Decisión'!$M$4:$Y$81,10,0),0)</f>
        <v>0.56999999999999995</v>
      </c>
      <c r="CI495" s="355"/>
      <c r="CJ495" s="355"/>
      <c r="CK495" s="354">
        <f>IFERROR(VLOOKUP(CONCATENATE($AC495,$AE495),'[1]Matriz de Decisión'!$M$4:$Y$81,11,0),0)</f>
        <v>0.65333333333333332</v>
      </c>
      <c r="CL495" s="355"/>
      <c r="CM495" s="355"/>
      <c r="CN495" s="354">
        <f>IFERROR(VLOOKUP(CONCATENATE($AC495,$AE495),'[1]Matriz de Decisión'!$M$4:$Y$81,12,0),0)</f>
        <v>0.73666666666666669</v>
      </c>
      <c r="CO495" s="355"/>
      <c r="CP495" s="355"/>
      <c r="CQ495" s="354">
        <f>IFERROR(VLOOKUP(CONCATENATE($AC495,$AE495),'[1]Matriz de Decisión'!$M$4:$Y$81,13,0),0)</f>
        <v>0.99999999999999989</v>
      </c>
      <c r="CR495" s="355"/>
      <c r="CS495" s="355"/>
    </row>
    <row r="496" spans="1:97" ht="63.75" customHeight="1" x14ac:dyDescent="0.25">
      <c r="A496" s="234" t="s">
        <v>3556</v>
      </c>
      <c r="B496" s="234" t="s">
        <v>181</v>
      </c>
      <c r="C496" s="234">
        <v>2</v>
      </c>
      <c r="D496" s="166" t="s">
        <v>185</v>
      </c>
      <c r="E496" s="120">
        <v>0</v>
      </c>
      <c r="F496" s="234">
        <v>13</v>
      </c>
      <c r="G496" s="166" t="s">
        <v>3745</v>
      </c>
      <c r="H496" s="166" t="s">
        <v>183</v>
      </c>
      <c r="I496" s="299" t="str">
        <f t="shared" si="34"/>
        <v>I-202-0-1315501</v>
      </c>
      <c r="J496" s="234" t="s">
        <v>221</v>
      </c>
      <c r="K496" s="109" t="s">
        <v>1402</v>
      </c>
      <c r="L496" s="217" t="s">
        <v>19</v>
      </c>
      <c r="M496" s="111" t="s">
        <v>4754</v>
      </c>
      <c r="N496" s="202"/>
      <c r="O496" s="216" t="s">
        <v>225</v>
      </c>
      <c r="P496" s="331" t="s">
        <v>1414</v>
      </c>
      <c r="Q496" s="331" t="s">
        <v>1415</v>
      </c>
      <c r="R496" s="110" t="s">
        <v>228</v>
      </c>
      <c r="S496" s="111" t="s">
        <v>1580</v>
      </c>
      <c r="T496" s="1032" t="s">
        <v>6018</v>
      </c>
      <c r="U496" s="170">
        <v>0.05</v>
      </c>
      <c r="V496" s="216" t="s">
        <v>223</v>
      </c>
      <c r="W496" s="1633">
        <v>1</v>
      </c>
      <c r="X496" s="814" t="s">
        <v>222</v>
      </c>
      <c r="Y496" s="134">
        <v>43146</v>
      </c>
      <c r="Z496" s="296" t="s">
        <v>1581</v>
      </c>
      <c r="AA496" s="134">
        <v>43101</v>
      </c>
      <c r="AB496" s="134">
        <v>43281</v>
      </c>
      <c r="AC496" s="341" t="str">
        <f t="shared" si="35"/>
        <v>enero</v>
      </c>
      <c r="AD496" s="343">
        <f t="shared" si="36"/>
        <v>180</v>
      </c>
      <c r="AE496" s="342">
        <f t="shared" si="33"/>
        <v>183</v>
      </c>
      <c r="AF496" s="168"/>
      <c r="AG496" s="135"/>
      <c r="AH496" s="216"/>
      <c r="AI496" s="296"/>
      <c r="AJ496" s="296"/>
      <c r="AK496" s="495" t="s">
        <v>2553</v>
      </c>
      <c r="AL496" s="143">
        <v>0.05</v>
      </c>
      <c r="AM496" s="287" t="s">
        <v>1582</v>
      </c>
      <c r="AN496" s="647">
        <v>0.1</v>
      </c>
      <c r="AO496" s="490" t="s">
        <v>2551</v>
      </c>
      <c r="AP496" s="877">
        <v>0.2</v>
      </c>
      <c r="AQ496" s="876" t="s">
        <v>4701</v>
      </c>
      <c r="AR496" s="1282">
        <v>0.3</v>
      </c>
      <c r="AS496" s="1032" t="s">
        <v>5900</v>
      </c>
      <c r="AT496" s="1424">
        <v>0.6</v>
      </c>
      <c r="AU496" s="1386" t="s">
        <v>6785</v>
      </c>
      <c r="AV496" s="1424">
        <v>1</v>
      </c>
      <c r="AW496" s="1406" t="s">
        <v>7553</v>
      </c>
      <c r="AX496" s="144"/>
      <c r="AY496" s="144"/>
      <c r="AZ496" s="144"/>
      <c r="BA496" s="144"/>
      <c r="BB496" s="144"/>
      <c r="BC496" s="144"/>
      <c r="BD496" s="144"/>
      <c r="BE496" s="144"/>
      <c r="BF496" s="144"/>
      <c r="BG496" s="144"/>
      <c r="BH496" s="144"/>
      <c r="BI496" s="144"/>
      <c r="BJ496" s="335">
        <f>IFERROR(VLOOKUP(CONCATENATE($AC496,$AE496),'Matriz de Decisión'!$M$4:$Y$81,2,0),0)</f>
        <v>0.11666666666666665</v>
      </c>
      <c r="BK496" s="377">
        <v>0.05</v>
      </c>
      <c r="BL496" s="380" t="s">
        <v>1582</v>
      </c>
      <c r="BM496" s="354">
        <f>IFERROR(VLOOKUP(CONCATENATE($AC496,$AE496),'[1]Matriz de Decisión'!$M$4:$Y$81,3,0),0)</f>
        <v>0.23333333333333331</v>
      </c>
      <c r="BN496" s="354">
        <v>23</v>
      </c>
      <c r="BO496" s="490" t="s">
        <v>2552</v>
      </c>
      <c r="BP496" s="354">
        <f>IFERROR(VLOOKUP(CONCATENATE($AC496,$AE496),'[1]Matriz de Decisión'!$M$4:$Y$81,4,0),0)</f>
        <v>0.35</v>
      </c>
      <c r="BQ496" s="940">
        <v>0.35</v>
      </c>
      <c r="BR496" s="938" t="s">
        <v>4741</v>
      </c>
      <c r="BS496" s="354">
        <f>IFERROR(VLOOKUP(CONCATENATE($AC496,$AE496),'[1]Matriz de Decisión'!$M$4:$Y$81,5,0),0)</f>
        <v>0.51666666666666661</v>
      </c>
      <c r="BT496" s="1276">
        <v>0.52</v>
      </c>
      <c r="BU496" s="1262" t="s">
        <v>5958</v>
      </c>
      <c r="BV496" s="1408">
        <v>0.68333333333333324</v>
      </c>
      <c r="BW496" s="1405">
        <v>0.68</v>
      </c>
      <c r="BX496" s="1411" t="s">
        <v>6841</v>
      </c>
      <c r="BY496" s="1432">
        <v>1</v>
      </c>
      <c r="BZ496" s="1417">
        <v>1</v>
      </c>
      <c r="CA496" s="1207" t="s">
        <v>7605</v>
      </c>
      <c r="CB496" s="354">
        <f>IFERROR(VLOOKUP(CONCATENATE($AC496,$AE496),'[1]Matriz de Decisión'!$M$4:$Y$81,8,0),0)</f>
        <v>1</v>
      </c>
      <c r="CC496" s="355"/>
      <c r="CD496" s="355"/>
      <c r="CE496" s="354">
        <f>IFERROR(VLOOKUP(CONCATENATE($AC496,$AE496),'[1]Matriz de Decisión'!$M$4:$Y$81,9,0),0)</f>
        <v>1</v>
      </c>
      <c r="CF496" s="355"/>
      <c r="CG496" s="355"/>
      <c r="CH496" s="354">
        <f>IFERROR(VLOOKUP(CONCATENATE($AC496,$AE496),'[1]Matriz de Decisión'!$M$4:$Y$81,10,0),0)</f>
        <v>1</v>
      </c>
      <c r="CI496" s="355"/>
      <c r="CJ496" s="355"/>
      <c r="CK496" s="354">
        <f>IFERROR(VLOOKUP(CONCATENATE($AC496,$AE496),'[1]Matriz de Decisión'!$M$4:$Y$81,11,0),0)</f>
        <v>1</v>
      </c>
      <c r="CL496" s="355"/>
      <c r="CM496" s="355"/>
      <c r="CN496" s="354">
        <f>IFERROR(VLOOKUP(CONCATENATE($AC496,$AE496),'[1]Matriz de Decisión'!$M$4:$Y$81,12,0),0)</f>
        <v>1</v>
      </c>
      <c r="CO496" s="355"/>
      <c r="CP496" s="355"/>
      <c r="CQ496" s="354">
        <f>IFERROR(VLOOKUP(CONCATENATE($AC496,$AE496),'[1]Matriz de Decisión'!$M$4:$Y$81,13,0),0)</f>
        <v>1</v>
      </c>
      <c r="CR496" s="355"/>
      <c r="CS496" s="355"/>
    </row>
    <row r="497" spans="1:97" ht="63.75" customHeight="1" x14ac:dyDescent="0.25">
      <c r="A497" s="234" t="s">
        <v>3556</v>
      </c>
      <c r="B497" s="234" t="s">
        <v>181</v>
      </c>
      <c r="C497" s="234">
        <v>2</v>
      </c>
      <c r="D497" s="166" t="s">
        <v>185</v>
      </c>
      <c r="E497" s="120">
        <v>0</v>
      </c>
      <c r="F497" s="234">
        <v>13</v>
      </c>
      <c r="G497" s="166" t="s">
        <v>3746</v>
      </c>
      <c r="H497" s="166" t="s">
        <v>183</v>
      </c>
      <c r="I497" s="299" t="str">
        <f t="shared" si="34"/>
        <v>I-202-0-1315601</v>
      </c>
      <c r="J497" s="234" t="s">
        <v>221</v>
      </c>
      <c r="K497" s="109" t="s">
        <v>1402</v>
      </c>
      <c r="L497" s="217" t="s">
        <v>19</v>
      </c>
      <c r="M497" s="111" t="s">
        <v>4754</v>
      </c>
      <c r="N497" s="202"/>
      <c r="O497" s="216" t="s">
        <v>225</v>
      </c>
      <c r="P497" s="331" t="s">
        <v>1414</v>
      </c>
      <c r="Q497" s="331" t="s">
        <v>1415</v>
      </c>
      <c r="R497" s="110" t="s">
        <v>228</v>
      </c>
      <c r="S497" s="111" t="s">
        <v>1583</v>
      </c>
      <c r="T497" s="1032" t="s">
        <v>6019</v>
      </c>
      <c r="U497" s="170">
        <v>0.3</v>
      </c>
      <c r="V497" s="216" t="s">
        <v>223</v>
      </c>
      <c r="W497" s="1633">
        <v>1</v>
      </c>
      <c r="X497" s="814" t="s">
        <v>222</v>
      </c>
      <c r="Y497" s="134">
        <v>43146</v>
      </c>
      <c r="Z497" s="296" t="s">
        <v>1584</v>
      </c>
      <c r="AA497" s="134">
        <v>43101</v>
      </c>
      <c r="AB497" s="134">
        <v>43281</v>
      </c>
      <c r="AC497" s="341" t="str">
        <f t="shared" si="35"/>
        <v>enero</v>
      </c>
      <c r="AD497" s="343">
        <f t="shared" si="36"/>
        <v>180</v>
      </c>
      <c r="AE497" s="342">
        <f t="shared" si="33"/>
        <v>183</v>
      </c>
      <c r="AF497" s="168"/>
      <c r="AG497" s="135"/>
      <c r="AH497" s="216"/>
      <c r="AI497" s="169"/>
      <c r="AJ497" s="296"/>
      <c r="AK497" s="490" t="s">
        <v>2554</v>
      </c>
      <c r="AL497" s="143">
        <v>0.25</v>
      </c>
      <c r="AM497" s="287" t="s">
        <v>1585</v>
      </c>
      <c r="AN497" s="647">
        <v>0.5</v>
      </c>
      <c r="AO497" s="490" t="s">
        <v>2556</v>
      </c>
      <c r="AP497" s="877">
        <v>0.2</v>
      </c>
      <c r="AQ497" s="878" t="s">
        <v>4702</v>
      </c>
      <c r="AR497" s="1282">
        <v>0.4</v>
      </c>
      <c r="AS497" s="1032" t="s">
        <v>5901</v>
      </c>
      <c r="AT497" s="1424">
        <v>0.7</v>
      </c>
      <c r="AU497" s="1386" t="s">
        <v>6786</v>
      </c>
      <c r="AV497" s="1424">
        <v>1</v>
      </c>
      <c r="AW497" s="1404" t="s">
        <v>7554</v>
      </c>
      <c r="AX497" s="144"/>
      <c r="AY497" s="144"/>
      <c r="AZ497" s="144"/>
      <c r="BA497" s="144"/>
      <c r="BB497" s="144"/>
      <c r="BC497" s="144"/>
      <c r="BD497" s="144"/>
      <c r="BE497" s="144"/>
      <c r="BF497" s="144"/>
      <c r="BG497" s="144"/>
      <c r="BH497" s="144"/>
      <c r="BI497" s="144"/>
      <c r="BJ497" s="335">
        <f>IFERROR(VLOOKUP(CONCATENATE($AC497,$AE497),'Matriz de Decisión'!$M$4:$Y$81,2,0),0)</f>
        <v>0.11666666666666665</v>
      </c>
      <c r="BK497" s="377">
        <v>0.25</v>
      </c>
      <c r="BL497" s="380" t="s">
        <v>1585</v>
      </c>
      <c r="BM497" s="354">
        <v>0.6</v>
      </c>
      <c r="BN497" s="354">
        <v>0.6</v>
      </c>
      <c r="BO497" s="490" t="s">
        <v>2555</v>
      </c>
      <c r="BP497" s="944">
        <f>IFERROR(VLOOKUP(CONCATENATE($AC497,$AE497),'[1]Matriz de Decisión'!$M$4:$Y$81,4,0),0)</f>
        <v>0.35</v>
      </c>
      <c r="BQ497" s="940">
        <v>0.35</v>
      </c>
      <c r="BR497" s="939" t="s">
        <v>4702</v>
      </c>
      <c r="BS497" s="354">
        <f>IFERROR(VLOOKUP(CONCATENATE($AC497,$AE497),'[1]Matriz de Decisión'!$M$4:$Y$81,5,0),0)</f>
        <v>0.51666666666666661</v>
      </c>
      <c r="BT497" s="1276">
        <v>0.52</v>
      </c>
      <c r="BU497" s="1032" t="s">
        <v>5901</v>
      </c>
      <c r="BV497" s="1408">
        <v>0.68333333333333324</v>
      </c>
      <c r="BW497" s="1405">
        <v>0.68</v>
      </c>
      <c r="BX497" s="1434" t="s">
        <v>6842</v>
      </c>
      <c r="BY497" s="1432">
        <v>1</v>
      </c>
      <c r="BZ497" s="1435">
        <v>1</v>
      </c>
      <c r="CA497" s="1404" t="s">
        <v>7606</v>
      </c>
      <c r="CB497" s="354">
        <f>IFERROR(VLOOKUP(CONCATENATE($AC497,$AE497),'[1]Matriz de Decisión'!$M$4:$Y$81,8,0),0)</f>
        <v>1</v>
      </c>
      <c r="CC497" s="355"/>
      <c r="CD497" s="355"/>
      <c r="CE497" s="354">
        <f>IFERROR(VLOOKUP(CONCATENATE($AC497,$AE497),'[1]Matriz de Decisión'!$M$4:$Y$81,9,0),0)</f>
        <v>1</v>
      </c>
      <c r="CF497" s="355"/>
      <c r="CG497" s="355"/>
      <c r="CH497" s="354">
        <f>IFERROR(VLOOKUP(CONCATENATE($AC497,$AE497),'[1]Matriz de Decisión'!$M$4:$Y$81,10,0),0)</f>
        <v>1</v>
      </c>
      <c r="CI497" s="355"/>
      <c r="CJ497" s="355"/>
      <c r="CK497" s="354">
        <f>IFERROR(VLOOKUP(CONCATENATE($AC497,$AE497),'[1]Matriz de Decisión'!$M$4:$Y$81,11,0),0)</f>
        <v>1</v>
      </c>
      <c r="CL497" s="355"/>
      <c r="CM497" s="355"/>
      <c r="CN497" s="354">
        <f>IFERROR(VLOOKUP(CONCATENATE($AC497,$AE497),'[1]Matriz de Decisión'!$M$4:$Y$81,12,0),0)</f>
        <v>1</v>
      </c>
      <c r="CO497" s="355"/>
      <c r="CP497" s="355"/>
      <c r="CQ497" s="354">
        <f>IFERROR(VLOOKUP(CONCATENATE($AC497,$AE497),'[1]Matriz de Decisión'!$M$4:$Y$81,13,0),0)</f>
        <v>1</v>
      </c>
      <c r="CR497" s="355"/>
      <c r="CS497" s="355"/>
    </row>
    <row r="498" spans="1:97" ht="84" x14ac:dyDescent="0.25">
      <c r="A498" s="234" t="s">
        <v>3556</v>
      </c>
      <c r="B498" s="234" t="s">
        <v>181</v>
      </c>
      <c r="C498" s="234">
        <v>2</v>
      </c>
      <c r="D498" s="166" t="s">
        <v>185</v>
      </c>
      <c r="E498" s="120">
        <v>0</v>
      </c>
      <c r="F498" s="234">
        <v>13</v>
      </c>
      <c r="G498" s="166" t="s">
        <v>3746</v>
      </c>
      <c r="H498" s="166" t="s">
        <v>185</v>
      </c>
      <c r="I498" s="299" t="str">
        <f t="shared" si="34"/>
        <v>I-202-0-1315602</v>
      </c>
      <c r="J498" s="234" t="s">
        <v>221</v>
      </c>
      <c r="K498" s="109" t="s">
        <v>1402</v>
      </c>
      <c r="L498" s="217" t="s">
        <v>19</v>
      </c>
      <c r="M498" s="111" t="s">
        <v>4754</v>
      </c>
      <c r="N498" s="202"/>
      <c r="O498" s="216" t="s">
        <v>225</v>
      </c>
      <c r="P498" s="331" t="s">
        <v>1414</v>
      </c>
      <c r="Q498" s="331" t="s">
        <v>1415</v>
      </c>
      <c r="R498" s="110" t="s">
        <v>228</v>
      </c>
      <c r="S498" s="111" t="s">
        <v>1583</v>
      </c>
      <c r="T498" s="1241" t="s">
        <v>6019</v>
      </c>
      <c r="U498" s="170"/>
      <c r="V498" s="216" t="s">
        <v>223</v>
      </c>
      <c r="W498" s="956">
        <v>1</v>
      </c>
      <c r="X498" s="814" t="s">
        <v>222</v>
      </c>
      <c r="Y498" s="134">
        <v>43146</v>
      </c>
      <c r="Z498" s="296" t="s">
        <v>1586</v>
      </c>
      <c r="AA498" s="134">
        <v>43282</v>
      </c>
      <c r="AB498" s="134">
        <v>43434</v>
      </c>
      <c r="AC498" s="341" t="str">
        <f t="shared" si="35"/>
        <v>julio</v>
      </c>
      <c r="AD498" s="343">
        <f t="shared" si="36"/>
        <v>152</v>
      </c>
      <c r="AE498" s="342">
        <f t="shared" si="33"/>
        <v>152</v>
      </c>
      <c r="AF498" s="168"/>
      <c r="AG498" s="135"/>
      <c r="AH498" s="216"/>
      <c r="AI498" s="169"/>
      <c r="AJ498" s="296"/>
      <c r="AK498" s="144"/>
      <c r="AL498" s="279"/>
      <c r="AM498" s="279"/>
      <c r="AN498" s="354"/>
      <c r="AO498" s="144"/>
      <c r="AP498" s="144"/>
      <c r="AQ498" s="144"/>
      <c r="AR498" s="1279"/>
      <c r="AS498" s="1187"/>
      <c r="AT498" s="202"/>
      <c r="AU498" s="1384"/>
      <c r="AV498" s="202"/>
      <c r="AW498" s="1423"/>
      <c r="AX498" s="144"/>
      <c r="AY498" s="144"/>
      <c r="AZ498" s="144"/>
      <c r="BA498" s="144"/>
      <c r="BB498" s="144"/>
      <c r="BC498" s="144"/>
      <c r="BD498" s="144"/>
      <c r="BE498" s="144"/>
      <c r="BF498" s="144"/>
      <c r="BG498" s="144"/>
      <c r="BH498" s="144"/>
      <c r="BI498" s="144"/>
      <c r="BJ498" s="335">
        <f>IFERROR(VLOOKUP(CONCATENATE($AC498,$AE498),'Matriz de Decisión'!$M$4:$Y$81,2,0),0)</f>
        <v>0</v>
      </c>
      <c r="BK498" s="355"/>
      <c r="BL498" s="355"/>
      <c r="BM498" s="354">
        <f>IFERROR(VLOOKUP(CONCATENATE($AC498,$AE498),'[1]Matriz de Decisión'!$M$4:$Y$81,3,0),0)</f>
        <v>0</v>
      </c>
      <c r="BN498" s="355"/>
      <c r="BO498" s="355"/>
      <c r="BP498" s="354">
        <f>IFERROR(VLOOKUP(CONCATENATE($AC498,$AE498),'[1]Matriz de Decisión'!$M$4:$Y$81,4,0),0)</f>
        <v>0</v>
      </c>
      <c r="BQ498" s="355"/>
      <c r="BR498" s="355"/>
      <c r="BS498" s="354">
        <f>IFERROR(VLOOKUP(CONCATENATE($AC498,$AE498),'[1]Matriz de Decisión'!$M$4:$Y$81,5,0),0)</f>
        <v>0</v>
      </c>
      <c r="BT498" s="1223"/>
      <c r="BU498" s="1223"/>
      <c r="BV498" s="1409">
        <v>0</v>
      </c>
      <c r="BW498" s="1410"/>
      <c r="BX498" s="1410"/>
      <c r="BY498" s="1432">
        <v>0</v>
      </c>
      <c r="BZ498" s="1433"/>
      <c r="CA498" s="1433"/>
      <c r="CB498" s="354">
        <f>IFERROR(VLOOKUP(CONCATENATE($AC498,$AE498),'[1]Matriz de Decisión'!$M$4:$Y$81,8,0),0)</f>
        <v>0.18000000000000002</v>
      </c>
      <c r="CC498" s="355"/>
      <c r="CD498" s="355"/>
      <c r="CE498" s="354">
        <f>IFERROR(VLOOKUP(CONCATENATE($AC498,$AE498),'[1]Matriz de Decisión'!$M$4:$Y$81,9,0),0)</f>
        <v>0.36000000000000004</v>
      </c>
      <c r="CF498" s="355"/>
      <c r="CG498" s="355"/>
      <c r="CH498" s="354">
        <f>IFERROR(VLOOKUP(CONCATENATE($AC498,$AE498),'[1]Matriz de Decisión'!$M$4:$Y$81,10,0),0)</f>
        <v>0.56000000000000005</v>
      </c>
      <c r="CI498" s="355"/>
      <c r="CJ498" s="355"/>
      <c r="CK498" s="354">
        <f>IFERROR(VLOOKUP(CONCATENATE($AC498,$AE498),'[1]Matriz de Decisión'!$M$4:$Y$81,11,0),0)</f>
        <v>0.76</v>
      </c>
      <c r="CL498" s="355"/>
      <c r="CM498" s="355"/>
      <c r="CN498" s="354">
        <f>IFERROR(VLOOKUP(CONCATENATE($AC498,$AE498),'[1]Matriz de Decisión'!$M$4:$Y$81,12,0),0)</f>
        <v>1</v>
      </c>
      <c r="CO498" s="355"/>
      <c r="CP498" s="355"/>
      <c r="CQ498" s="354">
        <f>IFERROR(VLOOKUP(CONCATENATE($AC498,$AE498),'[1]Matriz de Decisión'!$M$4:$Y$81,13,0),0)</f>
        <v>1</v>
      </c>
      <c r="CR498" s="355"/>
      <c r="CS498" s="355"/>
    </row>
    <row r="499" spans="1:97" ht="84" x14ac:dyDescent="0.25">
      <c r="A499" s="234" t="s">
        <v>3556</v>
      </c>
      <c r="B499" s="234" t="s">
        <v>181</v>
      </c>
      <c r="C499" s="234">
        <v>2</v>
      </c>
      <c r="D499" s="166" t="s">
        <v>185</v>
      </c>
      <c r="E499" s="120">
        <v>0</v>
      </c>
      <c r="F499" s="234">
        <v>13</v>
      </c>
      <c r="G499" s="166" t="s">
        <v>3746</v>
      </c>
      <c r="H499" s="166" t="s">
        <v>186</v>
      </c>
      <c r="I499" s="299" t="str">
        <f t="shared" si="34"/>
        <v>I-202-0-1315603</v>
      </c>
      <c r="J499" s="234" t="s">
        <v>221</v>
      </c>
      <c r="K499" s="109" t="s">
        <v>1402</v>
      </c>
      <c r="L499" s="217" t="s">
        <v>19</v>
      </c>
      <c r="M499" s="111" t="s">
        <v>4754</v>
      </c>
      <c r="N499" s="202"/>
      <c r="O499" s="216" t="s">
        <v>225</v>
      </c>
      <c r="P499" s="331" t="s">
        <v>1414</v>
      </c>
      <c r="Q499" s="331" t="s">
        <v>1415</v>
      </c>
      <c r="R499" s="110" t="s">
        <v>228</v>
      </c>
      <c r="S499" s="111" t="s">
        <v>1583</v>
      </c>
      <c r="T499" s="1241" t="s">
        <v>6019</v>
      </c>
      <c r="U499" s="170"/>
      <c r="V499" s="216" t="s">
        <v>223</v>
      </c>
      <c r="W499" s="956">
        <v>1</v>
      </c>
      <c r="X499" s="814" t="s">
        <v>222</v>
      </c>
      <c r="Y499" s="134">
        <v>43146</v>
      </c>
      <c r="Z499" s="296" t="s">
        <v>1587</v>
      </c>
      <c r="AA499" s="134">
        <v>43282</v>
      </c>
      <c r="AB499" s="134">
        <v>43434</v>
      </c>
      <c r="AC499" s="341" t="str">
        <f t="shared" si="35"/>
        <v>julio</v>
      </c>
      <c r="AD499" s="343">
        <f t="shared" si="36"/>
        <v>152</v>
      </c>
      <c r="AE499" s="342">
        <f t="shared" si="33"/>
        <v>152</v>
      </c>
      <c r="AF499" s="168"/>
      <c r="AG499" s="135"/>
      <c r="AH499" s="216"/>
      <c r="AI499" s="169"/>
      <c r="AJ499" s="296"/>
      <c r="AK499" s="144"/>
      <c r="AL499" s="279"/>
      <c r="AM499" s="279"/>
      <c r="AN499" s="354"/>
      <c r="AO499" s="144"/>
      <c r="AP499" s="144"/>
      <c r="AQ499" s="144"/>
      <c r="AR499" s="1279"/>
      <c r="AS499" s="1187"/>
      <c r="AT499" s="202"/>
      <c r="AU499" s="1384"/>
      <c r="AV499" s="202"/>
      <c r="AW499" s="1423"/>
      <c r="AX499" s="144"/>
      <c r="AY499" s="144"/>
      <c r="AZ499" s="144"/>
      <c r="BA499" s="144"/>
      <c r="BB499" s="144"/>
      <c r="BC499" s="144"/>
      <c r="BD499" s="144"/>
      <c r="BE499" s="144"/>
      <c r="BF499" s="144"/>
      <c r="BG499" s="144"/>
      <c r="BH499" s="144"/>
      <c r="BI499" s="144"/>
      <c r="BJ499" s="335">
        <f>IFERROR(VLOOKUP(CONCATENATE($AC499,$AE499),'Matriz de Decisión'!$M$4:$Y$81,2,0),0)</f>
        <v>0</v>
      </c>
      <c r="BK499" s="355"/>
      <c r="BL499" s="355"/>
      <c r="BM499" s="354">
        <f>IFERROR(VLOOKUP(CONCATENATE($AC499,$AE499),'[1]Matriz de Decisión'!$M$4:$Y$81,3,0),0)</f>
        <v>0</v>
      </c>
      <c r="BN499" s="355"/>
      <c r="BO499" s="355"/>
      <c r="BP499" s="354">
        <f>IFERROR(VLOOKUP(CONCATENATE($AC499,$AE499),'[1]Matriz de Decisión'!$M$4:$Y$81,4,0),0)</f>
        <v>0</v>
      </c>
      <c r="BQ499" s="355"/>
      <c r="BR499" s="355"/>
      <c r="BS499" s="354">
        <f>IFERROR(VLOOKUP(CONCATENATE($AC499,$AE499),'[1]Matriz de Decisión'!$M$4:$Y$81,5,0),0)</f>
        <v>0</v>
      </c>
      <c r="BT499" s="1223"/>
      <c r="BU499" s="1223"/>
      <c r="BV499" s="1409">
        <v>0</v>
      </c>
      <c r="BW499" s="1410"/>
      <c r="BX499" s="1410"/>
      <c r="BY499" s="1432">
        <v>0</v>
      </c>
      <c r="BZ499" s="1433"/>
      <c r="CA499" s="1433"/>
      <c r="CB499" s="354">
        <f>IFERROR(VLOOKUP(CONCATENATE($AC499,$AE499),'[1]Matriz de Decisión'!$M$4:$Y$81,8,0),0)</f>
        <v>0.18000000000000002</v>
      </c>
      <c r="CC499" s="355"/>
      <c r="CD499" s="355"/>
      <c r="CE499" s="354">
        <f>IFERROR(VLOOKUP(CONCATENATE($AC499,$AE499),'[1]Matriz de Decisión'!$M$4:$Y$81,9,0),0)</f>
        <v>0.36000000000000004</v>
      </c>
      <c r="CF499" s="355"/>
      <c r="CG499" s="355"/>
      <c r="CH499" s="354">
        <f>IFERROR(VLOOKUP(CONCATENATE($AC499,$AE499),'[1]Matriz de Decisión'!$M$4:$Y$81,10,0),0)</f>
        <v>0.56000000000000005</v>
      </c>
      <c r="CI499" s="355"/>
      <c r="CJ499" s="355"/>
      <c r="CK499" s="354">
        <f>IFERROR(VLOOKUP(CONCATENATE($AC499,$AE499),'[1]Matriz de Decisión'!$M$4:$Y$81,11,0),0)</f>
        <v>0.76</v>
      </c>
      <c r="CL499" s="355"/>
      <c r="CM499" s="355"/>
      <c r="CN499" s="354">
        <f>IFERROR(VLOOKUP(CONCATENATE($AC499,$AE499),'[1]Matriz de Decisión'!$M$4:$Y$81,12,0),0)</f>
        <v>1</v>
      </c>
      <c r="CO499" s="355"/>
      <c r="CP499" s="355"/>
      <c r="CQ499" s="354">
        <f>IFERROR(VLOOKUP(CONCATENATE($AC499,$AE499),'[1]Matriz de Decisión'!$M$4:$Y$81,13,0),0)</f>
        <v>1</v>
      </c>
      <c r="CR499" s="355"/>
      <c r="CS499" s="355"/>
    </row>
    <row r="500" spans="1:97" ht="63.75" customHeight="1" x14ac:dyDescent="0.25">
      <c r="A500" s="234" t="s">
        <v>3556</v>
      </c>
      <c r="B500" s="234" t="s">
        <v>181</v>
      </c>
      <c r="C500" s="234">
        <v>2</v>
      </c>
      <c r="D500" s="166" t="s">
        <v>185</v>
      </c>
      <c r="E500" s="120">
        <v>0</v>
      </c>
      <c r="F500" s="234">
        <v>13</v>
      </c>
      <c r="G500" s="166" t="s">
        <v>3747</v>
      </c>
      <c r="H500" s="166" t="s">
        <v>183</v>
      </c>
      <c r="I500" s="299" t="str">
        <f t="shared" si="34"/>
        <v>I-202-0-1315701</v>
      </c>
      <c r="J500" s="234" t="s">
        <v>221</v>
      </c>
      <c r="K500" s="109" t="s">
        <v>1402</v>
      </c>
      <c r="L500" s="217" t="s">
        <v>19</v>
      </c>
      <c r="M500" s="111" t="s">
        <v>4754</v>
      </c>
      <c r="N500" s="202"/>
      <c r="O500" s="216" t="s">
        <v>225</v>
      </c>
      <c r="P500" s="331" t="s">
        <v>1414</v>
      </c>
      <c r="Q500" s="331" t="s">
        <v>1415</v>
      </c>
      <c r="R500" s="110" t="s">
        <v>228</v>
      </c>
      <c r="S500" s="111" t="s">
        <v>1589</v>
      </c>
      <c r="T500" s="1032" t="s">
        <v>6020</v>
      </c>
      <c r="U500" s="170">
        <v>0.5</v>
      </c>
      <c r="V500" s="216" t="s">
        <v>223</v>
      </c>
      <c r="W500" s="1633">
        <v>1</v>
      </c>
      <c r="X500" s="814" t="s">
        <v>222</v>
      </c>
      <c r="Y500" s="134">
        <v>43146</v>
      </c>
      <c r="Z500" s="630" t="s">
        <v>1588</v>
      </c>
      <c r="AA500" s="381">
        <v>43132</v>
      </c>
      <c r="AB500" s="381">
        <v>43250</v>
      </c>
      <c r="AC500" s="341" t="str">
        <f t="shared" si="35"/>
        <v>febrero</v>
      </c>
      <c r="AD500" s="343">
        <f t="shared" si="36"/>
        <v>118</v>
      </c>
      <c r="AE500" s="342">
        <f t="shared" si="33"/>
        <v>122</v>
      </c>
      <c r="AF500" s="168"/>
      <c r="AG500" s="135"/>
      <c r="AH500" s="216"/>
      <c r="AI500" s="169"/>
      <c r="AJ500" s="296"/>
      <c r="AK500" s="491" t="s">
        <v>2557</v>
      </c>
      <c r="AL500" s="279"/>
      <c r="AM500" s="279"/>
      <c r="AN500" s="647">
        <v>0.1</v>
      </c>
      <c r="AO500" s="223" t="s">
        <v>2558</v>
      </c>
      <c r="AP500" s="884">
        <v>0.3</v>
      </c>
      <c r="AQ500" s="883" t="s">
        <v>4703</v>
      </c>
      <c r="AR500" s="1291">
        <f>100%/4*3</f>
        <v>0.75</v>
      </c>
      <c r="AS500" s="1032" t="s">
        <v>5914</v>
      </c>
      <c r="AT500" s="1424">
        <v>1</v>
      </c>
      <c r="AU500" s="1386" t="s">
        <v>6787</v>
      </c>
      <c r="AV500" s="1424">
        <v>1</v>
      </c>
      <c r="AW500" s="1403" t="s">
        <v>7512</v>
      </c>
      <c r="AX500" s="144"/>
      <c r="AY500" s="144"/>
      <c r="AZ500" s="144"/>
      <c r="BA500" s="144"/>
      <c r="BB500" s="144"/>
      <c r="BC500" s="144"/>
      <c r="BD500" s="144"/>
      <c r="BE500" s="144"/>
      <c r="BF500" s="144"/>
      <c r="BG500" s="144"/>
      <c r="BH500" s="144"/>
      <c r="BI500" s="144"/>
      <c r="BJ500" s="335">
        <f>IFERROR(VLOOKUP(CONCATENATE($AC500,$AE500),'Matriz de Decisión'!$M$4:$Y$81,2,0),0)</f>
        <v>0</v>
      </c>
      <c r="BK500" s="355"/>
      <c r="BL500" s="355"/>
      <c r="BM500" s="469">
        <v>0.1</v>
      </c>
      <c r="BN500" s="469">
        <v>0.1</v>
      </c>
      <c r="BO500" s="165" t="s">
        <v>2559</v>
      </c>
      <c r="BP500" s="944"/>
      <c r="BQ500" s="945">
        <v>0.18</v>
      </c>
      <c r="BR500" s="943" t="s">
        <v>4742</v>
      </c>
      <c r="BS500" s="354"/>
      <c r="BT500" s="1267">
        <v>0.65</v>
      </c>
      <c r="BU500" s="1262" t="s">
        <v>5959</v>
      </c>
      <c r="BV500" s="1441">
        <v>1</v>
      </c>
      <c r="BW500" s="1408">
        <v>1</v>
      </c>
      <c r="BX500" s="1411" t="s">
        <v>6843</v>
      </c>
      <c r="BY500" s="1432">
        <v>1</v>
      </c>
      <c r="BZ500" s="1435">
        <v>1</v>
      </c>
      <c r="CA500" s="1403" t="s">
        <v>7512</v>
      </c>
      <c r="CB500" s="354"/>
      <c r="CC500" s="355"/>
      <c r="CD500" s="355"/>
      <c r="CE500" s="354"/>
      <c r="CF500" s="355"/>
      <c r="CG500" s="355"/>
      <c r="CH500" s="354"/>
      <c r="CI500" s="355"/>
      <c r="CJ500" s="355"/>
      <c r="CK500" s="354"/>
      <c r="CL500" s="355"/>
      <c r="CM500" s="355"/>
      <c r="CN500" s="354"/>
      <c r="CO500" s="355"/>
      <c r="CP500" s="355"/>
      <c r="CQ500" s="354"/>
      <c r="CR500" s="355"/>
      <c r="CS500" s="355"/>
    </row>
    <row r="501" spans="1:97" ht="110.25" x14ac:dyDescent="0.25">
      <c r="A501" s="234" t="s">
        <v>3556</v>
      </c>
      <c r="B501" s="234" t="s">
        <v>181</v>
      </c>
      <c r="C501" s="234">
        <v>2</v>
      </c>
      <c r="D501" s="166" t="s">
        <v>185</v>
      </c>
      <c r="E501" s="120">
        <v>0</v>
      </c>
      <c r="F501" s="234">
        <v>13</v>
      </c>
      <c r="G501" s="166" t="s">
        <v>3747</v>
      </c>
      <c r="H501" s="166" t="s">
        <v>185</v>
      </c>
      <c r="I501" s="299" t="str">
        <f t="shared" si="34"/>
        <v>I-202-0-1315702</v>
      </c>
      <c r="J501" s="234" t="s">
        <v>221</v>
      </c>
      <c r="K501" s="109" t="s">
        <v>1402</v>
      </c>
      <c r="L501" s="217" t="s">
        <v>19</v>
      </c>
      <c r="M501" s="111" t="s">
        <v>4754</v>
      </c>
      <c r="N501" s="202"/>
      <c r="O501" s="216" t="s">
        <v>225</v>
      </c>
      <c r="P501" s="331" t="s">
        <v>1414</v>
      </c>
      <c r="Q501" s="331" t="s">
        <v>1415</v>
      </c>
      <c r="R501" s="110" t="s">
        <v>228</v>
      </c>
      <c r="S501" s="186" t="s">
        <v>1589</v>
      </c>
      <c r="T501" s="1241" t="s">
        <v>6020</v>
      </c>
      <c r="U501" s="170"/>
      <c r="V501" s="216" t="s">
        <v>223</v>
      </c>
      <c r="W501" s="956">
        <v>1</v>
      </c>
      <c r="X501" s="814" t="s">
        <v>222</v>
      </c>
      <c r="Y501" s="815">
        <v>43146</v>
      </c>
      <c r="Z501" s="630" t="s">
        <v>1590</v>
      </c>
      <c r="AA501" s="381">
        <v>43252</v>
      </c>
      <c r="AB501" s="381">
        <v>43312</v>
      </c>
      <c r="AC501" s="341" t="str">
        <f t="shared" si="35"/>
        <v>junio</v>
      </c>
      <c r="AD501" s="343">
        <f t="shared" si="36"/>
        <v>60</v>
      </c>
      <c r="AE501" s="342">
        <f t="shared" si="33"/>
        <v>61</v>
      </c>
      <c r="AF501" s="168"/>
      <c r="AG501" s="135"/>
      <c r="AH501" s="216"/>
      <c r="AI501" s="169"/>
      <c r="AJ501" s="296"/>
      <c r="AK501" s="144"/>
      <c r="AL501" s="279"/>
      <c r="AM501" s="279"/>
      <c r="AN501" s="354"/>
      <c r="AO501" s="144"/>
      <c r="AP501" s="144"/>
      <c r="AQ501" s="144"/>
      <c r="AR501" s="1279"/>
      <c r="AS501" s="1187"/>
      <c r="AT501" s="202"/>
      <c r="AU501" s="1384"/>
      <c r="AV501" s="1424">
        <v>0.9</v>
      </c>
      <c r="AW501" s="1404" t="s">
        <v>7555</v>
      </c>
      <c r="AX501" s="144"/>
      <c r="AY501" s="144"/>
      <c r="AZ501" s="144"/>
      <c r="BA501" s="144"/>
      <c r="BB501" s="144"/>
      <c r="BC501" s="144"/>
      <c r="BD501" s="144"/>
      <c r="BE501" s="144"/>
      <c r="BF501" s="144"/>
      <c r="BG501" s="144"/>
      <c r="BH501" s="144"/>
      <c r="BI501" s="144"/>
      <c r="BJ501" s="335">
        <f>IFERROR(VLOOKUP(CONCATENATE($AC501,$AE501),'Matriz de Decisión'!$M$4:$Y$81,2,0),0)</f>
        <v>0</v>
      </c>
      <c r="BK501" s="355"/>
      <c r="BL501" s="355"/>
      <c r="BM501" s="354"/>
      <c r="BN501" s="355"/>
      <c r="BO501" s="355"/>
      <c r="BP501" s="354"/>
      <c r="BQ501" s="355"/>
      <c r="BR501" s="355"/>
      <c r="BS501" s="354"/>
      <c r="BT501" s="1223"/>
      <c r="BU501" s="1223"/>
      <c r="BV501" s="1409"/>
      <c r="BW501" s="1410"/>
      <c r="BX501" s="1410"/>
      <c r="BY501" s="1432">
        <v>0.9</v>
      </c>
      <c r="BZ501" s="1489">
        <v>0.7</v>
      </c>
      <c r="CA501" s="1488" t="s">
        <v>7607</v>
      </c>
      <c r="CB501" s="354"/>
      <c r="CC501" s="355"/>
      <c r="CD501" s="355"/>
      <c r="CE501" s="354"/>
      <c r="CF501" s="355"/>
      <c r="CG501" s="355"/>
      <c r="CH501" s="354"/>
      <c r="CI501" s="355"/>
      <c r="CJ501" s="355"/>
      <c r="CK501" s="354"/>
      <c r="CL501" s="355"/>
      <c r="CM501" s="355"/>
      <c r="CN501" s="354"/>
      <c r="CO501" s="355"/>
      <c r="CP501" s="355"/>
      <c r="CQ501" s="354"/>
      <c r="CR501" s="355"/>
      <c r="CS501" s="355"/>
    </row>
    <row r="502" spans="1:97" ht="63.75" customHeight="1" x14ac:dyDescent="0.25">
      <c r="A502" s="234" t="s">
        <v>3556</v>
      </c>
      <c r="B502" s="234" t="s">
        <v>181</v>
      </c>
      <c r="C502" s="234">
        <v>2</v>
      </c>
      <c r="D502" s="166" t="s">
        <v>185</v>
      </c>
      <c r="E502" s="120">
        <v>0</v>
      </c>
      <c r="F502" s="234">
        <v>13</v>
      </c>
      <c r="G502" s="166" t="s">
        <v>3748</v>
      </c>
      <c r="H502" s="166" t="s">
        <v>183</v>
      </c>
      <c r="I502" s="299" t="str">
        <f t="shared" si="34"/>
        <v>I-202-0-1315801</v>
      </c>
      <c r="J502" s="234" t="s">
        <v>221</v>
      </c>
      <c r="K502" s="109" t="s">
        <v>1402</v>
      </c>
      <c r="L502" s="217" t="s">
        <v>19</v>
      </c>
      <c r="M502" s="111" t="s">
        <v>4754</v>
      </c>
      <c r="N502" s="202"/>
      <c r="O502" s="216" t="s">
        <v>225</v>
      </c>
      <c r="P502" s="331" t="s">
        <v>1414</v>
      </c>
      <c r="Q502" s="331" t="s">
        <v>1415</v>
      </c>
      <c r="R502" s="110" t="s">
        <v>228</v>
      </c>
      <c r="S502" s="111" t="s">
        <v>1591</v>
      </c>
      <c r="T502" s="1032" t="s">
        <v>6020</v>
      </c>
      <c r="U502" s="170">
        <v>0.4</v>
      </c>
      <c r="V502" s="216" t="s">
        <v>223</v>
      </c>
      <c r="W502" s="956">
        <v>1</v>
      </c>
      <c r="X502" s="814" t="s">
        <v>222</v>
      </c>
      <c r="Y502" s="815">
        <v>43146</v>
      </c>
      <c r="Z502" s="296" t="s">
        <v>1592</v>
      </c>
      <c r="AA502" s="134">
        <v>43132</v>
      </c>
      <c r="AB502" s="134">
        <v>43434</v>
      </c>
      <c r="AC502" s="341" t="str">
        <f t="shared" si="35"/>
        <v>febrero</v>
      </c>
      <c r="AD502" s="343">
        <f t="shared" si="36"/>
        <v>302</v>
      </c>
      <c r="AE502" s="342">
        <f t="shared" si="33"/>
        <v>305</v>
      </c>
      <c r="AF502" s="168"/>
      <c r="AG502" s="168"/>
      <c r="AH502" s="296"/>
      <c r="AI502" s="169">
        <v>30000000</v>
      </c>
      <c r="AJ502" s="296"/>
      <c r="AK502" s="490" t="s">
        <v>2560</v>
      </c>
      <c r="AL502" s="279"/>
      <c r="AM502" s="279"/>
      <c r="AN502" s="647">
        <v>0.05</v>
      </c>
      <c r="AO502" s="472" t="s">
        <v>2561</v>
      </c>
      <c r="AP502" s="886">
        <v>0.1</v>
      </c>
      <c r="AQ502" s="885" t="s">
        <v>4704</v>
      </c>
      <c r="AR502" s="1291">
        <f>100%/10*3</f>
        <v>0.30000000000000004</v>
      </c>
      <c r="AS502" s="1032" t="s">
        <v>5915</v>
      </c>
      <c r="AT502" s="1394">
        <v>0.4</v>
      </c>
      <c r="AU502" s="1392" t="s">
        <v>6788</v>
      </c>
      <c r="AV502" s="1621">
        <f>100%/10*4.5</f>
        <v>0.45</v>
      </c>
      <c r="AW502" s="1434" t="s">
        <v>7556</v>
      </c>
      <c r="AX502" s="144"/>
      <c r="AY502" s="144"/>
      <c r="AZ502" s="144"/>
      <c r="BA502" s="144"/>
      <c r="BB502" s="144"/>
      <c r="BC502" s="144"/>
      <c r="BD502" s="144"/>
      <c r="BE502" s="144"/>
      <c r="BF502" s="144"/>
      <c r="BG502" s="144"/>
      <c r="BH502" s="144"/>
      <c r="BI502" s="144"/>
      <c r="BJ502" s="335">
        <f>IFERROR(VLOOKUP(CONCATENATE($AC502,$AE502),'Matriz de Decisión'!$M$4:$Y$81,2,0),0)</f>
        <v>0</v>
      </c>
      <c r="BK502" s="355"/>
      <c r="BL502" s="355"/>
      <c r="BM502" s="354">
        <v>7.0000000000000007E-2</v>
      </c>
      <c r="BN502" s="354">
        <v>7.0000000000000007E-2</v>
      </c>
      <c r="BO502" s="490" t="s">
        <v>2562</v>
      </c>
      <c r="BP502" s="354">
        <f>IFERROR(VLOOKUP(CONCATENATE($AC502,$AE502),'[1]Matriz de Decisión'!$M$4:$Y$81,4,0),0)</f>
        <v>0.14000000000000001</v>
      </c>
      <c r="BQ502" s="947">
        <v>0.14000000000000001</v>
      </c>
      <c r="BR502" s="946" t="s">
        <v>4743</v>
      </c>
      <c r="BS502" s="354">
        <f>IFERROR(VLOOKUP(CONCATENATE($AC502,$AE502),'[1]Matriz de Decisión'!$M$4:$Y$81,5,0),0)</f>
        <v>0.21000000000000002</v>
      </c>
      <c r="BT502" s="1267">
        <v>0.21</v>
      </c>
      <c r="BU502" s="1262" t="s">
        <v>5960</v>
      </c>
      <c r="BV502" s="1408">
        <v>0.28000000000000003</v>
      </c>
      <c r="BW502" s="1408">
        <v>0.28000000000000003</v>
      </c>
      <c r="BX502" s="1412" t="s">
        <v>6844</v>
      </c>
      <c r="BY502" s="1432">
        <v>0.35000000000000003</v>
      </c>
      <c r="BZ502" s="1405">
        <v>0.35</v>
      </c>
      <c r="CA502" s="1434" t="s">
        <v>7608</v>
      </c>
      <c r="CB502" s="354">
        <f>IFERROR(VLOOKUP(CONCATENATE($AC502,$AE502),'[1]Matriz de Decisión'!$M$4:$Y$81,8,0),0)</f>
        <v>0.45000000000000007</v>
      </c>
      <c r="CC502" s="355"/>
      <c r="CD502" s="355"/>
      <c r="CE502" s="354">
        <f>IFERROR(VLOOKUP(CONCATENATE($AC502,$AE502),'[1]Matriz de Decisión'!$M$4:$Y$81,9,0),0)</f>
        <v>0.55000000000000004</v>
      </c>
      <c r="CF502" s="355"/>
      <c r="CG502" s="355"/>
      <c r="CH502" s="354">
        <f>IFERROR(VLOOKUP(CONCATENATE($AC502,$AE502),'[1]Matriz de Decisión'!$M$4:$Y$81,10,0),0)</f>
        <v>0.65</v>
      </c>
      <c r="CI502" s="355"/>
      <c r="CJ502" s="355"/>
      <c r="CK502" s="354">
        <f>IFERROR(VLOOKUP(CONCATENATE($AC502,$AE502),'[1]Matriz de Decisión'!$M$4:$Y$81,11,0),0)</f>
        <v>0.75</v>
      </c>
      <c r="CL502" s="355"/>
      <c r="CM502" s="355"/>
      <c r="CN502" s="354">
        <f>IFERROR(VLOOKUP(CONCATENATE($AC502,$AE502),'[1]Matriz de Decisión'!$M$4:$Y$81,12,0),0)</f>
        <v>1</v>
      </c>
      <c r="CO502" s="355"/>
      <c r="CP502" s="355"/>
      <c r="CQ502" s="354">
        <f>IFERROR(VLOOKUP(CONCATENATE($AC502,$AE502),'[1]Matriz de Decisión'!$M$4:$Y$81,13,0),0)</f>
        <v>1</v>
      </c>
      <c r="CR502" s="355"/>
      <c r="CS502" s="355"/>
    </row>
    <row r="503" spans="1:97" ht="63.75" customHeight="1" x14ac:dyDescent="0.25">
      <c r="A503" s="234" t="s">
        <v>3556</v>
      </c>
      <c r="B503" s="234" t="s">
        <v>181</v>
      </c>
      <c r="C503" s="234">
        <v>2</v>
      </c>
      <c r="D503" s="166" t="s">
        <v>185</v>
      </c>
      <c r="E503" s="120">
        <v>0</v>
      </c>
      <c r="F503" s="234">
        <v>13</v>
      </c>
      <c r="G503" s="166" t="s">
        <v>3748</v>
      </c>
      <c r="H503" s="166" t="s">
        <v>185</v>
      </c>
      <c r="I503" s="299" t="str">
        <f t="shared" si="34"/>
        <v>I-202-0-1315802</v>
      </c>
      <c r="J503" s="234" t="s">
        <v>221</v>
      </c>
      <c r="K503" s="109" t="s">
        <v>1402</v>
      </c>
      <c r="L503" s="217" t="s">
        <v>19</v>
      </c>
      <c r="M503" s="111" t="s">
        <v>4754</v>
      </c>
      <c r="N503" s="202"/>
      <c r="O503" s="216" t="s">
        <v>225</v>
      </c>
      <c r="P503" s="331" t="s">
        <v>1414</v>
      </c>
      <c r="Q503" s="331" t="s">
        <v>1415</v>
      </c>
      <c r="R503" s="110" t="s">
        <v>228</v>
      </c>
      <c r="S503" s="111" t="s">
        <v>1591</v>
      </c>
      <c r="T503" s="1032" t="s">
        <v>6020</v>
      </c>
      <c r="U503" s="170"/>
      <c r="V503" s="216" t="s">
        <v>223</v>
      </c>
      <c r="W503" s="956">
        <v>1</v>
      </c>
      <c r="X503" s="499" t="s">
        <v>222</v>
      </c>
      <c r="Y503" s="500">
        <v>43146</v>
      </c>
      <c r="Z503" s="296" t="s">
        <v>1593</v>
      </c>
      <c r="AA503" s="134">
        <v>43132</v>
      </c>
      <c r="AB503" s="208">
        <v>43434</v>
      </c>
      <c r="AC503" s="341" t="str">
        <f t="shared" si="35"/>
        <v>febrero</v>
      </c>
      <c r="AD503" s="343">
        <f t="shared" si="36"/>
        <v>302</v>
      </c>
      <c r="AE503" s="342">
        <f t="shared" si="33"/>
        <v>305</v>
      </c>
      <c r="AF503" s="168"/>
      <c r="AG503" s="135"/>
      <c r="AH503" s="216"/>
      <c r="AI503" s="169">
        <v>70000000</v>
      </c>
      <c r="AJ503" s="296"/>
      <c r="AK503" s="490" t="s">
        <v>2564</v>
      </c>
      <c r="AL503" s="279"/>
      <c r="AM503" s="279"/>
      <c r="AN503" s="647">
        <v>0.05</v>
      </c>
      <c r="AO503" s="490" t="s">
        <v>2561</v>
      </c>
      <c r="AP503" s="886">
        <v>0.1</v>
      </c>
      <c r="AQ503" s="885" t="s">
        <v>4705</v>
      </c>
      <c r="AR503" s="1291">
        <f>100%/10*3</f>
        <v>0.30000000000000004</v>
      </c>
      <c r="AS503" s="1032" t="s">
        <v>5916</v>
      </c>
      <c r="AT503" s="1394">
        <v>0.4</v>
      </c>
      <c r="AU503" s="1392" t="s">
        <v>6789</v>
      </c>
      <c r="AV503" s="1621">
        <f>100%/10*4.5</f>
        <v>0.45</v>
      </c>
      <c r="AW503" s="1434" t="s">
        <v>7557</v>
      </c>
      <c r="AX503" s="144"/>
      <c r="AY503" s="144"/>
      <c r="AZ503" s="144"/>
      <c r="BA503" s="144"/>
      <c r="BB503" s="144"/>
      <c r="BC503" s="144"/>
      <c r="BD503" s="144"/>
      <c r="BE503" s="144"/>
      <c r="BF503" s="144"/>
      <c r="BG503" s="144"/>
      <c r="BH503" s="144"/>
      <c r="BI503" s="144"/>
      <c r="BJ503" s="335">
        <f>IFERROR(VLOOKUP(CONCATENATE($AC503,$AE503),'Matriz de Decisión'!$M$4:$Y$81,2,0),0)</f>
        <v>0</v>
      </c>
      <c r="BK503" s="355"/>
      <c r="BL503" s="355"/>
      <c r="BM503" s="354">
        <v>7.0000000000000007E-2</v>
      </c>
      <c r="BN503" s="354">
        <v>7.0000000000000007E-2</v>
      </c>
      <c r="BO503" s="490" t="s">
        <v>2565</v>
      </c>
      <c r="BP503" s="354">
        <f>IFERROR(VLOOKUP(CONCATENATE($AC503,$AE503),'[1]Matriz de Decisión'!$M$4:$Y$81,4,0),0)</f>
        <v>0.14000000000000001</v>
      </c>
      <c r="BQ503" s="947">
        <v>0.14000000000000001</v>
      </c>
      <c r="BR503" s="946" t="s">
        <v>4744</v>
      </c>
      <c r="BS503" s="354">
        <f>IFERROR(VLOOKUP(CONCATENATE($AC503,$AE503),'[1]Matriz de Decisión'!$M$4:$Y$81,5,0),0)</f>
        <v>0.21000000000000002</v>
      </c>
      <c r="BT503" s="1267">
        <v>0.21</v>
      </c>
      <c r="BU503" s="1262" t="s">
        <v>5960</v>
      </c>
      <c r="BV503" s="1408">
        <v>0.28000000000000003</v>
      </c>
      <c r="BW503" s="1408">
        <v>0.28000000000000003</v>
      </c>
      <c r="BX503" s="1412" t="s">
        <v>6845</v>
      </c>
      <c r="BY503" s="1432">
        <v>0.35000000000000003</v>
      </c>
      <c r="BZ503" s="1405">
        <v>0.35</v>
      </c>
      <c r="CA503" s="1434" t="s">
        <v>7609</v>
      </c>
      <c r="CB503" s="354">
        <f>IFERROR(VLOOKUP(CONCATENATE($AC503,$AE503),'[1]Matriz de Decisión'!$M$4:$Y$81,8,0),0)</f>
        <v>0.45000000000000007</v>
      </c>
      <c r="CC503" s="355"/>
      <c r="CD503" s="355"/>
      <c r="CE503" s="354">
        <f>IFERROR(VLOOKUP(CONCATENATE($AC503,$AE503),'[1]Matriz de Decisión'!$M$4:$Y$81,9,0),0)</f>
        <v>0.55000000000000004</v>
      </c>
      <c r="CF503" s="355"/>
      <c r="CG503" s="355"/>
      <c r="CH503" s="354">
        <f>IFERROR(VLOOKUP(CONCATENATE($AC503,$AE503),'[1]Matriz de Decisión'!$M$4:$Y$81,10,0),0)</f>
        <v>0.65</v>
      </c>
      <c r="CI503" s="355"/>
      <c r="CJ503" s="355"/>
      <c r="CK503" s="354">
        <f>IFERROR(VLOOKUP(CONCATENATE($AC503,$AE503),'[1]Matriz de Decisión'!$M$4:$Y$81,11,0),0)</f>
        <v>0.75</v>
      </c>
      <c r="CL503" s="355"/>
      <c r="CM503" s="355"/>
      <c r="CN503" s="354">
        <f>IFERROR(VLOOKUP(CONCATENATE($AC503,$AE503),'[1]Matriz de Decisión'!$M$4:$Y$81,12,0),0)</f>
        <v>1</v>
      </c>
      <c r="CO503" s="355"/>
      <c r="CP503" s="355"/>
      <c r="CQ503" s="354">
        <f>IFERROR(VLOOKUP(CONCATENATE($AC503,$AE503),'[1]Matriz de Decisión'!$M$4:$Y$81,13,0),0)</f>
        <v>1</v>
      </c>
      <c r="CR503" s="355"/>
      <c r="CS503" s="355"/>
    </row>
    <row r="504" spans="1:97" ht="63.75" customHeight="1" x14ac:dyDescent="0.25">
      <c r="A504" s="234" t="s">
        <v>3556</v>
      </c>
      <c r="B504" s="234" t="s">
        <v>181</v>
      </c>
      <c r="C504" s="234">
        <v>2</v>
      </c>
      <c r="D504" s="166" t="s">
        <v>185</v>
      </c>
      <c r="E504" s="120">
        <v>0</v>
      </c>
      <c r="F504" s="234">
        <v>13</v>
      </c>
      <c r="G504" s="166" t="s">
        <v>3748</v>
      </c>
      <c r="H504" s="166" t="s">
        <v>186</v>
      </c>
      <c r="I504" s="299" t="str">
        <f t="shared" si="34"/>
        <v>I-202-0-1315803</v>
      </c>
      <c r="J504" s="234" t="s">
        <v>221</v>
      </c>
      <c r="K504" s="109" t="s">
        <v>1402</v>
      </c>
      <c r="L504" s="217" t="s">
        <v>19</v>
      </c>
      <c r="M504" s="111" t="s">
        <v>4754</v>
      </c>
      <c r="N504" s="202"/>
      <c r="O504" s="216" t="s">
        <v>225</v>
      </c>
      <c r="P504" s="331" t="s">
        <v>1414</v>
      </c>
      <c r="Q504" s="331" t="s">
        <v>1415</v>
      </c>
      <c r="R504" s="110" t="s">
        <v>228</v>
      </c>
      <c r="S504" s="111" t="s">
        <v>1591</v>
      </c>
      <c r="T504" s="1032" t="s">
        <v>6020</v>
      </c>
      <c r="U504" s="170"/>
      <c r="V504" s="216" t="s">
        <v>223</v>
      </c>
      <c r="W504" s="956">
        <v>1</v>
      </c>
      <c r="X504" s="814" t="s">
        <v>222</v>
      </c>
      <c r="Y504" s="815">
        <v>43161</v>
      </c>
      <c r="Z504" s="296" t="s">
        <v>1594</v>
      </c>
      <c r="AA504" s="134">
        <v>43132</v>
      </c>
      <c r="AB504" s="134">
        <v>43465</v>
      </c>
      <c r="AC504" s="341" t="str">
        <f t="shared" si="35"/>
        <v>febrero</v>
      </c>
      <c r="AD504" s="343">
        <f t="shared" si="36"/>
        <v>333</v>
      </c>
      <c r="AE504" s="342">
        <f t="shared" si="33"/>
        <v>333</v>
      </c>
      <c r="AF504" s="168"/>
      <c r="AG504" s="135">
        <v>71500000</v>
      </c>
      <c r="AH504" s="216"/>
      <c r="AI504" s="169"/>
      <c r="AJ504" s="296"/>
      <c r="AK504" s="296" t="s">
        <v>2563</v>
      </c>
      <c r="AL504" s="279"/>
      <c r="AM504" s="279"/>
      <c r="AN504" s="647">
        <v>7.0000000000000007E-2</v>
      </c>
      <c r="AO504" s="502" t="s">
        <v>2561</v>
      </c>
      <c r="AP504" s="886">
        <v>0.1</v>
      </c>
      <c r="AQ504" s="885" t="s">
        <v>4705</v>
      </c>
      <c r="AR504" s="1291">
        <f>100%/11*3</f>
        <v>0.27272727272727271</v>
      </c>
      <c r="AS504" s="1032" t="s">
        <v>5917</v>
      </c>
      <c r="AT504" s="1394">
        <v>0.36363636363636365</v>
      </c>
      <c r="AU504" s="1392" t="s">
        <v>6790</v>
      </c>
      <c r="AV504" s="1424">
        <v>0.4</v>
      </c>
      <c r="AW504" s="1434" t="s">
        <v>7558</v>
      </c>
      <c r="AX504" s="144"/>
      <c r="AY504" s="144"/>
      <c r="AZ504" s="144"/>
      <c r="BA504" s="144"/>
      <c r="BB504" s="144"/>
      <c r="BC504" s="144"/>
      <c r="BD504" s="144"/>
      <c r="BE504" s="144"/>
      <c r="BF504" s="144"/>
      <c r="BG504" s="144"/>
      <c r="BH504" s="144"/>
      <c r="BI504" s="144"/>
      <c r="BJ504" s="335">
        <f>IFERROR(VLOOKUP(CONCATENATE($AC504,$AE504),'Matriz de Decisión'!$M$4:$Y$81,2,0),0)</f>
        <v>0</v>
      </c>
      <c r="BK504" s="355"/>
      <c r="BL504" s="355"/>
      <c r="BM504" s="354">
        <v>0.12</v>
      </c>
      <c r="BN504" s="354">
        <v>0.12</v>
      </c>
      <c r="BO504" s="502" t="s">
        <v>2566</v>
      </c>
      <c r="BP504" s="354">
        <f>IFERROR(VLOOKUP(CONCATENATE($AC504,$AE504),'[1]Matriz de Decisión'!$M$4:$Y$81,4,0),0)</f>
        <v>0.12181818181818183</v>
      </c>
      <c r="BQ504" s="949">
        <v>0.12</v>
      </c>
      <c r="BR504" s="948" t="s">
        <v>4745</v>
      </c>
      <c r="BS504" s="354">
        <f>IFERROR(VLOOKUP(CONCATENATE($AC504,$AE504),'[1]Matriz de Decisión'!$M$4:$Y$81,5,0),0)</f>
        <v>0.18272727272727274</v>
      </c>
      <c r="BT504" s="1267">
        <v>0.18</v>
      </c>
      <c r="BU504" s="1262" t="s">
        <v>5961</v>
      </c>
      <c r="BV504" s="1408">
        <v>0.24363636363636365</v>
      </c>
      <c r="BW504" s="1408">
        <v>0.24</v>
      </c>
      <c r="BX504" s="1412" t="s">
        <v>6846</v>
      </c>
      <c r="BY504" s="1432">
        <v>0.30454545454545456</v>
      </c>
      <c r="BZ504" s="1405">
        <v>0.3</v>
      </c>
      <c r="CA504" s="1434" t="s">
        <v>7610</v>
      </c>
      <c r="CB504" s="354">
        <f>IFERROR(VLOOKUP(CONCATENATE($AC504,$AE504),'[1]Matriz de Decisión'!$M$4:$Y$81,8,0),0)</f>
        <v>0.3954545454545455</v>
      </c>
      <c r="CC504" s="355"/>
      <c r="CD504" s="355"/>
      <c r="CE504" s="354">
        <f>IFERROR(VLOOKUP(CONCATENATE($AC504,$AE504),'[1]Matriz de Decisión'!$M$4:$Y$81,9,0),0)</f>
        <v>0.48636363636363644</v>
      </c>
      <c r="CF504" s="355"/>
      <c r="CG504" s="355"/>
      <c r="CH504" s="354">
        <f>IFERROR(VLOOKUP(CONCATENATE($AC504,$AE504),'[1]Matriz de Decisión'!$M$4:$Y$81,10,0),0)</f>
        <v>0.57727272727272738</v>
      </c>
      <c r="CI504" s="355"/>
      <c r="CJ504" s="355"/>
      <c r="CK504" s="354">
        <f>IFERROR(VLOOKUP(CONCATENATE($AC504,$AE504),'[1]Matriz de Decisión'!$M$4:$Y$81,11,0),0)</f>
        <v>0.66818181818181832</v>
      </c>
      <c r="CL504" s="355"/>
      <c r="CM504" s="355"/>
      <c r="CN504" s="354">
        <f>IFERROR(VLOOKUP(CONCATENATE($AC504,$AE504),'[1]Matriz de Decisión'!$M$4:$Y$81,12,0),0)</f>
        <v>0.75909090909090926</v>
      </c>
      <c r="CO504" s="355"/>
      <c r="CP504" s="355"/>
      <c r="CQ504" s="354">
        <f>IFERROR(VLOOKUP(CONCATENATE($AC504,$AE504),'[1]Matriz de Decisión'!$M$4:$Y$81,13,0),0)</f>
        <v>1</v>
      </c>
      <c r="CR504" s="355"/>
      <c r="CS504" s="355"/>
    </row>
    <row r="505" spans="1:97" ht="63.75" customHeight="1" x14ac:dyDescent="0.25">
      <c r="A505" s="234" t="s">
        <v>3556</v>
      </c>
      <c r="B505" s="234" t="s">
        <v>181</v>
      </c>
      <c r="C505" s="234">
        <v>2</v>
      </c>
      <c r="D505" s="166" t="s">
        <v>185</v>
      </c>
      <c r="E505" s="120">
        <v>0</v>
      </c>
      <c r="F505" s="234">
        <v>13</v>
      </c>
      <c r="G505" s="166" t="s">
        <v>3748</v>
      </c>
      <c r="H505" s="166" t="s">
        <v>187</v>
      </c>
      <c r="I505" s="299" t="str">
        <f t="shared" si="34"/>
        <v>I-202-0-1315804</v>
      </c>
      <c r="J505" s="234" t="s">
        <v>221</v>
      </c>
      <c r="K505" s="109" t="s">
        <v>1402</v>
      </c>
      <c r="L505" s="217" t="s">
        <v>19</v>
      </c>
      <c r="M505" s="111" t="s">
        <v>4754</v>
      </c>
      <c r="N505" s="202"/>
      <c r="O505" s="216" t="s">
        <v>225</v>
      </c>
      <c r="P505" s="331" t="s">
        <v>1414</v>
      </c>
      <c r="Q505" s="331" t="s">
        <v>1415</v>
      </c>
      <c r="R505" s="110" t="s">
        <v>228</v>
      </c>
      <c r="S505" s="111" t="s">
        <v>1591</v>
      </c>
      <c r="T505" s="1032" t="s">
        <v>6020</v>
      </c>
      <c r="U505" s="171"/>
      <c r="V505" s="216" t="s">
        <v>223</v>
      </c>
      <c r="W505" s="956">
        <v>1</v>
      </c>
      <c r="X505" s="814" t="s">
        <v>222</v>
      </c>
      <c r="Y505" s="815">
        <v>43161</v>
      </c>
      <c r="Z505" s="296" t="s">
        <v>3541</v>
      </c>
      <c r="AA505" s="134">
        <v>43190</v>
      </c>
      <c r="AB505" s="134">
        <v>43311</v>
      </c>
      <c r="AC505" s="341" t="str">
        <f t="shared" si="35"/>
        <v>marzo</v>
      </c>
      <c r="AD505" s="343">
        <f t="shared" si="36"/>
        <v>121</v>
      </c>
      <c r="AE505" s="342">
        <f t="shared" si="33"/>
        <v>122</v>
      </c>
      <c r="AF505" s="168"/>
      <c r="AG505" s="135"/>
      <c r="AH505" s="216"/>
      <c r="AI505" s="147">
        <v>60000000</v>
      </c>
      <c r="AJ505" s="140"/>
      <c r="AK505" s="144"/>
      <c r="AL505" s="279"/>
      <c r="AM505" s="279"/>
      <c r="AN505" s="354"/>
      <c r="AO505" s="144"/>
      <c r="AP505" s="978">
        <v>0.1</v>
      </c>
      <c r="AQ505" s="885" t="s">
        <v>4706</v>
      </c>
      <c r="AR505" s="1291">
        <f>100%/4*1</f>
        <v>0.25</v>
      </c>
      <c r="AS505" s="1032" t="s">
        <v>5918</v>
      </c>
      <c r="AT505" s="1394">
        <v>0.5</v>
      </c>
      <c r="AU505" s="1386" t="s">
        <v>6791</v>
      </c>
      <c r="AV505" s="1621">
        <f>100%/4*3</f>
        <v>0.75</v>
      </c>
      <c r="AW505" s="1434" t="s">
        <v>7559</v>
      </c>
      <c r="AX505" s="144"/>
      <c r="AY505" s="144"/>
      <c r="AZ505" s="144"/>
      <c r="BA505" s="144"/>
      <c r="BB505" s="144"/>
      <c r="BC505" s="144"/>
      <c r="BD505" s="144"/>
      <c r="BE505" s="144"/>
      <c r="BF505" s="144"/>
      <c r="BG505" s="144"/>
      <c r="BH505" s="144"/>
      <c r="BI505" s="144"/>
      <c r="BJ505" s="335">
        <f>IFERROR(VLOOKUP(CONCATENATE($AC505,$AE505),'Matriz de Decisión'!$M$4:$Y$81,2,0),0)</f>
        <v>0</v>
      </c>
      <c r="BK505" s="355"/>
      <c r="BL505" s="355"/>
      <c r="BM505" s="354">
        <f>IFERROR(VLOOKUP(CONCATENATE($AC505,$AE505),'[1]Matriz de Decisión'!$M$4:$Y$81,3,0),0)</f>
        <v>0</v>
      </c>
      <c r="BN505" s="355"/>
      <c r="BO505" s="355"/>
      <c r="BP505" s="354">
        <f>IFERROR(VLOOKUP(CONCATENATE($AC505,$AE505),'[1]Matriz de Decisión'!$M$4:$Y$81,4,0),0)</f>
        <v>0.2</v>
      </c>
      <c r="BQ505" s="950">
        <v>0.2</v>
      </c>
      <c r="BR505" s="948" t="s">
        <v>4746</v>
      </c>
      <c r="BS505" s="354">
        <f>IFERROR(VLOOKUP(CONCATENATE($AC505,$AE505),'[1]Matriz de Decisión'!$M$4:$Y$81,5,0),0)</f>
        <v>0.4</v>
      </c>
      <c r="BT505" s="1267">
        <v>0.4</v>
      </c>
      <c r="BU505" s="1262" t="s">
        <v>5962</v>
      </c>
      <c r="BV505" s="1408">
        <v>0.65</v>
      </c>
      <c r="BW505" s="1408">
        <v>0.65</v>
      </c>
      <c r="BX505" s="1411" t="s">
        <v>6847</v>
      </c>
      <c r="BY505" s="424">
        <v>0.9</v>
      </c>
      <c r="BZ505" s="1405">
        <v>0.9</v>
      </c>
      <c r="CA505" s="1434" t="s">
        <v>7611</v>
      </c>
      <c r="CB505" s="354">
        <f>IFERROR(VLOOKUP(CONCATENATE($AC505,$AE505),'[1]Matriz de Decisión'!$M$4:$Y$81,8,0),0)</f>
        <v>1</v>
      </c>
      <c r="CC505" s="355"/>
      <c r="CD505" s="355"/>
      <c r="CE505" s="354">
        <f>IFERROR(VLOOKUP(CONCATENATE($AC505,$AE505),'[1]Matriz de Decisión'!$M$4:$Y$81,9,0),0)</f>
        <v>1</v>
      </c>
      <c r="CF505" s="355"/>
      <c r="CG505" s="355"/>
      <c r="CH505" s="354">
        <f>IFERROR(VLOOKUP(CONCATENATE($AC505,$AE505),'[1]Matriz de Decisión'!$M$4:$Y$81,10,0),0)</f>
        <v>1</v>
      </c>
      <c r="CI505" s="355"/>
      <c r="CJ505" s="355"/>
      <c r="CK505" s="354">
        <f>IFERROR(VLOOKUP(CONCATENATE($AC505,$AE505),'[1]Matriz de Decisión'!$M$4:$Y$81,11,0),0)</f>
        <v>1</v>
      </c>
      <c r="CL505" s="355"/>
      <c r="CM505" s="355"/>
      <c r="CN505" s="354">
        <f>IFERROR(VLOOKUP(CONCATENATE($AC505,$AE505),'[1]Matriz de Decisión'!$M$4:$Y$81,12,0),0)</f>
        <v>1</v>
      </c>
      <c r="CO505" s="355"/>
      <c r="CP505" s="355"/>
      <c r="CQ505" s="354">
        <f>IFERROR(VLOOKUP(CONCATENATE($AC505,$AE505),'[1]Matriz de Decisión'!$M$4:$Y$81,13,0),0)</f>
        <v>1</v>
      </c>
      <c r="CR505" s="355"/>
      <c r="CS505" s="355"/>
    </row>
    <row r="506" spans="1:97" ht="63.75" customHeight="1" x14ac:dyDescent="0.25">
      <c r="A506" s="234" t="s">
        <v>3556</v>
      </c>
      <c r="B506" s="234" t="s">
        <v>181</v>
      </c>
      <c r="C506" s="234">
        <v>2</v>
      </c>
      <c r="D506" s="166" t="s">
        <v>185</v>
      </c>
      <c r="E506" s="120">
        <v>0</v>
      </c>
      <c r="F506" s="234">
        <v>13</v>
      </c>
      <c r="G506" s="166" t="s">
        <v>3748</v>
      </c>
      <c r="H506" s="166" t="s">
        <v>188</v>
      </c>
      <c r="I506" s="299" t="str">
        <f t="shared" si="34"/>
        <v>I-202-0-1315805</v>
      </c>
      <c r="J506" s="234" t="s">
        <v>221</v>
      </c>
      <c r="K506" s="109" t="s">
        <v>1402</v>
      </c>
      <c r="L506" s="217" t="s">
        <v>19</v>
      </c>
      <c r="M506" s="111" t="s">
        <v>4754</v>
      </c>
      <c r="N506" s="202"/>
      <c r="O506" s="216" t="s">
        <v>225</v>
      </c>
      <c r="P506" s="331" t="s">
        <v>1414</v>
      </c>
      <c r="Q506" s="331" t="s">
        <v>1415</v>
      </c>
      <c r="R506" s="110" t="s">
        <v>228</v>
      </c>
      <c r="S506" s="111" t="s">
        <v>1591</v>
      </c>
      <c r="T506" s="1032" t="s">
        <v>6020</v>
      </c>
      <c r="U506" s="171"/>
      <c r="V506" s="216" t="s">
        <v>223</v>
      </c>
      <c r="W506" s="956">
        <v>1</v>
      </c>
      <c r="X506" s="814" t="s">
        <v>222</v>
      </c>
      <c r="Y506" s="815">
        <v>43146</v>
      </c>
      <c r="Z506" s="630" t="s">
        <v>1595</v>
      </c>
      <c r="AA506" s="381">
        <v>43191</v>
      </c>
      <c r="AB506" s="381">
        <v>43434</v>
      </c>
      <c r="AC506" s="341" t="str">
        <f t="shared" si="35"/>
        <v>abril</v>
      </c>
      <c r="AD506" s="343">
        <f t="shared" si="36"/>
        <v>243</v>
      </c>
      <c r="AE506" s="342">
        <f t="shared" si="33"/>
        <v>244</v>
      </c>
      <c r="AF506" s="168"/>
      <c r="AG506" s="135"/>
      <c r="AH506" s="216"/>
      <c r="AI506" s="147"/>
      <c r="AJ506" s="140"/>
      <c r="AK506" s="144"/>
      <c r="AL506" s="279"/>
      <c r="AM506" s="279"/>
      <c r="AN506" s="354"/>
      <c r="AO506" s="144"/>
      <c r="AP506" s="144"/>
      <c r="AQ506" s="144"/>
      <c r="AR506" s="1291">
        <f>100%/8*1</f>
        <v>0.125</v>
      </c>
      <c r="AS506" s="1032" t="s">
        <v>5919</v>
      </c>
      <c r="AT506" s="1394">
        <v>0.25</v>
      </c>
      <c r="AU506" s="1389" t="s">
        <v>6792</v>
      </c>
      <c r="AV506" s="1621">
        <f>100%/8*3</f>
        <v>0.375</v>
      </c>
      <c r="AW506" s="1426" t="s">
        <v>4209</v>
      </c>
      <c r="AX506" s="144"/>
      <c r="AY506" s="144"/>
      <c r="AZ506" s="144"/>
      <c r="BA506" s="144"/>
      <c r="BB506" s="144"/>
      <c r="BC506" s="144"/>
      <c r="BD506" s="144"/>
      <c r="BE506" s="144"/>
      <c r="BF506" s="144"/>
      <c r="BG506" s="144"/>
      <c r="BH506" s="144"/>
      <c r="BI506" s="144"/>
      <c r="BJ506" s="335">
        <f>IFERROR(VLOOKUP(CONCATENATE($AC506,$AE506),'Matriz de Decisión'!$M$4:$Y$81,2,0),0)</f>
        <v>0</v>
      </c>
      <c r="BK506" s="355"/>
      <c r="BL506" s="355"/>
      <c r="BM506" s="354"/>
      <c r="BN506" s="355"/>
      <c r="BO506" s="355"/>
      <c r="BP506" s="354"/>
      <c r="BQ506" s="355"/>
      <c r="BR506" s="355"/>
      <c r="BS506" s="354"/>
      <c r="BT506" s="1267">
        <v>0.19</v>
      </c>
      <c r="BU506" s="1262" t="s">
        <v>5963</v>
      </c>
      <c r="BV506" s="1408">
        <v>0.16999999999999998</v>
      </c>
      <c r="BW506" s="1408">
        <v>0.17</v>
      </c>
      <c r="BX506" s="1411" t="s">
        <v>6848</v>
      </c>
      <c r="BY506" s="1432">
        <v>0.255</v>
      </c>
      <c r="BZ506" s="1405">
        <v>0.26</v>
      </c>
      <c r="CA506" s="1434" t="s">
        <v>7612</v>
      </c>
      <c r="CB506" s="354"/>
      <c r="CC506" s="355"/>
      <c r="CD506" s="355"/>
      <c r="CE506" s="354"/>
      <c r="CF506" s="355"/>
      <c r="CG506" s="355"/>
      <c r="CH506" s="354"/>
      <c r="CI506" s="355"/>
      <c r="CJ506" s="355"/>
      <c r="CK506" s="354"/>
      <c r="CL506" s="355"/>
      <c r="CM506" s="355"/>
      <c r="CN506" s="354"/>
      <c r="CO506" s="355"/>
      <c r="CP506" s="355"/>
      <c r="CQ506" s="354"/>
      <c r="CR506" s="355"/>
      <c r="CS506" s="355"/>
    </row>
    <row r="507" spans="1:97" ht="63.75" customHeight="1" x14ac:dyDescent="0.25">
      <c r="A507" s="234" t="s">
        <v>3556</v>
      </c>
      <c r="B507" s="234" t="s">
        <v>181</v>
      </c>
      <c r="C507" s="234">
        <v>2</v>
      </c>
      <c r="D507" s="166" t="s">
        <v>185</v>
      </c>
      <c r="E507" s="120">
        <v>0</v>
      </c>
      <c r="F507" s="234">
        <v>13</v>
      </c>
      <c r="G507" s="166" t="s">
        <v>3748</v>
      </c>
      <c r="H507" s="166" t="s">
        <v>189</v>
      </c>
      <c r="I507" s="299" t="str">
        <f t="shared" si="34"/>
        <v>I-202-0-1315806</v>
      </c>
      <c r="J507" s="234" t="s">
        <v>221</v>
      </c>
      <c r="K507" s="109" t="s">
        <v>1402</v>
      </c>
      <c r="L507" s="217" t="s">
        <v>19</v>
      </c>
      <c r="M507" s="111" t="s">
        <v>4754</v>
      </c>
      <c r="N507" s="202"/>
      <c r="O507" s="216" t="s">
        <v>225</v>
      </c>
      <c r="P507" s="331" t="s">
        <v>1414</v>
      </c>
      <c r="Q507" s="331" t="s">
        <v>1415</v>
      </c>
      <c r="R507" s="110" t="s">
        <v>228</v>
      </c>
      <c r="S507" s="111" t="s">
        <v>1591</v>
      </c>
      <c r="T507" s="1032" t="s">
        <v>6020</v>
      </c>
      <c r="U507" s="171"/>
      <c r="V507" s="216" t="s">
        <v>223</v>
      </c>
      <c r="W507" s="956">
        <v>1</v>
      </c>
      <c r="X507" s="814" t="s">
        <v>222</v>
      </c>
      <c r="Y507" s="815">
        <v>43146</v>
      </c>
      <c r="Z507" s="630" t="s">
        <v>1596</v>
      </c>
      <c r="AA507" s="381">
        <v>43191</v>
      </c>
      <c r="AB507" s="381">
        <v>43434</v>
      </c>
      <c r="AC507" s="341" t="str">
        <f t="shared" si="35"/>
        <v>abril</v>
      </c>
      <c r="AD507" s="343">
        <f t="shared" si="36"/>
        <v>243</v>
      </c>
      <c r="AE507" s="342">
        <f t="shared" si="33"/>
        <v>244</v>
      </c>
      <c r="AF507" s="168"/>
      <c r="AG507" s="135"/>
      <c r="AH507" s="216"/>
      <c r="AI507" s="147"/>
      <c r="AJ507" s="140"/>
      <c r="AK507" s="144"/>
      <c r="AL507" s="279"/>
      <c r="AM507" s="279"/>
      <c r="AN507" s="354"/>
      <c r="AO507" s="144"/>
      <c r="AP507" s="144"/>
      <c r="AQ507" s="144"/>
      <c r="AR507" s="1291">
        <f>100%/8*1</f>
        <v>0.125</v>
      </c>
      <c r="AS507" s="1032" t="s">
        <v>5920</v>
      </c>
      <c r="AT507" s="1394">
        <v>0.25</v>
      </c>
      <c r="AU507" s="1392" t="s">
        <v>6793</v>
      </c>
      <c r="AV507" s="1621">
        <f>100%/8*3</f>
        <v>0.375</v>
      </c>
      <c r="AW507" s="1426" t="s">
        <v>4209</v>
      </c>
      <c r="AX507" s="144"/>
      <c r="AY507" s="144"/>
      <c r="AZ507" s="144"/>
      <c r="BA507" s="144"/>
      <c r="BB507" s="144"/>
      <c r="BC507" s="144"/>
      <c r="BD507" s="144"/>
      <c r="BE507" s="144"/>
      <c r="BF507" s="144"/>
      <c r="BG507" s="144"/>
      <c r="BH507" s="144"/>
      <c r="BI507" s="144"/>
      <c r="BJ507" s="335">
        <f>IFERROR(VLOOKUP(CONCATENATE($AC507,$AE507),'Matriz de Decisión'!$M$4:$Y$81,2,0),0)</f>
        <v>0</v>
      </c>
      <c r="BK507" s="355"/>
      <c r="BL507" s="355"/>
      <c r="BM507" s="354"/>
      <c r="BN507" s="355"/>
      <c r="BO507" s="355"/>
      <c r="BP507" s="354"/>
      <c r="BQ507" s="355"/>
      <c r="BR507" s="355"/>
      <c r="BS507" s="354"/>
      <c r="BT507" s="1267">
        <v>0.21</v>
      </c>
      <c r="BU507" s="1262" t="s">
        <v>5964</v>
      </c>
      <c r="BV507" s="1408">
        <v>0.16999999999999998</v>
      </c>
      <c r="BW507" s="1408">
        <v>0.21</v>
      </c>
      <c r="BX507" s="1411" t="s">
        <v>6849</v>
      </c>
      <c r="BY507" s="1432">
        <v>0.255</v>
      </c>
      <c r="BZ507" s="1405">
        <v>0.26</v>
      </c>
      <c r="CA507" s="1434" t="s">
        <v>7613</v>
      </c>
      <c r="CB507" s="354"/>
      <c r="CC507" s="355"/>
      <c r="CD507" s="355"/>
      <c r="CE507" s="354"/>
      <c r="CF507" s="355"/>
      <c r="CG507" s="355"/>
      <c r="CH507" s="354"/>
      <c r="CI507" s="355"/>
      <c r="CJ507" s="355"/>
      <c r="CK507" s="354"/>
      <c r="CL507" s="355"/>
      <c r="CM507" s="355"/>
      <c r="CN507" s="354"/>
      <c r="CO507" s="355"/>
      <c r="CP507" s="355"/>
      <c r="CQ507" s="354"/>
      <c r="CR507" s="355"/>
      <c r="CS507" s="355"/>
    </row>
    <row r="508" spans="1:97" ht="63.75" customHeight="1" x14ac:dyDescent="0.25">
      <c r="A508" s="234" t="s">
        <v>3556</v>
      </c>
      <c r="B508" s="234" t="s">
        <v>181</v>
      </c>
      <c r="C508" s="234">
        <v>2</v>
      </c>
      <c r="D508" s="166" t="s">
        <v>185</v>
      </c>
      <c r="E508" s="120">
        <v>0</v>
      </c>
      <c r="F508" s="234">
        <v>13</v>
      </c>
      <c r="G508" s="166" t="s">
        <v>3749</v>
      </c>
      <c r="H508" s="166" t="s">
        <v>183</v>
      </c>
      <c r="I508" s="299" t="str">
        <f t="shared" si="34"/>
        <v>I-202-0-1315901</v>
      </c>
      <c r="J508" s="234" t="s">
        <v>221</v>
      </c>
      <c r="K508" s="109" t="s">
        <v>1402</v>
      </c>
      <c r="L508" s="217" t="s">
        <v>19</v>
      </c>
      <c r="M508" s="111" t="s">
        <v>4754</v>
      </c>
      <c r="N508" s="202"/>
      <c r="O508" s="216" t="s">
        <v>225</v>
      </c>
      <c r="P508" s="331" t="s">
        <v>1414</v>
      </c>
      <c r="Q508" s="331" t="s">
        <v>1415</v>
      </c>
      <c r="R508" s="110" t="s">
        <v>228</v>
      </c>
      <c r="S508" s="111" t="s">
        <v>1597</v>
      </c>
      <c r="T508" s="1032" t="s">
        <v>6020</v>
      </c>
      <c r="U508" s="171">
        <v>0.6</v>
      </c>
      <c r="V508" s="216" t="s">
        <v>223</v>
      </c>
      <c r="W508" s="956">
        <v>1</v>
      </c>
      <c r="X508" s="814" t="s">
        <v>222</v>
      </c>
      <c r="Y508" s="815">
        <v>43146</v>
      </c>
      <c r="Z508" s="296" t="s">
        <v>1598</v>
      </c>
      <c r="AA508" s="134">
        <v>43102</v>
      </c>
      <c r="AB508" s="134">
        <v>43434</v>
      </c>
      <c r="AC508" s="341" t="str">
        <f t="shared" si="35"/>
        <v>enero</v>
      </c>
      <c r="AD508" s="343">
        <f t="shared" si="36"/>
        <v>332</v>
      </c>
      <c r="AE508" s="342">
        <f t="shared" si="33"/>
        <v>333</v>
      </c>
      <c r="AF508" s="168"/>
      <c r="AG508" s="135">
        <v>71500000</v>
      </c>
      <c r="AH508" s="216"/>
      <c r="AI508" s="147">
        <v>500000000</v>
      </c>
      <c r="AJ508" s="140"/>
      <c r="AK508" s="165" t="s">
        <v>2567</v>
      </c>
      <c r="AL508" s="279"/>
      <c r="AM508" s="279"/>
      <c r="AN508" s="647">
        <v>0.12</v>
      </c>
      <c r="AO508" s="223" t="s">
        <v>2568</v>
      </c>
      <c r="AP508" s="888">
        <v>0.3</v>
      </c>
      <c r="AQ508" s="887" t="s">
        <v>4707</v>
      </c>
      <c r="AR508" s="1291">
        <f>100%/11*4</f>
        <v>0.36363636363636365</v>
      </c>
      <c r="AS508" s="1032" t="s">
        <v>5921</v>
      </c>
      <c r="AT508" s="1394">
        <v>0.45454545454545459</v>
      </c>
      <c r="AU508" s="1392" t="s">
        <v>6794</v>
      </c>
      <c r="AV508" s="1621">
        <f>100%/11*5.5</f>
        <v>0.5</v>
      </c>
      <c r="AW508" s="1392" t="s">
        <v>4209</v>
      </c>
      <c r="AX508" s="144"/>
      <c r="AY508" s="144"/>
      <c r="AZ508" s="144"/>
      <c r="BA508" s="144"/>
      <c r="BB508" s="144"/>
      <c r="BC508" s="144"/>
      <c r="BD508" s="144"/>
      <c r="BE508" s="144"/>
      <c r="BF508" s="144"/>
      <c r="BG508" s="144"/>
      <c r="BH508" s="144"/>
      <c r="BI508" s="144"/>
      <c r="BJ508" s="335">
        <f>IFERROR(VLOOKUP(CONCATENATE($AC508,$AE508),'Matriz de Decisión'!$M$4:$Y$81,2,0),0)</f>
        <v>6.0909090909090913E-2</v>
      </c>
      <c r="BK508" s="355"/>
      <c r="BL508" s="355"/>
      <c r="BM508" s="354">
        <v>0.12</v>
      </c>
      <c r="BN508" s="354">
        <v>0.12</v>
      </c>
      <c r="BO508" s="406" t="s">
        <v>2569</v>
      </c>
      <c r="BP508" s="354">
        <f>IFERROR(VLOOKUP(CONCATENATE($AC508,$AE508),'[1]Matriz de Decisión'!$M$4:$Y$81,4,0),0)</f>
        <v>0.18272727272727274</v>
      </c>
      <c r="BQ508" s="952">
        <v>0.3</v>
      </c>
      <c r="BR508" s="954" t="s">
        <v>4747</v>
      </c>
      <c r="BS508" s="354">
        <f>IFERROR(VLOOKUP(CONCATENATE($AC508,$AE508),'[1]Matriz de Decisión'!$M$4:$Y$81,5,0),0)</f>
        <v>0.24363636363636365</v>
      </c>
      <c r="BT508" s="1267">
        <v>0.24</v>
      </c>
      <c r="BU508" s="1262" t="s">
        <v>5965</v>
      </c>
      <c r="BV508" s="1408">
        <v>0.30454545454545456</v>
      </c>
      <c r="BW508" s="1405">
        <v>0.3</v>
      </c>
      <c r="BX508" s="1411" t="s">
        <v>6850</v>
      </c>
      <c r="BY508" s="1432">
        <v>0.3954545454545455</v>
      </c>
      <c r="BZ508" s="1405">
        <v>0.4</v>
      </c>
      <c r="CA508" s="1434" t="s">
        <v>7614</v>
      </c>
      <c r="CB508" s="354">
        <f>IFERROR(VLOOKUP(CONCATENATE($AC508,$AE508),'[1]Matriz de Decisión'!$M$4:$Y$81,8,0),0)</f>
        <v>0.48636363636363644</v>
      </c>
      <c r="CC508" s="355"/>
      <c r="CD508" s="355"/>
      <c r="CE508" s="354">
        <f>IFERROR(VLOOKUP(CONCATENATE($AC508,$AE508),'[1]Matriz de Decisión'!$M$4:$Y$81,9,0),0)</f>
        <v>0.57727272727272738</v>
      </c>
      <c r="CF508" s="355"/>
      <c r="CG508" s="355"/>
      <c r="CH508" s="354">
        <f>IFERROR(VLOOKUP(CONCATENATE($AC508,$AE508),'[1]Matriz de Decisión'!$M$4:$Y$81,10,0),0)</f>
        <v>0.66818181818181832</v>
      </c>
      <c r="CI508" s="355"/>
      <c r="CJ508" s="355"/>
      <c r="CK508" s="354">
        <f>IFERROR(VLOOKUP(CONCATENATE($AC508,$AE508),'[1]Matriz de Decisión'!$M$4:$Y$81,11,0),0)</f>
        <v>0.75909090909090926</v>
      </c>
      <c r="CL508" s="355"/>
      <c r="CM508" s="355"/>
      <c r="CN508" s="354">
        <f>IFERROR(VLOOKUP(CONCATENATE($AC508,$AE508),'[1]Matriz de Decisión'!$M$4:$Y$81,12,0),0)</f>
        <v>1</v>
      </c>
      <c r="CO508" s="355"/>
      <c r="CP508" s="355"/>
      <c r="CQ508" s="354">
        <f>IFERROR(VLOOKUP(CONCATENATE($AC508,$AE508),'[1]Matriz de Decisión'!$M$4:$Y$81,13,0),0)</f>
        <v>1</v>
      </c>
      <c r="CR508" s="355"/>
      <c r="CS508" s="355"/>
    </row>
    <row r="509" spans="1:97" ht="63.75" customHeight="1" x14ac:dyDescent="0.25">
      <c r="A509" s="234" t="s">
        <v>3556</v>
      </c>
      <c r="B509" s="234" t="s">
        <v>181</v>
      </c>
      <c r="C509" s="234">
        <v>2</v>
      </c>
      <c r="D509" s="166" t="s">
        <v>185</v>
      </c>
      <c r="E509" s="120">
        <v>0</v>
      </c>
      <c r="F509" s="166" t="s">
        <v>192</v>
      </c>
      <c r="G509" s="166" t="s">
        <v>3750</v>
      </c>
      <c r="H509" s="166" t="s">
        <v>183</v>
      </c>
      <c r="I509" s="299" t="str">
        <f t="shared" si="34"/>
        <v>I-202-0-1316001</v>
      </c>
      <c r="J509" s="234" t="s">
        <v>221</v>
      </c>
      <c r="K509" s="109" t="s">
        <v>1402</v>
      </c>
      <c r="L509" s="217" t="s">
        <v>19</v>
      </c>
      <c r="M509" s="111" t="s">
        <v>4754</v>
      </c>
      <c r="N509" s="202"/>
      <c r="O509" s="110" t="s">
        <v>1403</v>
      </c>
      <c r="P509" s="331" t="s">
        <v>1414</v>
      </c>
      <c r="Q509" s="331" t="s">
        <v>1415</v>
      </c>
      <c r="R509" s="216" t="s">
        <v>228</v>
      </c>
      <c r="S509" s="111" t="s">
        <v>1599</v>
      </c>
      <c r="T509" s="1032" t="s">
        <v>6021</v>
      </c>
      <c r="U509" s="171">
        <v>0.1</v>
      </c>
      <c r="V509" s="216" t="s">
        <v>223</v>
      </c>
      <c r="W509" s="310">
        <v>10</v>
      </c>
      <c r="X509" s="206" t="s">
        <v>222</v>
      </c>
      <c r="Y509" s="816">
        <v>43146</v>
      </c>
      <c r="Z509" s="296" t="s">
        <v>1600</v>
      </c>
      <c r="AA509" s="134">
        <v>43160</v>
      </c>
      <c r="AB509" s="134">
        <v>43465</v>
      </c>
      <c r="AC509" s="341" t="str">
        <f t="shared" si="35"/>
        <v>marzo</v>
      </c>
      <c r="AD509" s="343">
        <f t="shared" si="36"/>
        <v>305</v>
      </c>
      <c r="AE509" s="342">
        <f t="shared" si="33"/>
        <v>305</v>
      </c>
      <c r="AF509" s="168"/>
      <c r="AG509" s="135">
        <v>71500000</v>
      </c>
      <c r="AH509" s="216"/>
      <c r="AI509" s="147">
        <v>2000000000</v>
      </c>
      <c r="AJ509" s="140"/>
      <c r="AK509" s="223" t="s">
        <v>1601</v>
      </c>
      <c r="AL509" s="279"/>
      <c r="AM509" s="279"/>
      <c r="AN509" s="354"/>
      <c r="AO509" s="144"/>
      <c r="AP509" s="978">
        <v>0.3</v>
      </c>
      <c r="AQ509" s="887" t="s">
        <v>4708</v>
      </c>
      <c r="AR509" s="1291">
        <v>0.35</v>
      </c>
      <c r="AS509" s="1032" t="s">
        <v>5922</v>
      </c>
      <c r="AT509" s="1394">
        <v>0.4</v>
      </c>
      <c r="AU509" s="1386" t="s">
        <v>6795</v>
      </c>
      <c r="AV509" s="1622">
        <v>0.6</v>
      </c>
      <c r="AW509" s="1406" t="s">
        <v>7560</v>
      </c>
      <c r="AX509" s="144"/>
      <c r="AY509" s="144"/>
      <c r="AZ509" s="144"/>
      <c r="BA509" s="144"/>
      <c r="BB509" s="144"/>
      <c r="BC509" s="144"/>
      <c r="BD509" s="144"/>
      <c r="BE509" s="144"/>
      <c r="BF509" s="144"/>
      <c r="BG509" s="144"/>
      <c r="BH509" s="144"/>
      <c r="BI509" s="144"/>
      <c r="BJ509" s="335">
        <f>IFERROR(VLOOKUP(CONCATENATE($AC509,$AE509),'Matriz de Decisión'!$M$4:$Y$81,2,0),0)</f>
        <v>0</v>
      </c>
      <c r="BK509" s="355"/>
      <c r="BL509" s="355"/>
      <c r="BM509" s="354">
        <f>IFERROR(VLOOKUP(CONCATENATE($AC509,$AE509),'[1]Matriz de Decisión'!$M$4:$Y$81,3,0),0)</f>
        <v>0</v>
      </c>
      <c r="BN509" s="355"/>
      <c r="BO509" s="355"/>
      <c r="BP509" s="354">
        <f>IFERROR(VLOOKUP(CONCATENATE($AC509,$AE509),'[1]Matriz de Decisión'!$M$4:$Y$81,4,0),0)</f>
        <v>7.0000000000000007E-2</v>
      </c>
      <c r="BQ509" s="952">
        <v>7.0000000000000007E-2</v>
      </c>
      <c r="BR509" s="954" t="s">
        <v>4748</v>
      </c>
      <c r="BS509" s="354">
        <f>IFERROR(VLOOKUP(CONCATENATE($AC509,$AE509),'[1]Matriz de Decisión'!$M$4:$Y$81,5,0),0)</f>
        <v>0.14000000000000001</v>
      </c>
      <c r="BT509" s="1268">
        <v>0.14000000000000001</v>
      </c>
      <c r="BU509" s="1262" t="s">
        <v>5966</v>
      </c>
      <c r="BV509" s="1408">
        <v>0.21000000000000002</v>
      </c>
      <c r="BW509" s="1408">
        <v>0.21</v>
      </c>
      <c r="BX509" s="1411" t="s">
        <v>6851</v>
      </c>
      <c r="BY509" s="1432">
        <v>0.28000000000000003</v>
      </c>
      <c r="BZ509" s="1374">
        <v>0.28000000000000003</v>
      </c>
      <c r="CA509" s="1406" t="s">
        <v>7615</v>
      </c>
      <c r="CB509" s="354">
        <f>IFERROR(VLOOKUP(CONCATENATE($AC509,$AE509),'[1]Matriz de Decisión'!$M$4:$Y$81,8,0),0)</f>
        <v>0.35000000000000003</v>
      </c>
      <c r="CC509" s="355"/>
      <c r="CD509" s="355"/>
      <c r="CE509" s="354">
        <f>IFERROR(VLOOKUP(CONCATENATE($AC509,$AE509),'[1]Matriz de Decisión'!$M$4:$Y$81,9,0),0)</f>
        <v>0.45000000000000007</v>
      </c>
      <c r="CF509" s="355"/>
      <c r="CG509" s="355"/>
      <c r="CH509" s="354">
        <f>IFERROR(VLOOKUP(CONCATENATE($AC509,$AE509),'[1]Matriz de Decisión'!$M$4:$Y$81,10,0),0)</f>
        <v>0.55000000000000004</v>
      </c>
      <c r="CI509" s="355"/>
      <c r="CJ509" s="355"/>
      <c r="CK509" s="354">
        <f>IFERROR(VLOOKUP(CONCATENATE($AC509,$AE509),'[1]Matriz de Decisión'!$M$4:$Y$81,11,0),0)</f>
        <v>0.65</v>
      </c>
      <c r="CL509" s="355"/>
      <c r="CM509" s="355"/>
      <c r="CN509" s="354">
        <f>IFERROR(VLOOKUP(CONCATENATE($AC509,$AE509),'[1]Matriz de Decisión'!$M$4:$Y$81,12,0),0)</f>
        <v>0.75</v>
      </c>
      <c r="CO509" s="355"/>
      <c r="CP509" s="355"/>
      <c r="CQ509" s="354">
        <f>IFERROR(VLOOKUP(CONCATENATE($AC509,$AE509),'[1]Matriz de Decisión'!$M$4:$Y$81,13,0),0)</f>
        <v>1</v>
      </c>
      <c r="CR509" s="355"/>
      <c r="CS509" s="355"/>
    </row>
    <row r="510" spans="1:97" ht="63.75" customHeight="1" x14ac:dyDescent="0.25">
      <c r="A510" s="234" t="s">
        <v>3556</v>
      </c>
      <c r="B510" s="234" t="s">
        <v>181</v>
      </c>
      <c r="C510" s="234">
        <v>2</v>
      </c>
      <c r="D510" s="166" t="s">
        <v>185</v>
      </c>
      <c r="E510" s="120">
        <v>1</v>
      </c>
      <c r="F510" s="166" t="s">
        <v>3604</v>
      </c>
      <c r="G510" s="166" t="s">
        <v>200</v>
      </c>
      <c r="H510" s="166" t="s">
        <v>183</v>
      </c>
      <c r="I510" s="299" t="str">
        <f t="shared" si="34"/>
        <v>I-202-1-1500201</v>
      </c>
      <c r="J510" s="234" t="s">
        <v>221</v>
      </c>
      <c r="K510" s="109" t="s">
        <v>1402</v>
      </c>
      <c r="L510" s="217" t="s">
        <v>19</v>
      </c>
      <c r="M510" s="111" t="s">
        <v>4754</v>
      </c>
      <c r="N510" s="202"/>
      <c r="O510" s="110" t="s">
        <v>1403</v>
      </c>
      <c r="P510" s="331" t="s">
        <v>1414</v>
      </c>
      <c r="Q510" s="331" t="s">
        <v>1415</v>
      </c>
      <c r="R510" s="216" t="s">
        <v>222</v>
      </c>
      <c r="S510" s="111" t="s">
        <v>1602</v>
      </c>
      <c r="T510" s="1032" t="s">
        <v>6020</v>
      </c>
      <c r="U510" s="170">
        <v>0.1</v>
      </c>
      <c r="V510" s="216" t="s">
        <v>223</v>
      </c>
      <c r="W510" s="310">
        <v>10</v>
      </c>
      <c r="X510" s="206" t="s">
        <v>222</v>
      </c>
      <c r="Y510" s="816">
        <v>43146</v>
      </c>
      <c r="Z510" s="296" t="s">
        <v>1603</v>
      </c>
      <c r="AA510" s="134">
        <v>43160</v>
      </c>
      <c r="AB510" s="134">
        <v>43465</v>
      </c>
      <c r="AC510" s="341" t="str">
        <f t="shared" si="35"/>
        <v>marzo</v>
      </c>
      <c r="AD510" s="343">
        <f t="shared" si="36"/>
        <v>305</v>
      </c>
      <c r="AE510" s="342">
        <f t="shared" si="33"/>
        <v>305</v>
      </c>
      <c r="AF510" s="168"/>
      <c r="AG510" s="168">
        <v>71500000</v>
      </c>
      <c r="AH510" s="296"/>
      <c r="AI510" s="169"/>
      <c r="AJ510" s="140"/>
      <c r="AK510" s="490" t="s">
        <v>1604</v>
      </c>
      <c r="AL510" s="279"/>
      <c r="AM510" s="279"/>
      <c r="AN510" s="354"/>
      <c r="AO510" s="144"/>
      <c r="AP510" s="979">
        <v>0.5</v>
      </c>
      <c r="AQ510" s="887" t="s">
        <v>4709</v>
      </c>
      <c r="AR510" s="1291">
        <v>0.5</v>
      </c>
      <c r="AS510" s="1032" t="s">
        <v>5923</v>
      </c>
      <c r="AT510" s="1394">
        <v>0.5</v>
      </c>
      <c r="AU510" s="1386" t="s">
        <v>6796</v>
      </c>
      <c r="AV510" s="1621">
        <v>0.4</v>
      </c>
      <c r="AW510" s="1404" t="s">
        <v>7561</v>
      </c>
      <c r="AX510" s="144"/>
      <c r="AY510" s="144"/>
      <c r="AZ510" s="144"/>
      <c r="BA510" s="144"/>
      <c r="BB510" s="144"/>
      <c r="BC510" s="144"/>
      <c r="BD510" s="144"/>
      <c r="BE510" s="144"/>
      <c r="BF510" s="144"/>
      <c r="BG510" s="144"/>
      <c r="BH510" s="144"/>
      <c r="BI510" s="144"/>
      <c r="BJ510" s="335">
        <f>IFERROR(VLOOKUP(CONCATENATE($AC510,$AE510),'Matriz de Decisión'!$M$4:$Y$81,2,0),0)</f>
        <v>0</v>
      </c>
      <c r="BK510" s="355"/>
      <c r="BL510" s="355"/>
      <c r="BM510" s="354">
        <f>IFERROR(VLOOKUP(CONCATENATE($AC510,$AE510),'[1]Matriz de Decisión'!$M$4:$Y$81,3,0),0)</f>
        <v>0</v>
      </c>
      <c r="BN510" s="355"/>
      <c r="BO510" s="355"/>
      <c r="BP510" s="354">
        <f>IFERROR(VLOOKUP(CONCATENATE($AC510,$AE510),'[1]Matriz de Decisión'!$M$4:$Y$81,4,0),0)</f>
        <v>7.0000000000000007E-2</v>
      </c>
      <c r="BQ510" s="953" t="e">
        <f t="array" ref="BQ510:BR511">[4]!'! Formato de Formulación y Seg!F510C68:F511C69'</f>
        <v>#REF!</v>
      </c>
      <c r="BR510" s="964" t="e">
        <v>#REF!</v>
      </c>
      <c r="BS510" s="354">
        <f>IFERROR(VLOOKUP(CONCATENATE($AC510,$AE510),'[1]Matriz de Decisión'!$M$4:$Y$81,5,0),0)</f>
        <v>0.14000000000000001</v>
      </c>
      <c r="BT510" s="1268">
        <v>0.14000000000000001</v>
      </c>
      <c r="BU510" s="1032" t="s">
        <v>5967</v>
      </c>
      <c r="BV510" s="1408">
        <v>0.21000000000000002</v>
      </c>
      <c r="BW510" s="1408">
        <v>0.21</v>
      </c>
      <c r="BX510" s="1411" t="s">
        <v>6048</v>
      </c>
      <c r="BY510" s="1432">
        <v>0.28000000000000003</v>
      </c>
      <c r="BZ510" s="1432">
        <v>0.28000000000000003</v>
      </c>
      <c r="CA510" s="1404" t="s">
        <v>7616</v>
      </c>
      <c r="CB510" s="354">
        <f>IFERROR(VLOOKUP(CONCATENATE($AC510,$AE510),'[1]Matriz de Decisión'!$M$4:$Y$81,8,0),0)</f>
        <v>0.35000000000000003</v>
      </c>
      <c r="CC510" s="355"/>
      <c r="CD510" s="355"/>
      <c r="CE510" s="354">
        <f>IFERROR(VLOOKUP(CONCATENATE($AC510,$AE510),'[1]Matriz de Decisión'!$M$4:$Y$81,9,0),0)</f>
        <v>0.45000000000000007</v>
      </c>
      <c r="CF510" s="355"/>
      <c r="CG510" s="355"/>
      <c r="CH510" s="354">
        <f>IFERROR(VLOOKUP(CONCATENATE($AC510,$AE510),'[1]Matriz de Decisión'!$M$4:$Y$81,10,0),0)</f>
        <v>0.55000000000000004</v>
      </c>
      <c r="CI510" s="355"/>
      <c r="CJ510" s="355"/>
      <c r="CK510" s="354">
        <f>IFERROR(VLOOKUP(CONCATENATE($AC510,$AE510),'[1]Matriz de Decisión'!$M$4:$Y$81,11,0),0)</f>
        <v>0.65</v>
      </c>
      <c r="CL510" s="355"/>
      <c r="CM510" s="355"/>
      <c r="CN510" s="354">
        <f>IFERROR(VLOOKUP(CONCATENATE($AC510,$AE510),'[1]Matriz de Decisión'!$M$4:$Y$81,12,0),0)</f>
        <v>0.75</v>
      </c>
      <c r="CO510" s="355"/>
      <c r="CP510" s="355"/>
      <c r="CQ510" s="354">
        <f>IFERROR(VLOOKUP(CONCATENATE($AC510,$AE510),'[1]Matriz de Decisión'!$M$4:$Y$81,13,0),0)</f>
        <v>1</v>
      </c>
      <c r="CR510" s="355"/>
      <c r="CS510" s="355"/>
    </row>
    <row r="511" spans="1:97" ht="83.25" customHeight="1" x14ac:dyDescent="0.25">
      <c r="A511" s="234" t="s">
        <v>3556</v>
      </c>
      <c r="B511" s="234" t="s">
        <v>181</v>
      </c>
      <c r="C511" s="234">
        <v>2</v>
      </c>
      <c r="D511" s="166" t="s">
        <v>185</v>
      </c>
      <c r="E511" s="120">
        <v>1</v>
      </c>
      <c r="F511" s="166" t="s">
        <v>3604</v>
      </c>
      <c r="G511" s="166" t="s">
        <v>201</v>
      </c>
      <c r="H511" s="166" t="s">
        <v>183</v>
      </c>
      <c r="I511" s="299" t="str">
        <f t="shared" si="34"/>
        <v>I-202-1-1500301</v>
      </c>
      <c r="J511" s="234" t="s">
        <v>221</v>
      </c>
      <c r="K511" s="109" t="s">
        <v>1402</v>
      </c>
      <c r="L511" s="217" t="s">
        <v>19</v>
      </c>
      <c r="M511" s="111" t="s">
        <v>4754</v>
      </c>
      <c r="N511" s="202"/>
      <c r="O511" s="110" t="s">
        <v>1403</v>
      </c>
      <c r="P511" s="331" t="s">
        <v>1414</v>
      </c>
      <c r="Q511" s="331" t="s">
        <v>1415</v>
      </c>
      <c r="R511" s="216" t="s">
        <v>222</v>
      </c>
      <c r="S511" s="1430" t="s">
        <v>7738</v>
      </c>
      <c r="T511" s="1032" t="s">
        <v>6022</v>
      </c>
      <c r="U511" s="170">
        <v>0.1</v>
      </c>
      <c r="V511" s="216" t="s">
        <v>223</v>
      </c>
      <c r="W511" s="1633">
        <v>1</v>
      </c>
      <c r="X511" s="144"/>
      <c r="Y511" s="144"/>
      <c r="Z511" s="296" t="s">
        <v>1605</v>
      </c>
      <c r="AA511" s="134">
        <v>43101</v>
      </c>
      <c r="AB511" s="134">
        <v>43281</v>
      </c>
      <c r="AC511" s="341" t="str">
        <f t="shared" si="35"/>
        <v>enero</v>
      </c>
      <c r="AD511" s="343">
        <f t="shared" si="36"/>
        <v>180</v>
      </c>
      <c r="AE511" s="342">
        <f t="shared" si="33"/>
        <v>183</v>
      </c>
      <c r="AF511" s="168"/>
      <c r="AG511" s="168"/>
      <c r="AH511" s="296"/>
      <c r="AI511" s="169"/>
      <c r="AJ511" s="217"/>
      <c r="AK511" s="490" t="s">
        <v>2505</v>
      </c>
      <c r="AL511" s="143">
        <v>0.05</v>
      </c>
      <c r="AM511" s="280" t="s">
        <v>1606</v>
      </c>
      <c r="AN511" s="647">
        <v>0.1</v>
      </c>
      <c r="AO511" s="490" t="s">
        <v>2504</v>
      </c>
      <c r="AP511" s="889">
        <v>0.2</v>
      </c>
      <c r="AQ511" s="887" t="s">
        <v>4710</v>
      </c>
      <c r="AR511" s="1278">
        <v>0.3</v>
      </c>
      <c r="AS511" s="1264" t="s">
        <v>4710</v>
      </c>
      <c r="AT511" s="1405">
        <v>0</v>
      </c>
      <c r="AU511" s="1386" t="s">
        <v>6797</v>
      </c>
      <c r="AV511" s="276">
        <v>1</v>
      </c>
      <c r="AW511" s="1406" t="s">
        <v>7562</v>
      </c>
      <c r="AX511" s="144"/>
      <c r="AY511" s="144"/>
      <c r="AZ511" s="144"/>
      <c r="BA511" s="144"/>
      <c r="BB511" s="144"/>
      <c r="BC511" s="144"/>
      <c r="BD511" s="144"/>
      <c r="BE511" s="144"/>
      <c r="BF511" s="144"/>
      <c r="BG511" s="144"/>
      <c r="BH511" s="144"/>
      <c r="BI511" s="144"/>
      <c r="BJ511" s="335">
        <f>IFERROR(VLOOKUP(CONCATENATE($AC511,$AE511),'Matriz de Decisión'!$M$4:$Y$81,2,0),0)</f>
        <v>0.11666666666666665</v>
      </c>
      <c r="BK511" s="354">
        <v>0.05</v>
      </c>
      <c r="BL511" s="380" t="s">
        <v>1606</v>
      </c>
      <c r="BM511" s="354">
        <f>IFERROR(VLOOKUP(CONCATENATE($AC511,$AE511),'[1]Matriz de Decisión'!$M$4:$Y$81,3,0),0)</f>
        <v>0.23333333333333331</v>
      </c>
      <c r="BN511" s="354">
        <v>0.23</v>
      </c>
      <c r="BO511" s="490" t="s">
        <v>2506</v>
      </c>
      <c r="BP511" s="354">
        <f>IFERROR(VLOOKUP(CONCATENATE($AC511,$AE511),'[1]Matriz de Decisión'!$M$4:$Y$81,4,0),0)</f>
        <v>0.35</v>
      </c>
      <c r="BQ511" s="953" t="e">
        <v>#REF!</v>
      </c>
      <c r="BR511" s="965" t="e">
        <v>#REF!</v>
      </c>
      <c r="BS511" s="354">
        <f>IFERROR(VLOOKUP(CONCATENATE($AC511,$AE511),'[1]Matriz de Decisión'!$M$4:$Y$81,5,0),0)</f>
        <v>0.51666666666666661</v>
      </c>
      <c r="BT511" s="1273">
        <v>0</v>
      </c>
      <c r="BU511" s="1263" t="s">
        <v>4710</v>
      </c>
      <c r="BV511" s="1408">
        <v>0.68333333333333324</v>
      </c>
      <c r="BW511" s="1415">
        <v>0</v>
      </c>
      <c r="BX511" s="1404" t="s">
        <v>6797</v>
      </c>
      <c r="BY511" s="1374">
        <v>1</v>
      </c>
      <c r="BZ511" s="143">
        <v>1</v>
      </c>
      <c r="CA511" s="1406" t="s">
        <v>7562</v>
      </c>
      <c r="CB511" s="354">
        <f>IFERROR(VLOOKUP(CONCATENATE($AC511,$AE511),'[1]Matriz de Decisión'!$M$4:$Y$81,8,0),0)</f>
        <v>1</v>
      </c>
      <c r="CC511" s="355"/>
      <c r="CD511" s="355"/>
      <c r="CE511" s="354">
        <f>IFERROR(VLOOKUP(CONCATENATE($AC511,$AE511),'[1]Matriz de Decisión'!$M$4:$Y$81,9,0),0)</f>
        <v>1</v>
      </c>
      <c r="CF511" s="355"/>
      <c r="CG511" s="355"/>
      <c r="CH511" s="354">
        <f>IFERROR(VLOOKUP(CONCATENATE($AC511,$AE511),'[1]Matriz de Decisión'!$M$4:$Y$81,10,0),0)</f>
        <v>1</v>
      </c>
      <c r="CI511" s="355"/>
      <c r="CJ511" s="355"/>
      <c r="CK511" s="354">
        <f>IFERROR(VLOOKUP(CONCATENATE($AC511,$AE511),'[1]Matriz de Decisión'!$M$4:$Y$81,11,0),0)</f>
        <v>1</v>
      </c>
      <c r="CL511" s="355"/>
      <c r="CM511" s="355"/>
      <c r="CN511" s="354">
        <f>IFERROR(VLOOKUP(CONCATENATE($AC511,$AE511),'[1]Matriz de Decisión'!$M$4:$Y$81,12,0),0)</f>
        <v>1</v>
      </c>
      <c r="CO511" s="355"/>
      <c r="CP511" s="355"/>
      <c r="CQ511" s="354">
        <f>IFERROR(VLOOKUP(CONCATENATE($AC511,$AE511),'[1]Matriz de Decisión'!$M$4:$Y$81,13,0),0)</f>
        <v>1</v>
      </c>
      <c r="CR511" s="355"/>
      <c r="CS511" s="355"/>
    </row>
    <row r="512" spans="1:97" ht="84" x14ac:dyDescent="0.25">
      <c r="A512" s="234" t="s">
        <v>3556</v>
      </c>
      <c r="B512" s="234" t="s">
        <v>181</v>
      </c>
      <c r="C512" s="234">
        <v>2</v>
      </c>
      <c r="D512" s="166" t="s">
        <v>185</v>
      </c>
      <c r="E512" s="120">
        <v>0</v>
      </c>
      <c r="F512" s="166" t="s">
        <v>192</v>
      </c>
      <c r="G512" s="166" t="s">
        <v>3751</v>
      </c>
      <c r="H512" s="166" t="s">
        <v>183</v>
      </c>
      <c r="I512" s="299" t="str">
        <f t="shared" si="34"/>
        <v>I-202-0-1316101</v>
      </c>
      <c r="J512" s="234" t="s">
        <v>221</v>
      </c>
      <c r="K512" s="109" t="s">
        <v>1402</v>
      </c>
      <c r="L512" s="217" t="s">
        <v>19</v>
      </c>
      <c r="M512" s="111" t="s">
        <v>4754</v>
      </c>
      <c r="N512" s="202"/>
      <c r="O512" s="110" t="s">
        <v>1403</v>
      </c>
      <c r="P512" s="331" t="s">
        <v>1414</v>
      </c>
      <c r="Q512" s="331" t="s">
        <v>1415</v>
      </c>
      <c r="R512" s="216" t="s">
        <v>228</v>
      </c>
      <c r="S512" s="111" t="s">
        <v>6029</v>
      </c>
      <c r="T512" s="1187"/>
      <c r="U512" s="170">
        <v>0.1</v>
      </c>
      <c r="V512" s="216" t="s">
        <v>223</v>
      </c>
      <c r="W512" s="956">
        <v>1</v>
      </c>
      <c r="X512" s="144"/>
      <c r="Y512" s="144"/>
      <c r="Z512" s="296" t="s">
        <v>1607</v>
      </c>
      <c r="AA512" s="134">
        <v>43282</v>
      </c>
      <c r="AB512" s="134">
        <v>43465</v>
      </c>
      <c r="AC512" s="341" t="str">
        <f t="shared" si="35"/>
        <v>julio</v>
      </c>
      <c r="AD512" s="343">
        <f t="shared" si="36"/>
        <v>183</v>
      </c>
      <c r="AE512" s="342">
        <f t="shared" si="33"/>
        <v>183</v>
      </c>
      <c r="AF512" s="168"/>
      <c r="AG512" s="135"/>
      <c r="AH512" s="216"/>
      <c r="AI512" s="169"/>
      <c r="AJ512" s="217"/>
      <c r="AK512" s="144"/>
      <c r="AL512" s="279"/>
      <c r="AM512" s="279"/>
      <c r="AN512" s="354"/>
      <c r="AO512" s="144"/>
      <c r="AP512" s="144"/>
      <c r="AQ512" s="144"/>
      <c r="AR512" s="1279"/>
      <c r="AS512" s="1187"/>
      <c r="AT512" s="202"/>
      <c r="AU512" s="1384"/>
      <c r="AV512" s="202"/>
      <c r="AW512" s="1423"/>
      <c r="AX512" s="144"/>
      <c r="AY512" s="144"/>
      <c r="AZ512" s="144"/>
      <c r="BA512" s="144"/>
      <c r="BB512" s="144"/>
      <c r="BC512" s="144"/>
      <c r="BD512" s="144"/>
      <c r="BE512" s="144"/>
      <c r="BF512" s="144"/>
      <c r="BG512" s="144"/>
      <c r="BH512" s="144"/>
      <c r="BI512" s="144"/>
      <c r="BJ512" s="335">
        <f>IFERROR(VLOOKUP(CONCATENATE($AC512,$AE512),'Matriz de Decisión'!$M$4:$Y$81,2,0),0)</f>
        <v>0</v>
      </c>
      <c r="BK512" s="355"/>
      <c r="BL512" s="355"/>
      <c r="BM512" s="354">
        <f>IFERROR(VLOOKUP(CONCATENATE($AC512,$AE512),'[1]Matriz de Decisión'!$M$4:$Y$81,3,0),0)</f>
        <v>0</v>
      </c>
      <c r="BN512" s="355"/>
      <c r="BO512" s="355"/>
      <c r="BP512" s="354">
        <f>IFERROR(VLOOKUP(CONCATENATE($AC512,$AE512),'[1]Matriz de Decisión'!$M$4:$Y$81,4,0),0)</f>
        <v>0</v>
      </c>
      <c r="BQ512" s="355"/>
      <c r="BR512" s="355"/>
      <c r="BS512" s="354">
        <f>IFERROR(VLOOKUP(CONCATENATE($AC512,$AE512),'[1]Matriz de Decisión'!$M$4:$Y$81,5,0),0)</f>
        <v>0</v>
      </c>
      <c r="BT512" s="1223"/>
      <c r="BU512" s="1223"/>
      <c r="BV512" s="1409">
        <v>0</v>
      </c>
      <c r="BW512" s="1410"/>
      <c r="BX512" s="1410"/>
      <c r="BY512" s="1432">
        <v>0</v>
      </c>
      <c r="BZ512" s="1433"/>
      <c r="CA512" s="1433"/>
      <c r="CB512" s="354">
        <f>IFERROR(VLOOKUP(CONCATENATE($AC512,$AE512),'[1]Matriz de Decisión'!$M$4:$Y$81,8,0),0)</f>
        <v>0.11666666666666665</v>
      </c>
      <c r="CC512" s="355"/>
      <c r="CD512" s="355"/>
      <c r="CE512" s="354">
        <f>IFERROR(VLOOKUP(CONCATENATE($AC512,$AE512),'[1]Matriz de Decisión'!$M$4:$Y$81,9,0),0)</f>
        <v>0.23333333333333331</v>
      </c>
      <c r="CF512" s="355"/>
      <c r="CG512" s="355"/>
      <c r="CH512" s="354">
        <f>IFERROR(VLOOKUP(CONCATENATE($AC512,$AE512),'[1]Matriz de Decisión'!$M$4:$Y$81,10,0),0)</f>
        <v>0.35</v>
      </c>
      <c r="CI512" s="355"/>
      <c r="CJ512" s="355"/>
      <c r="CK512" s="354">
        <f>IFERROR(VLOOKUP(CONCATENATE($AC512,$AE512),'[1]Matriz de Decisión'!$M$4:$Y$81,11,0),0)</f>
        <v>0.51666666666666661</v>
      </c>
      <c r="CL512" s="355"/>
      <c r="CM512" s="355"/>
      <c r="CN512" s="354">
        <f>IFERROR(VLOOKUP(CONCATENATE($AC512,$AE512),'[1]Matriz de Decisión'!$M$4:$Y$81,12,0),0)</f>
        <v>0.68333333333333324</v>
      </c>
      <c r="CO512" s="355"/>
      <c r="CP512" s="355"/>
      <c r="CQ512" s="354">
        <f>IFERROR(VLOOKUP(CONCATENATE($AC512,$AE512),'[1]Matriz de Decisión'!$M$4:$Y$81,13,0),0)</f>
        <v>1</v>
      </c>
      <c r="CR512" s="355"/>
      <c r="CS512" s="355"/>
    </row>
    <row r="513" spans="1:97" ht="93" customHeight="1" x14ac:dyDescent="0.25">
      <c r="A513" s="234" t="s">
        <v>3556</v>
      </c>
      <c r="B513" s="234" t="s">
        <v>181</v>
      </c>
      <c r="C513" s="234">
        <v>2</v>
      </c>
      <c r="D513" s="166" t="s">
        <v>185</v>
      </c>
      <c r="E513" s="120">
        <v>1</v>
      </c>
      <c r="F513" s="166" t="s">
        <v>3604</v>
      </c>
      <c r="G513" s="166" t="s">
        <v>202</v>
      </c>
      <c r="H513" s="166" t="s">
        <v>183</v>
      </c>
      <c r="I513" s="299" t="str">
        <f t="shared" si="34"/>
        <v>I-202-1-1500401</v>
      </c>
      <c r="J513" s="234" t="s">
        <v>221</v>
      </c>
      <c r="K513" s="109" t="s">
        <v>1402</v>
      </c>
      <c r="L513" s="217" t="s">
        <v>19</v>
      </c>
      <c r="M513" s="111" t="s">
        <v>4754</v>
      </c>
      <c r="N513" s="202"/>
      <c r="O513" s="110" t="s">
        <v>1403</v>
      </c>
      <c r="P513" s="331" t="s">
        <v>1414</v>
      </c>
      <c r="Q513" s="331" t="s">
        <v>1415</v>
      </c>
      <c r="R513" s="216" t="s">
        <v>222</v>
      </c>
      <c r="S513" s="111" t="s">
        <v>1608</v>
      </c>
      <c r="T513" s="1032" t="s">
        <v>6023</v>
      </c>
      <c r="U513" s="170">
        <v>0.05</v>
      </c>
      <c r="V513" s="216" t="s">
        <v>223</v>
      </c>
      <c r="W513" s="956">
        <v>1</v>
      </c>
      <c r="X513" s="206" t="s">
        <v>222</v>
      </c>
      <c r="Y513" s="816">
        <v>43146</v>
      </c>
      <c r="Z513" s="296" t="s">
        <v>1609</v>
      </c>
      <c r="AA513" s="134">
        <v>43191</v>
      </c>
      <c r="AB513" s="134">
        <v>43343</v>
      </c>
      <c r="AC513" s="341" t="str">
        <f t="shared" si="35"/>
        <v>abril</v>
      </c>
      <c r="AD513" s="343">
        <f t="shared" si="36"/>
        <v>152</v>
      </c>
      <c r="AE513" s="342">
        <f t="shared" si="33"/>
        <v>152</v>
      </c>
      <c r="AF513" s="168"/>
      <c r="AG513" s="135">
        <v>71500000</v>
      </c>
      <c r="AH513" s="216"/>
      <c r="AI513" s="169">
        <v>50000000</v>
      </c>
      <c r="AJ513" s="217"/>
      <c r="AK513" s="382" t="s">
        <v>1610</v>
      </c>
      <c r="AL513" s="279"/>
      <c r="AM513" s="279"/>
      <c r="AN513" s="354"/>
      <c r="AO513" s="144"/>
      <c r="AP513" s="144"/>
      <c r="AQ513" s="144"/>
      <c r="AR513" s="1291">
        <f>100%/5*1</f>
        <v>0.2</v>
      </c>
      <c r="AS513" s="1032" t="s">
        <v>5924</v>
      </c>
      <c r="AT513" s="1394">
        <v>0.4</v>
      </c>
      <c r="AU513" s="1392" t="s">
        <v>6798</v>
      </c>
      <c r="AV513" s="1621">
        <f>100%/5*2</f>
        <v>0.4</v>
      </c>
      <c r="AW513" s="1434" t="s">
        <v>4209</v>
      </c>
      <c r="AX513" s="144"/>
      <c r="AY513" s="144"/>
      <c r="AZ513" s="144"/>
      <c r="BA513" s="144"/>
      <c r="BB513" s="144"/>
      <c r="BC513" s="144"/>
      <c r="BD513" s="144"/>
      <c r="BE513" s="144"/>
      <c r="BF513" s="144"/>
      <c r="BG513" s="144"/>
      <c r="BH513" s="144"/>
      <c r="BI513" s="144"/>
      <c r="BJ513" s="335">
        <f>IFERROR(VLOOKUP(CONCATENATE($AC513,$AE513),'Matriz de Decisión'!$M$4:$Y$81,2,0),0)</f>
        <v>0</v>
      </c>
      <c r="BK513" s="355"/>
      <c r="BL513" s="355"/>
      <c r="BM513" s="354">
        <f>IFERROR(VLOOKUP(CONCATENATE($AC513,$AE513),'[1]Matriz de Decisión'!$M$4:$Y$81,3,0),0)</f>
        <v>0</v>
      </c>
      <c r="BN513" s="355"/>
      <c r="BO513" s="355"/>
      <c r="BP513" s="354">
        <f>IFERROR(VLOOKUP(CONCATENATE($AC513,$AE513),'[1]Matriz de Decisión'!$M$4:$Y$81,4,0),0)</f>
        <v>0</v>
      </c>
      <c r="BQ513" s="355"/>
      <c r="BR513" s="355"/>
      <c r="BS513" s="354">
        <f>IFERROR(VLOOKUP(CONCATENATE($AC513,$AE513),'[1]Matriz de Decisión'!$M$4:$Y$81,5,0),0)</f>
        <v>0.18000000000000002</v>
      </c>
      <c r="BT513" s="1267">
        <v>0.18</v>
      </c>
      <c r="BU513" s="1262" t="s">
        <v>5968</v>
      </c>
      <c r="BV513" s="1408">
        <v>0.36000000000000004</v>
      </c>
      <c r="BW513" s="1408">
        <v>0.36</v>
      </c>
      <c r="BX513" s="1411" t="s">
        <v>6852</v>
      </c>
      <c r="BY513" s="1432">
        <v>0.56000000000000005</v>
      </c>
      <c r="BZ513" s="1405">
        <v>0.56000000000000005</v>
      </c>
      <c r="CA513" s="1434" t="s">
        <v>7617</v>
      </c>
      <c r="CB513" s="354">
        <f>IFERROR(VLOOKUP(CONCATENATE($AC513,$AE513),'[1]Matriz de Decisión'!$M$4:$Y$81,8,0),0)</f>
        <v>0.76</v>
      </c>
      <c r="CC513" s="355"/>
      <c r="CD513" s="355"/>
      <c r="CE513" s="354">
        <f>IFERROR(VLOOKUP(CONCATENATE($AC513,$AE513),'[1]Matriz de Decisión'!$M$4:$Y$81,9,0),0)</f>
        <v>1</v>
      </c>
      <c r="CF513" s="355"/>
      <c r="CG513" s="355"/>
      <c r="CH513" s="354">
        <f>IFERROR(VLOOKUP(CONCATENATE($AC513,$AE513),'[1]Matriz de Decisión'!$M$4:$Y$81,10,0),0)</f>
        <v>1</v>
      </c>
      <c r="CI513" s="355"/>
      <c r="CJ513" s="355"/>
      <c r="CK513" s="354">
        <f>IFERROR(VLOOKUP(CONCATENATE($AC513,$AE513),'[1]Matriz de Decisión'!$M$4:$Y$81,11,0),0)</f>
        <v>1</v>
      </c>
      <c r="CL513" s="355"/>
      <c r="CM513" s="355"/>
      <c r="CN513" s="354">
        <f>IFERROR(VLOOKUP(CONCATENATE($AC513,$AE513),'[1]Matriz de Decisión'!$M$4:$Y$81,12,0),0)</f>
        <v>1</v>
      </c>
      <c r="CO513" s="355"/>
      <c r="CP513" s="355"/>
      <c r="CQ513" s="354">
        <f>IFERROR(VLOOKUP(CONCATENATE($AC513,$AE513),'[1]Matriz de Decisión'!$M$4:$Y$81,13,0),0)</f>
        <v>1</v>
      </c>
      <c r="CR513" s="355"/>
      <c r="CS513" s="355"/>
    </row>
    <row r="514" spans="1:97" ht="84" x14ac:dyDescent="0.25">
      <c r="A514" s="234" t="s">
        <v>3556</v>
      </c>
      <c r="B514" s="234" t="s">
        <v>181</v>
      </c>
      <c r="C514" s="234">
        <v>2</v>
      </c>
      <c r="D514" s="166" t="s">
        <v>185</v>
      </c>
      <c r="E514" s="120">
        <v>0</v>
      </c>
      <c r="F514" s="234">
        <v>13</v>
      </c>
      <c r="G514" s="166" t="s">
        <v>3752</v>
      </c>
      <c r="H514" s="166" t="s">
        <v>183</v>
      </c>
      <c r="I514" s="299" t="str">
        <f t="shared" si="34"/>
        <v>I-202-0-1316201</v>
      </c>
      <c r="J514" s="234" t="s">
        <v>221</v>
      </c>
      <c r="K514" s="109" t="s">
        <v>1402</v>
      </c>
      <c r="L514" s="217" t="s">
        <v>19</v>
      </c>
      <c r="M514" s="111" t="s">
        <v>4754</v>
      </c>
      <c r="N514" s="202"/>
      <c r="O514" s="216" t="s">
        <v>225</v>
      </c>
      <c r="P514" s="331" t="s">
        <v>1414</v>
      </c>
      <c r="Q514" s="331" t="s">
        <v>1415</v>
      </c>
      <c r="R514" s="110" t="s">
        <v>228</v>
      </c>
      <c r="S514" s="111" t="s">
        <v>1611</v>
      </c>
      <c r="T514" s="1187"/>
      <c r="U514" s="170">
        <v>0.4</v>
      </c>
      <c r="V514" s="216" t="s">
        <v>223</v>
      </c>
      <c r="W514" s="310">
        <v>10</v>
      </c>
      <c r="X514" s="814" t="s">
        <v>222</v>
      </c>
      <c r="Y514" s="815">
        <v>43146</v>
      </c>
      <c r="Z514" s="296" t="s">
        <v>2413</v>
      </c>
      <c r="AA514" s="134">
        <v>43282</v>
      </c>
      <c r="AB514" s="134">
        <v>43454</v>
      </c>
      <c r="AC514" s="341" t="str">
        <f t="shared" si="35"/>
        <v>julio</v>
      </c>
      <c r="AD514" s="343">
        <f t="shared" si="36"/>
        <v>172</v>
      </c>
      <c r="AE514" s="342">
        <f t="shared" si="33"/>
        <v>183</v>
      </c>
      <c r="AF514" s="168"/>
      <c r="AG514" s="135">
        <v>0</v>
      </c>
      <c r="AH514" s="216"/>
      <c r="AI514" s="169"/>
      <c r="AJ514" s="217"/>
      <c r="AK514" s="144"/>
      <c r="AL514" s="279"/>
      <c r="AM514" s="279"/>
      <c r="AN514" s="354"/>
      <c r="AO514" s="144"/>
      <c r="AP514" s="144"/>
      <c r="AQ514" s="144"/>
      <c r="AR514" s="1279"/>
      <c r="AS514" s="1187"/>
      <c r="AT514" s="202"/>
      <c r="AU514" s="1384"/>
      <c r="AV514" s="202"/>
      <c r="AW514" s="1423"/>
      <c r="AX514" s="144"/>
      <c r="AY514" s="144"/>
      <c r="AZ514" s="144"/>
      <c r="BA514" s="144"/>
      <c r="BB514" s="144"/>
      <c r="BC514" s="144"/>
      <c r="BD514" s="144"/>
      <c r="BE514" s="144"/>
      <c r="BF514" s="144"/>
      <c r="BG514" s="144"/>
      <c r="BH514" s="144"/>
      <c r="BI514" s="144"/>
      <c r="BJ514" s="335">
        <f>IFERROR(VLOOKUP(CONCATENATE($AC514,$AE514),'Matriz de Decisión'!$M$4:$Y$81,2,0),0)</f>
        <v>0</v>
      </c>
      <c r="BK514" s="355"/>
      <c r="BL514" s="355"/>
      <c r="BM514" s="354">
        <f>IFERROR(VLOOKUP(CONCATENATE($AC514,$AE514),'[1]Matriz de Decisión'!$M$4:$Y$81,3,0),0)</f>
        <v>0</v>
      </c>
      <c r="BN514" s="355"/>
      <c r="BO514" s="355"/>
      <c r="BP514" s="354">
        <f>IFERROR(VLOOKUP(CONCATENATE($AC514,$AE514),'[1]Matriz de Decisión'!$M$4:$Y$81,4,0),0)</f>
        <v>0</v>
      </c>
      <c r="BQ514" s="355"/>
      <c r="BR514" s="355"/>
      <c r="BS514" s="354">
        <f>IFERROR(VLOOKUP(CONCATENATE($AC514,$AE514),'[1]Matriz de Decisión'!$M$4:$Y$81,5,0),0)</f>
        <v>0</v>
      </c>
      <c r="BT514" s="1223"/>
      <c r="BU514" s="1223"/>
      <c r="BV514" s="1409">
        <v>0</v>
      </c>
      <c r="BW514" s="1410"/>
      <c r="BX514" s="1410"/>
      <c r="BY514" s="1432">
        <v>0</v>
      </c>
      <c r="BZ514" s="1433"/>
      <c r="CA514" s="1433"/>
      <c r="CB514" s="354">
        <f>IFERROR(VLOOKUP(CONCATENATE($AC514,$AE514),'[1]Matriz de Decisión'!$M$4:$Y$81,8,0),0)</f>
        <v>0.11666666666666665</v>
      </c>
      <c r="CC514" s="355"/>
      <c r="CD514" s="355"/>
      <c r="CE514" s="354">
        <f>IFERROR(VLOOKUP(CONCATENATE($AC514,$AE514),'[1]Matriz de Decisión'!$M$4:$Y$81,9,0),0)</f>
        <v>0.23333333333333331</v>
      </c>
      <c r="CF514" s="355"/>
      <c r="CG514" s="355"/>
      <c r="CH514" s="354">
        <f>IFERROR(VLOOKUP(CONCATENATE($AC514,$AE514),'[1]Matriz de Decisión'!$M$4:$Y$81,10,0),0)</f>
        <v>0.35</v>
      </c>
      <c r="CI514" s="355"/>
      <c r="CJ514" s="355"/>
      <c r="CK514" s="354">
        <f>IFERROR(VLOOKUP(CONCATENATE($AC514,$AE514),'[1]Matriz de Decisión'!$M$4:$Y$81,11,0),0)</f>
        <v>0.51666666666666661</v>
      </c>
      <c r="CL514" s="355"/>
      <c r="CM514" s="355"/>
      <c r="CN514" s="354">
        <f>IFERROR(VLOOKUP(CONCATENATE($AC514,$AE514),'[1]Matriz de Decisión'!$M$4:$Y$81,12,0),0)</f>
        <v>0.68333333333333324</v>
      </c>
      <c r="CO514" s="355"/>
      <c r="CP514" s="355"/>
      <c r="CQ514" s="354">
        <f>IFERROR(VLOOKUP(CONCATENATE($AC514,$AE514),'[1]Matriz de Decisión'!$M$4:$Y$81,13,0),0)</f>
        <v>1</v>
      </c>
      <c r="CR514" s="355"/>
      <c r="CS514" s="355"/>
    </row>
    <row r="515" spans="1:97" ht="63.75" customHeight="1" x14ac:dyDescent="0.25">
      <c r="A515" s="234" t="s">
        <v>3556</v>
      </c>
      <c r="B515" s="234" t="s">
        <v>181</v>
      </c>
      <c r="C515" s="234">
        <v>2</v>
      </c>
      <c r="D515" s="166" t="s">
        <v>185</v>
      </c>
      <c r="E515" s="120">
        <v>0</v>
      </c>
      <c r="F515" s="234">
        <v>13</v>
      </c>
      <c r="G515" s="166" t="s">
        <v>3963</v>
      </c>
      <c r="H515" s="166" t="s">
        <v>183</v>
      </c>
      <c r="I515" s="299" t="str">
        <f t="shared" si="34"/>
        <v>I-202-0-1330401</v>
      </c>
      <c r="J515" s="234" t="s">
        <v>221</v>
      </c>
      <c r="K515" s="109" t="s">
        <v>1402</v>
      </c>
      <c r="L515" s="217" t="s">
        <v>19</v>
      </c>
      <c r="M515" s="111" t="s">
        <v>4754</v>
      </c>
      <c r="N515" s="202"/>
      <c r="O515" s="216" t="s">
        <v>225</v>
      </c>
      <c r="P515" s="331" t="s">
        <v>1414</v>
      </c>
      <c r="Q515" s="331" t="s">
        <v>1415</v>
      </c>
      <c r="R515" s="216" t="s">
        <v>228</v>
      </c>
      <c r="S515" s="111" t="s">
        <v>1612</v>
      </c>
      <c r="T515" s="1032" t="s">
        <v>6024</v>
      </c>
      <c r="U515" s="170">
        <v>0.2</v>
      </c>
      <c r="V515" s="216" t="s">
        <v>223</v>
      </c>
      <c r="W515" s="1632">
        <v>10</v>
      </c>
      <c r="X515" s="144"/>
      <c r="Y515" s="144"/>
      <c r="Z515" s="296" t="s">
        <v>1613</v>
      </c>
      <c r="AA515" s="134">
        <v>43132</v>
      </c>
      <c r="AB515" s="134">
        <v>43220</v>
      </c>
      <c r="AC515" s="341" t="str">
        <f t="shared" si="35"/>
        <v>febrero</v>
      </c>
      <c r="AD515" s="343">
        <f t="shared" si="36"/>
        <v>88</v>
      </c>
      <c r="AE515" s="342">
        <f t="shared" si="33"/>
        <v>91</v>
      </c>
      <c r="AF515" s="168"/>
      <c r="AG515" s="135">
        <v>0</v>
      </c>
      <c r="AH515" s="216"/>
      <c r="AI515" s="169"/>
      <c r="AJ515" s="217"/>
      <c r="AK515" s="144"/>
      <c r="AL515" s="279"/>
      <c r="AM515" s="279"/>
      <c r="AN515" s="647">
        <v>0.2</v>
      </c>
      <c r="AO515" s="490" t="s">
        <v>2570</v>
      </c>
      <c r="AP515" s="891">
        <v>0.4</v>
      </c>
      <c r="AQ515" s="890" t="s">
        <v>4711</v>
      </c>
      <c r="AR515" s="1278">
        <v>10</v>
      </c>
      <c r="AS515" s="1266" t="s">
        <v>5902</v>
      </c>
      <c r="AT515" s="1424">
        <v>10</v>
      </c>
      <c r="AU515" s="1385" t="s">
        <v>6765</v>
      </c>
      <c r="AV515" s="1424">
        <v>10</v>
      </c>
      <c r="AW515" s="1404" t="s">
        <v>7563</v>
      </c>
      <c r="AX515" s="144"/>
      <c r="AY515" s="144"/>
      <c r="AZ515" s="144"/>
      <c r="BA515" s="144"/>
      <c r="BB515" s="144"/>
      <c r="BC515" s="144"/>
      <c r="BD515" s="144"/>
      <c r="BE515" s="144"/>
      <c r="BF515" s="144"/>
      <c r="BG515" s="144"/>
      <c r="BH515" s="144"/>
      <c r="BI515" s="144"/>
      <c r="BJ515" s="335">
        <f>IFERROR(VLOOKUP(CONCATENATE($AC515,$AE515),'Matriz de Decisión'!$M$4:$Y$81,2,0),0)</f>
        <v>0</v>
      </c>
      <c r="BK515" s="355"/>
      <c r="BL515" s="355"/>
      <c r="BM515" s="354">
        <f>IFERROR(VLOOKUP(CONCATENATE($AC515,$AE515),'[1]Matriz de Decisión'!$M$4:$Y$81,3,0),0)</f>
        <v>0.25</v>
      </c>
      <c r="BN515" s="354">
        <v>0.25</v>
      </c>
      <c r="BO515" s="490" t="s">
        <v>2571</v>
      </c>
      <c r="BP515" s="354">
        <f>IFERROR(VLOOKUP(CONCATENATE($AC515,$AE515),'[1]Matriz de Decisión'!$M$4:$Y$81,4,0),0)</f>
        <v>0.6</v>
      </c>
      <c r="BQ515" s="952">
        <v>0.6</v>
      </c>
      <c r="BR515" s="954" t="s">
        <v>4749</v>
      </c>
      <c r="BS515" s="354">
        <f>IFERROR(VLOOKUP(CONCATENATE($AC515,$AE515),'[1]Matriz de Decisión'!$M$4:$Y$81,5,0),0)</f>
        <v>1</v>
      </c>
      <c r="BT515" s="1274">
        <v>0.9</v>
      </c>
      <c r="BU515" s="1266" t="s">
        <v>5969</v>
      </c>
      <c r="BV515" s="1408">
        <v>1</v>
      </c>
      <c r="BW515" s="1405">
        <v>1</v>
      </c>
      <c r="BX515" s="1403" t="s">
        <v>6765</v>
      </c>
      <c r="BY515" s="1432">
        <v>1</v>
      </c>
      <c r="BZ515" s="1435">
        <v>1</v>
      </c>
      <c r="CA515" s="1404" t="s">
        <v>7563</v>
      </c>
      <c r="CB515" s="354">
        <f>IFERROR(VLOOKUP(CONCATENATE($AC515,$AE515),'[1]Matriz de Decisión'!$M$4:$Y$81,8,0),0)</f>
        <v>1</v>
      </c>
      <c r="CC515" s="355"/>
      <c r="CD515" s="355"/>
      <c r="CE515" s="354">
        <f>IFERROR(VLOOKUP(CONCATENATE($AC515,$AE515),'[1]Matriz de Decisión'!$M$4:$Y$81,9,0),0)</f>
        <v>1</v>
      </c>
      <c r="CF515" s="355"/>
      <c r="CG515" s="355"/>
      <c r="CH515" s="354">
        <f>IFERROR(VLOOKUP(CONCATENATE($AC515,$AE515),'[1]Matriz de Decisión'!$M$4:$Y$81,10,0),0)</f>
        <v>1</v>
      </c>
      <c r="CI515" s="355"/>
      <c r="CJ515" s="355"/>
      <c r="CK515" s="354">
        <f>IFERROR(VLOOKUP(CONCATENATE($AC515,$AE515),'[1]Matriz de Decisión'!$M$4:$Y$81,11,0),0)</f>
        <v>1</v>
      </c>
      <c r="CL515" s="355"/>
      <c r="CM515" s="355"/>
      <c r="CN515" s="354">
        <f>IFERROR(VLOOKUP(CONCATENATE($AC515,$AE515),'[1]Matriz de Decisión'!$M$4:$Y$81,12,0),0)</f>
        <v>1</v>
      </c>
      <c r="CO515" s="355"/>
      <c r="CP515" s="355"/>
      <c r="CQ515" s="354">
        <f>IFERROR(VLOOKUP(CONCATENATE($AC515,$AE515),'[1]Matriz de Decisión'!$M$4:$Y$81,13,0),0)</f>
        <v>1</v>
      </c>
      <c r="CR515" s="355"/>
      <c r="CS515" s="355"/>
    </row>
    <row r="516" spans="1:97" ht="110.25" x14ac:dyDescent="0.25">
      <c r="A516" s="234" t="s">
        <v>3556</v>
      </c>
      <c r="B516" s="234" t="s">
        <v>181</v>
      </c>
      <c r="C516" s="234">
        <v>2</v>
      </c>
      <c r="D516" s="166" t="s">
        <v>185</v>
      </c>
      <c r="E516" s="120">
        <v>0</v>
      </c>
      <c r="F516" s="234">
        <v>13</v>
      </c>
      <c r="G516" s="166" t="s">
        <v>3963</v>
      </c>
      <c r="H516" s="166" t="s">
        <v>185</v>
      </c>
      <c r="I516" s="299" t="str">
        <f t="shared" si="34"/>
        <v>I-202-0-1330402</v>
      </c>
      <c r="J516" s="234" t="s">
        <v>221</v>
      </c>
      <c r="K516" s="109" t="s">
        <v>1402</v>
      </c>
      <c r="L516" s="217" t="s">
        <v>19</v>
      </c>
      <c r="M516" s="111" t="s">
        <v>4754</v>
      </c>
      <c r="N516" s="202"/>
      <c r="O516" s="216" t="s">
        <v>225</v>
      </c>
      <c r="P516" s="331" t="s">
        <v>1414</v>
      </c>
      <c r="Q516" s="331" t="s">
        <v>1415</v>
      </c>
      <c r="R516" s="216" t="s">
        <v>228</v>
      </c>
      <c r="S516" s="111" t="s">
        <v>1612</v>
      </c>
      <c r="T516" s="532" t="s">
        <v>6024</v>
      </c>
      <c r="U516" s="170"/>
      <c r="V516" s="216" t="s">
        <v>223</v>
      </c>
      <c r="W516" s="310">
        <v>10</v>
      </c>
      <c r="X516" s="144"/>
      <c r="Y516" s="144"/>
      <c r="Z516" s="296" t="s">
        <v>1614</v>
      </c>
      <c r="AA516" s="134">
        <v>43222</v>
      </c>
      <c r="AB516" s="134">
        <v>43465</v>
      </c>
      <c r="AC516" s="341" t="str">
        <f t="shared" si="35"/>
        <v>mayo</v>
      </c>
      <c r="AD516" s="343">
        <f t="shared" si="36"/>
        <v>243</v>
      </c>
      <c r="AE516" s="342">
        <f t="shared" si="33"/>
        <v>244</v>
      </c>
      <c r="AF516" s="168"/>
      <c r="AG516" s="135">
        <v>1000000000</v>
      </c>
      <c r="AH516" s="216"/>
      <c r="AI516" s="169"/>
      <c r="AJ516" s="217"/>
      <c r="AK516" s="144"/>
      <c r="AL516" s="279"/>
      <c r="AM516" s="279"/>
      <c r="AN516" s="354"/>
      <c r="AO516" s="144"/>
      <c r="AP516" s="144"/>
      <c r="AQ516" s="144"/>
      <c r="AR516" s="1279"/>
      <c r="AS516" s="1187"/>
      <c r="AT516" s="1424">
        <v>10</v>
      </c>
      <c r="AU516" s="1387" t="s">
        <v>6799</v>
      </c>
      <c r="AV516" s="1424">
        <v>10</v>
      </c>
      <c r="AW516" s="1404" t="s">
        <v>7564</v>
      </c>
      <c r="AX516" s="144"/>
      <c r="AY516" s="144"/>
      <c r="AZ516" s="144"/>
      <c r="BA516" s="144"/>
      <c r="BB516" s="144"/>
      <c r="BC516" s="144"/>
      <c r="BD516" s="144"/>
      <c r="BE516" s="144"/>
      <c r="BF516" s="144"/>
      <c r="BG516" s="144"/>
      <c r="BH516" s="144"/>
      <c r="BI516" s="144"/>
      <c r="BJ516" s="335">
        <f>IFERROR(VLOOKUP(CONCATENATE($AC516,$AE516),'Matriz de Decisión'!$M$4:$Y$81,2,0),0)</f>
        <v>0</v>
      </c>
      <c r="BK516" s="355"/>
      <c r="BL516" s="355"/>
      <c r="BM516" s="354">
        <f>IFERROR(VLOOKUP(CONCATENATE($AC516,$AE516),'[1]Matriz de Decisión'!$M$4:$Y$81,3,0),0)</f>
        <v>0</v>
      </c>
      <c r="BN516" s="355"/>
      <c r="BO516" s="355"/>
      <c r="BP516" s="354">
        <f>IFERROR(VLOOKUP(CONCATENATE($AC516,$AE516),'[1]Matriz de Decisión'!$M$4:$Y$81,4,0),0)</f>
        <v>0</v>
      </c>
      <c r="BQ516" s="952"/>
      <c r="BR516" s="355"/>
      <c r="BS516" s="354">
        <f>IFERROR(VLOOKUP(CONCATENATE($AC516,$AE516),'[1]Matriz de Decisión'!$M$4:$Y$81,5,0),0)</f>
        <v>0</v>
      </c>
      <c r="BT516" s="1223"/>
      <c r="BU516" s="1223"/>
      <c r="BV516" s="1408">
        <v>0.10285714285714284</v>
      </c>
      <c r="BW516" s="1417">
        <v>0.1</v>
      </c>
      <c r="BX516" s="1406" t="s">
        <v>6799</v>
      </c>
      <c r="BY516" s="1432">
        <v>0.20571428571428568</v>
      </c>
      <c r="BZ516" s="1407">
        <v>0.21</v>
      </c>
      <c r="CA516" s="708" t="s">
        <v>7618</v>
      </c>
      <c r="CB516" s="354">
        <f>IFERROR(VLOOKUP(CONCATENATE($AC516,$AE516),'[1]Matriz de Decisión'!$M$4:$Y$81,8,0),0)</f>
        <v>0.34857142857142853</v>
      </c>
      <c r="CC516" s="355"/>
      <c r="CD516" s="355"/>
      <c r="CE516" s="354">
        <f>IFERROR(VLOOKUP(CONCATENATE($AC516,$AE516),'[1]Matriz de Decisión'!$M$4:$Y$81,9,0),0)</f>
        <v>0.49142857142857138</v>
      </c>
      <c r="CF516" s="355"/>
      <c r="CG516" s="355"/>
      <c r="CH516" s="354">
        <f>IFERROR(VLOOKUP(CONCATENATE($AC516,$AE516),'[1]Matriz de Decisión'!$M$4:$Y$81,10,0),0)</f>
        <v>0.63428571428571423</v>
      </c>
      <c r="CI516" s="355"/>
      <c r="CJ516" s="355"/>
      <c r="CK516" s="354">
        <f>IFERROR(VLOOKUP(CONCATENATE($AC516,$AE516),'[1]Matriz de Decisión'!$M$4:$Y$81,11,0),0)</f>
        <v>0.77714285714285714</v>
      </c>
      <c r="CL516" s="355"/>
      <c r="CM516" s="355"/>
      <c r="CN516" s="354">
        <f>IFERROR(VLOOKUP(CONCATENATE($AC516,$AE516),'[1]Matriz de Decisión'!$M$4:$Y$81,12,0),0)</f>
        <v>1</v>
      </c>
      <c r="CO516" s="355"/>
      <c r="CP516" s="355"/>
      <c r="CQ516" s="354">
        <f>IFERROR(VLOOKUP(CONCATENATE($AC516,$AE516),'[1]Matriz de Decisión'!$M$4:$Y$81,13,0),0)</f>
        <v>1</v>
      </c>
      <c r="CR516" s="355"/>
      <c r="CS516" s="355"/>
    </row>
    <row r="517" spans="1:97" ht="63.75" customHeight="1" x14ac:dyDescent="0.25">
      <c r="A517" s="234" t="s">
        <v>3556</v>
      </c>
      <c r="B517" s="234" t="s">
        <v>181</v>
      </c>
      <c r="C517" s="234">
        <v>2</v>
      </c>
      <c r="D517" s="166" t="s">
        <v>185</v>
      </c>
      <c r="E517" s="120">
        <v>0</v>
      </c>
      <c r="F517" s="234">
        <v>13</v>
      </c>
      <c r="G517" s="166" t="s">
        <v>3964</v>
      </c>
      <c r="H517" s="166" t="s">
        <v>183</v>
      </c>
      <c r="I517" s="299" t="str">
        <f t="shared" si="34"/>
        <v>I-202-0-1330501</v>
      </c>
      <c r="J517" s="234" t="s">
        <v>221</v>
      </c>
      <c r="K517" s="109" t="s">
        <v>1402</v>
      </c>
      <c r="L517" s="217" t="s">
        <v>19</v>
      </c>
      <c r="M517" s="111" t="s">
        <v>4754</v>
      </c>
      <c r="N517" s="202"/>
      <c r="O517" s="216" t="s">
        <v>225</v>
      </c>
      <c r="P517" s="331" t="s">
        <v>1414</v>
      </c>
      <c r="Q517" s="331" t="s">
        <v>1415</v>
      </c>
      <c r="R517" s="216" t="s">
        <v>228</v>
      </c>
      <c r="S517" s="111" t="s">
        <v>1615</v>
      </c>
      <c r="T517" s="1032" t="s">
        <v>6025</v>
      </c>
      <c r="U517" s="170">
        <v>0.1</v>
      </c>
      <c r="V517" s="216" t="s">
        <v>223</v>
      </c>
      <c r="W517" s="1632">
        <v>10</v>
      </c>
      <c r="X517" s="144"/>
      <c r="Y517" s="144"/>
      <c r="Z517" s="296" t="s">
        <v>1616</v>
      </c>
      <c r="AA517" s="134">
        <v>43102</v>
      </c>
      <c r="AB517" s="134">
        <v>43159</v>
      </c>
      <c r="AC517" s="341" t="str">
        <f t="shared" si="35"/>
        <v>enero</v>
      </c>
      <c r="AD517" s="343">
        <f t="shared" si="36"/>
        <v>57</v>
      </c>
      <c r="AE517" s="342">
        <f t="shared" si="33"/>
        <v>61</v>
      </c>
      <c r="AF517" s="168"/>
      <c r="AG517" s="135"/>
      <c r="AH517" s="216"/>
      <c r="AI517" s="169"/>
      <c r="AJ517" s="217" t="s">
        <v>1617</v>
      </c>
      <c r="AK517" s="145" t="s">
        <v>2574</v>
      </c>
      <c r="AL517" s="143">
        <v>0.05</v>
      </c>
      <c r="AM517" s="287" t="s">
        <v>1618</v>
      </c>
      <c r="AN517" s="647">
        <v>0.5</v>
      </c>
      <c r="AO517" s="490" t="s">
        <v>2572</v>
      </c>
      <c r="AP517" s="893">
        <v>1</v>
      </c>
      <c r="AQ517" s="892" t="s">
        <v>4712</v>
      </c>
      <c r="AR517" s="1278">
        <v>10</v>
      </c>
      <c r="AS517" s="1260" t="s">
        <v>5903</v>
      </c>
      <c r="AT517" s="1424">
        <v>10</v>
      </c>
      <c r="AU517" s="1385" t="s">
        <v>6741</v>
      </c>
      <c r="AV517" s="1424">
        <v>10</v>
      </c>
      <c r="AW517" s="1403" t="s">
        <v>7565</v>
      </c>
      <c r="AX517" s="144"/>
      <c r="AY517" s="144"/>
      <c r="AZ517" s="144"/>
      <c r="BA517" s="144"/>
      <c r="BB517" s="144"/>
      <c r="BC517" s="144"/>
      <c r="BD517" s="144"/>
      <c r="BE517" s="144"/>
      <c r="BF517" s="144"/>
      <c r="BG517" s="144"/>
      <c r="BH517" s="144"/>
      <c r="BI517" s="144"/>
      <c r="BJ517" s="335">
        <f>IFERROR(VLOOKUP(CONCATENATE($AC517,$AE517),'Matriz de Decisión'!$M$4:$Y$81,2,0),0)</f>
        <v>0.4</v>
      </c>
      <c r="BK517" s="377">
        <v>0.4</v>
      </c>
      <c r="BL517" s="380" t="s">
        <v>1618</v>
      </c>
      <c r="BM517" s="354">
        <f>IFERROR(VLOOKUP(CONCATENATE($AC517,$AE517),'[1]Matriz de Decisión'!$M$4:$Y$81,3,0),0)</f>
        <v>1</v>
      </c>
      <c r="BN517" s="354">
        <v>1</v>
      </c>
      <c r="BO517" s="490" t="s">
        <v>2573</v>
      </c>
      <c r="BP517" s="354">
        <f>IFERROR(VLOOKUP(CONCATENATE($AC517,$AE517),'[1]Matriz de Decisión'!$M$4:$Y$81,4,0),0)</f>
        <v>1</v>
      </c>
      <c r="BQ517" s="952">
        <v>1</v>
      </c>
      <c r="BR517" s="954" t="s">
        <v>4750</v>
      </c>
      <c r="BS517" s="354">
        <f>IFERROR(VLOOKUP(CONCATENATE($AC517,$AE517),'[1]Matriz de Decisión'!$M$4:$Y$81,5,0),0)</f>
        <v>1</v>
      </c>
      <c r="BT517" s="1267">
        <v>1</v>
      </c>
      <c r="BU517" s="1260" t="s">
        <v>5903</v>
      </c>
      <c r="BV517" s="1408">
        <v>1</v>
      </c>
      <c r="BW517" s="1405">
        <v>1</v>
      </c>
      <c r="BX517" s="1403" t="s">
        <v>6741</v>
      </c>
      <c r="BY517" s="1432">
        <v>1</v>
      </c>
      <c r="BZ517" s="1435">
        <v>1</v>
      </c>
      <c r="CA517" s="1403" t="s">
        <v>7565</v>
      </c>
      <c r="CB517" s="354">
        <f>IFERROR(VLOOKUP(CONCATENATE($AC517,$AE517),'[1]Matriz de Decisión'!$M$4:$Y$81,8,0),0)</f>
        <v>1</v>
      </c>
      <c r="CC517" s="355"/>
      <c r="CD517" s="355"/>
      <c r="CE517" s="354">
        <f>IFERROR(VLOOKUP(CONCATENATE($AC517,$AE517),'[1]Matriz de Decisión'!$M$4:$Y$81,9,0),0)</f>
        <v>1</v>
      </c>
      <c r="CF517" s="355"/>
      <c r="CG517" s="355"/>
      <c r="CH517" s="354">
        <f>IFERROR(VLOOKUP(CONCATENATE($AC517,$AE517),'[1]Matriz de Decisión'!$M$4:$Y$81,10,0),0)</f>
        <v>1</v>
      </c>
      <c r="CI517" s="355"/>
      <c r="CJ517" s="355"/>
      <c r="CK517" s="354">
        <f>IFERROR(VLOOKUP(CONCATENATE($AC517,$AE517),'[1]Matriz de Decisión'!$M$4:$Y$81,11,0),0)</f>
        <v>1</v>
      </c>
      <c r="CL517" s="355"/>
      <c r="CM517" s="355"/>
      <c r="CN517" s="354">
        <f>IFERROR(VLOOKUP(CONCATENATE($AC517,$AE517),'[1]Matriz de Decisión'!$M$4:$Y$81,12,0),0)</f>
        <v>1</v>
      </c>
      <c r="CO517" s="355"/>
      <c r="CP517" s="355"/>
      <c r="CQ517" s="354">
        <f>IFERROR(VLOOKUP(CONCATENATE($AC517,$AE517),'[1]Matriz de Decisión'!$M$4:$Y$81,13,0),0)</f>
        <v>1</v>
      </c>
      <c r="CR517" s="355"/>
      <c r="CS517" s="355"/>
    </row>
    <row r="518" spans="1:97" ht="63.75" customHeight="1" x14ac:dyDescent="0.25">
      <c r="A518" s="234" t="s">
        <v>3556</v>
      </c>
      <c r="B518" s="234" t="s">
        <v>181</v>
      </c>
      <c r="C518" s="234">
        <v>2</v>
      </c>
      <c r="D518" s="166" t="s">
        <v>185</v>
      </c>
      <c r="E518" s="120">
        <v>0</v>
      </c>
      <c r="F518" s="234">
        <v>13</v>
      </c>
      <c r="G518" s="166" t="s">
        <v>3964</v>
      </c>
      <c r="H518" s="166" t="s">
        <v>185</v>
      </c>
      <c r="I518" s="299" t="str">
        <f t="shared" si="34"/>
        <v>I-202-0-1330502</v>
      </c>
      <c r="J518" s="234" t="s">
        <v>221</v>
      </c>
      <c r="K518" s="109" t="s">
        <v>1402</v>
      </c>
      <c r="L518" s="217" t="s">
        <v>19</v>
      </c>
      <c r="M518" s="111" t="s">
        <v>4754</v>
      </c>
      <c r="N518" s="202"/>
      <c r="O518" s="216" t="s">
        <v>225</v>
      </c>
      <c r="P518" s="331" t="s">
        <v>1414</v>
      </c>
      <c r="Q518" s="331" t="s">
        <v>1415</v>
      </c>
      <c r="R518" s="216" t="s">
        <v>228</v>
      </c>
      <c r="S518" s="111" t="s">
        <v>1615</v>
      </c>
      <c r="T518" s="1032" t="s">
        <v>6025</v>
      </c>
      <c r="U518" s="170"/>
      <c r="V518" s="216" t="s">
        <v>223</v>
      </c>
      <c r="W518" s="1632">
        <v>10</v>
      </c>
      <c r="X518" s="144"/>
      <c r="Y518" s="144"/>
      <c r="Z518" s="296" t="s">
        <v>1619</v>
      </c>
      <c r="AA518" s="134">
        <v>43102</v>
      </c>
      <c r="AB518" s="134">
        <v>43159</v>
      </c>
      <c r="AC518" s="341" t="str">
        <f t="shared" si="35"/>
        <v>enero</v>
      </c>
      <c r="AD518" s="343">
        <f t="shared" si="36"/>
        <v>57</v>
      </c>
      <c r="AE518" s="342">
        <f t="shared" si="33"/>
        <v>61</v>
      </c>
      <c r="AF518" s="168"/>
      <c r="AG518" s="135"/>
      <c r="AH518" s="216"/>
      <c r="AI518" s="169"/>
      <c r="AJ518" s="217" t="s">
        <v>1617</v>
      </c>
      <c r="AK518" s="145" t="s">
        <v>2574</v>
      </c>
      <c r="AL518" s="143">
        <v>0.05</v>
      </c>
      <c r="AM518" s="287" t="s">
        <v>1618</v>
      </c>
      <c r="AN518" s="647">
        <v>0.5</v>
      </c>
      <c r="AO518" s="490" t="s">
        <v>2575</v>
      </c>
      <c r="AP518" s="893">
        <v>1</v>
      </c>
      <c r="AQ518" s="892" t="s">
        <v>4712</v>
      </c>
      <c r="AR518" s="1278">
        <v>10</v>
      </c>
      <c r="AS518" s="1260" t="s">
        <v>5903</v>
      </c>
      <c r="AT518" s="1424">
        <v>10</v>
      </c>
      <c r="AU518" s="1385" t="s">
        <v>6741</v>
      </c>
      <c r="AV518" s="1424">
        <v>10</v>
      </c>
      <c r="AW518" s="1403" t="s">
        <v>7565</v>
      </c>
      <c r="AX518" s="144"/>
      <c r="AY518" s="144"/>
      <c r="AZ518" s="144"/>
      <c r="BA518" s="144"/>
      <c r="BB518" s="144"/>
      <c r="BC518" s="144"/>
      <c r="BD518" s="144"/>
      <c r="BE518" s="144"/>
      <c r="BF518" s="144"/>
      <c r="BG518" s="144"/>
      <c r="BH518" s="144"/>
      <c r="BI518" s="144"/>
      <c r="BJ518" s="335">
        <f>IFERROR(VLOOKUP(CONCATENATE($AC518,$AE518),'Matriz de Decisión'!$M$4:$Y$81,2,0),0)</f>
        <v>0.4</v>
      </c>
      <c r="BK518" s="377">
        <v>0.4</v>
      </c>
      <c r="BL518" s="380" t="s">
        <v>1618</v>
      </c>
      <c r="BM518" s="354">
        <f>IFERROR(VLOOKUP(CONCATENATE($AC518,$AE518),'[1]Matriz de Decisión'!$M$4:$Y$81,3,0),0)</f>
        <v>1</v>
      </c>
      <c r="BN518" s="354">
        <v>1</v>
      </c>
      <c r="BO518" s="490" t="s">
        <v>2576</v>
      </c>
      <c r="BP518" s="354">
        <f>IFERROR(VLOOKUP(CONCATENATE($AC518,$AE518),'[1]Matriz de Decisión'!$M$4:$Y$81,4,0),0)</f>
        <v>1</v>
      </c>
      <c r="BQ518" s="952">
        <v>1</v>
      </c>
      <c r="BR518" s="954" t="s">
        <v>4750</v>
      </c>
      <c r="BS518" s="354">
        <f>IFERROR(VLOOKUP(CONCATENATE($AC518,$AE518),'[1]Matriz de Decisión'!$M$4:$Y$81,5,0),0)</f>
        <v>1</v>
      </c>
      <c r="BT518" s="1267">
        <v>1</v>
      </c>
      <c r="BU518" s="1260" t="s">
        <v>5903</v>
      </c>
      <c r="BV518" s="1408">
        <v>1</v>
      </c>
      <c r="BW518" s="1405">
        <v>1</v>
      </c>
      <c r="BX518" s="1403" t="s">
        <v>6741</v>
      </c>
      <c r="BY518" s="1432">
        <v>1</v>
      </c>
      <c r="BZ518" s="1435">
        <v>1</v>
      </c>
      <c r="CA518" s="1403" t="s">
        <v>7565</v>
      </c>
      <c r="CB518" s="354">
        <f>IFERROR(VLOOKUP(CONCATENATE($AC518,$AE518),'[1]Matriz de Decisión'!$M$4:$Y$81,8,0),0)</f>
        <v>1</v>
      </c>
      <c r="CC518" s="355"/>
      <c r="CD518" s="355"/>
      <c r="CE518" s="354">
        <f>IFERROR(VLOOKUP(CONCATENATE($AC518,$AE518),'[1]Matriz de Decisión'!$M$4:$Y$81,9,0),0)</f>
        <v>1</v>
      </c>
      <c r="CF518" s="355"/>
      <c r="CG518" s="355"/>
      <c r="CH518" s="354">
        <f>IFERROR(VLOOKUP(CONCATENATE($AC518,$AE518),'[1]Matriz de Decisión'!$M$4:$Y$81,10,0),0)</f>
        <v>1</v>
      </c>
      <c r="CI518" s="355"/>
      <c r="CJ518" s="355"/>
      <c r="CK518" s="354">
        <f>IFERROR(VLOOKUP(CONCATENATE($AC518,$AE518),'[1]Matriz de Decisión'!$M$4:$Y$81,11,0),0)</f>
        <v>1</v>
      </c>
      <c r="CL518" s="355"/>
      <c r="CM518" s="355"/>
      <c r="CN518" s="354">
        <f>IFERROR(VLOOKUP(CONCATENATE($AC518,$AE518),'[1]Matriz de Decisión'!$M$4:$Y$81,12,0),0)</f>
        <v>1</v>
      </c>
      <c r="CO518" s="355"/>
      <c r="CP518" s="355"/>
      <c r="CQ518" s="354">
        <f>IFERROR(VLOOKUP(CONCATENATE($AC518,$AE518),'[1]Matriz de Decisión'!$M$4:$Y$81,13,0),0)</f>
        <v>1</v>
      </c>
      <c r="CR518" s="355"/>
      <c r="CS518" s="355"/>
    </row>
    <row r="519" spans="1:97" ht="63.75" customHeight="1" x14ac:dyDescent="0.25">
      <c r="A519" s="234" t="s">
        <v>3556</v>
      </c>
      <c r="B519" s="234" t="s">
        <v>181</v>
      </c>
      <c r="C519" s="234">
        <v>2</v>
      </c>
      <c r="D519" s="166" t="s">
        <v>185</v>
      </c>
      <c r="E519" s="120">
        <v>0</v>
      </c>
      <c r="F519" s="234">
        <v>13</v>
      </c>
      <c r="G519" s="166" t="s">
        <v>3964</v>
      </c>
      <c r="H519" s="166" t="s">
        <v>186</v>
      </c>
      <c r="I519" s="299" t="str">
        <f t="shared" si="34"/>
        <v>I-202-0-1330503</v>
      </c>
      <c r="J519" s="234" t="s">
        <v>221</v>
      </c>
      <c r="K519" s="109" t="s">
        <v>1402</v>
      </c>
      <c r="L519" s="217" t="s">
        <v>19</v>
      </c>
      <c r="M519" s="111" t="s">
        <v>4754</v>
      </c>
      <c r="N519" s="202"/>
      <c r="O519" s="216" t="s">
        <v>225</v>
      </c>
      <c r="P519" s="331" t="s">
        <v>1414</v>
      </c>
      <c r="Q519" s="331" t="s">
        <v>1415</v>
      </c>
      <c r="R519" s="110" t="s">
        <v>228</v>
      </c>
      <c r="S519" s="111" t="s">
        <v>1615</v>
      </c>
      <c r="T519" s="1032" t="s">
        <v>6025</v>
      </c>
      <c r="U519" s="170"/>
      <c r="V519" s="216" t="s">
        <v>223</v>
      </c>
      <c r="W519" s="310">
        <v>10</v>
      </c>
      <c r="X519" s="144"/>
      <c r="Y519" s="144"/>
      <c r="Z519" s="296" t="s">
        <v>1620</v>
      </c>
      <c r="AA519" s="134">
        <v>43160</v>
      </c>
      <c r="AB519" s="134">
        <v>43465</v>
      </c>
      <c r="AC519" s="341" t="str">
        <f t="shared" si="35"/>
        <v>marzo</v>
      </c>
      <c r="AD519" s="343">
        <f t="shared" si="36"/>
        <v>305</v>
      </c>
      <c r="AE519" s="342">
        <f t="shared" si="33"/>
        <v>305</v>
      </c>
      <c r="AF519" s="168"/>
      <c r="AG519" s="135"/>
      <c r="AH519" s="216"/>
      <c r="AI519" s="169"/>
      <c r="AJ519" s="217" t="s">
        <v>1617</v>
      </c>
      <c r="AK519" s="144"/>
      <c r="AL519" s="279"/>
      <c r="AM519" s="279"/>
      <c r="AN519" s="354"/>
      <c r="AO519" s="144"/>
      <c r="AP519" s="980">
        <v>2</v>
      </c>
      <c r="AQ519" s="892" t="s">
        <v>4713</v>
      </c>
      <c r="AR519" s="1278">
        <v>4</v>
      </c>
      <c r="AS519" s="1266" t="s">
        <v>5904</v>
      </c>
      <c r="AT519" s="1424">
        <v>5</v>
      </c>
      <c r="AU519" s="1387" t="s">
        <v>6800</v>
      </c>
      <c r="AV519" s="1424">
        <v>10</v>
      </c>
      <c r="AW519" s="1404" t="s">
        <v>7566</v>
      </c>
      <c r="AX519" s="144"/>
      <c r="AY519" s="144"/>
      <c r="AZ519" s="144"/>
      <c r="BA519" s="144"/>
      <c r="BB519" s="144"/>
      <c r="BC519" s="144"/>
      <c r="BD519" s="144"/>
      <c r="BE519" s="144"/>
      <c r="BF519" s="144"/>
      <c r="BG519" s="144"/>
      <c r="BH519" s="144"/>
      <c r="BI519" s="144"/>
      <c r="BJ519" s="335">
        <f>IFERROR(VLOOKUP(CONCATENATE($AC519,$AE519),'Matriz de Decisión'!$M$4:$Y$81,2,0),0)</f>
        <v>0</v>
      </c>
      <c r="BK519" s="355"/>
      <c r="BL519" s="355"/>
      <c r="BM519" s="354">
        <f>IFERROR(VLOOKUP(CONCATENATE($AC519,$AE519),'[1]Matriz de Decisión'!$M$4:$Y$81,3,0),0)</f>
        <v>0</v>
      </c>
      <c r="BN519" s="355"/>
      <c r="BO519" s="355"/>
      <c r="BP519" s="354">
        <f>IFERROR(VLOOKUP(CONCATENATE($AC519,$AE519),'[1]Matriz de Decisión'!$M$4:$Y$81,4,0),0)</f>
        <v>7.0000000000000007E-2</v>
      </c>
      <c r="BQ519" s="952">
        <v>7.0000000000000007E-2</v>
      </c>
      <c r="BR519" s="954" t="s">
        <v>4751</v>
      </c>
      <c r="BS519" s="354">
        <f>IFERROR(VLOOKUP(CONCATENATE($AC519,$AE519),'[1]Matriz de Decisión'!$M$4:$Y$81,5,0),0)</f>
        <v>0.14000000000000001</v>
      </c>
      <c r="BT519" s="1267">
        <v>0.14000000000000001</v>
      </c>
      <c r="BU519" s="1266" t="s">
        <v>5904</v>
      </c>
      <c r="BV519" s="1408">
        <v>0.21000000000000002</v>
      </c>
      <c r="BW519" s="1405">
        <v>0.21</v>
      </c>
      <c r="BX519" s="1406" t="s">
        <v>6800</v>
      </c>
      <c r="BY519" s="1432">
        <v>0.28000000000000003</v>
      </c>
      <c r="BZ519" s="1435">
        <v>0.28000000000000003</v>
      </c>
      <c r="CA519" s="1406" t="s">
        <v>7619</v>
      </c>
      <c r="CB519" s="354">
        <f>IFERROR(VLOOKUP(CONCATENATE($AC519,$AE519),'[1]Matriz de Decisión'!$M$4:$Y$81,8,0),0)</f>
        <v>0.35000000000000003</v>
      </c>
      <c r="CC519" s="355"/>
      <c r="CD519" s="355"/>
      <c r="CE519" s="354">
        <f>IFERROR(VLOOKUP(CONCATENATE($AC519,$AE519),'[1]Matriz de Decisión'!$M$4:$Y$81,9,0),0)</f>
        <v>0.45000000000000007</v>
      </c>
      <c r="CF519" s="355"/>
      <c r="CG519" s="355"/>
      <c r="CH519" s="354">
        <f>IFERROR(VLOOKUP(CONCATENATE($AC519,$AE519),'[1]Matriz de Decisión'!$M$4:$Y$81,10,0),0)</f>
        <v>0.55000000000000004</v>
      </c>
      <c r="CI519" s="355"/>
      <c r="CJ519" s="355"/>
      <c r="CK519" s="354">
        <f>IFERROR(VLOOKUP(CONCATENATE($AC519,$AE519),'[1]Matriz de Decisión'!$M$4:$Y$81,11,0),0)</f>
        <v>0.65</v>
      </c>
      <c r="CL519" s="355"/>
      <c r="CM519" s="355"/>
      <c r="CN519" s="354">
        <f>IFERROR(VLOOKUP(CONCATENATE($AC519,$AE519),'[1]Matriz de Decisión'!$M$4:$Y$81,12,0),0)</f>
        <v>0.75</v>
      </c>
      <c r="CO519" s="355"/>
      <c r="CP519" s="355"/>
      <c r="CQ519" s="354">
        <f>IFERROR(VLOOKUP(CONCATENATE($AC519,$AE519),'[1]Matriz de Decisión'!$M$4:$Y$81,13,0),0)</f>
        <v>1</v>
      </c>
      <c r="CR519" s="355"/>
      <c r="CS519" s="355"/>
    </row>
    <row r="520" spans="1:97" ht="63.75" customHeight="1" x14ac:dyDescent="0.25">
      <c r="A520" s="234" t="s">
        <v>3556</v>
      </c>
      <c r="B520" s="234" t="s">
        <v>181</v>
      </c>
      <c r="C520" s="234">
        <v>2</v>
      </c>
      <c r="D520" s="166" t="s">
        <v>185</v>
      </c>
      <c r="E520" s="120">
        <v>0</v>
      </c>
      <c r="F520" s="234">
        <v>13</v>
      </c>
      <c r="G520" s="166" t="s">
        <v>3753</v>
      </c>
      <c r="H520" s="166" t="s">
        <v>183</v>
      </c>
      <c r="I520" s="299" t="str">
        <f t="shared" si="34"/>
        <v>I-202-0-1316301</v>
      </c>
      <c r="J520" s="234" t="s">
        <v>221</v>
      </c>
      <c r="K520" s="109" t="s">
        <v>1402</v>
      </c>
      <c r="L520" s="217" t="s">
        <v>19</v>
      </c>
      <c r="M520" s="111" t="s">
        <v>4754</v>
      </c>
      <c r="N520" s="202"/>
      <c r="O520" s="216" t="s">
        <v>225</v>
      </c>
      <c r="P520" s="331" t="s">
        <v>1414</v>
      </c>
      <c r="Q520" s="331" t="s">
        <v>1415</v>
      </c>
      <c r="R520" s="110" t="s">
        <v>228</v>
      </c>
      <c r="S520" s="111" t="s">
        <v>1621</v>
      </c>
      <c r="T520" s="1032" t="s">
        <v>6026</v>
      </c>
      <c r="U520" s="170">
        <v>0.1</v>
      </c>
      <c r="V520" s="216" t="s">
        <v>223</v>
      </c>
      <c r="W520" s="1632">
        <v>15</v>
      </c>
      <c r="X520" s="144"/>
      <c r="Y520" s="144"/>
      <c r="Z520" s="296" t="s">
        <v>1622</v>
      </c>
      <c r="AA520" s="134">
        <v>43102</v>
      </c>
      <c r="AB520" s="134">
        <v>43159</v>
      </c>
      <c r="AC520" s="341" t="str">
        <f t="shared" si="35"/>
        <v>enero</v>
      </c>
      <c r="AD520" s="343">
        <f t="shared" si="36"/>
        <v>57</v>
      </c>
      <c r="AE520" s="342">
        <f t="shared" ref="AE520:AE583" si="37">IF($AD520&lt;=30,30,IF(AND($AD520&gt;30,$AD520&lt;=61),61,IF(AND($AD520&gt;61,$AD520&lt;=91),91,IF(AND($AD520&gt;91,$AD520&lt;=122),122,IF(AND($AD520&gt;122,$AD520&lt;=152),152,IF(AND($AD520&gt;152,$AD520&lt;=183),183,IF(AND($AD520&gt;183,$AD520&lt;=213),213,IF(AND($AD520&gt;213,$AD520&lt;=244),244,IF(AND($AD520&gt;244,$AD520&lt;=274),274,IF(AND($AD520&gt;274,$AD520&lt;=305),305,IF(AND($AD520&gt;305,$AD520&lt;=333),333,IF(AND($AD520&gt;333,$AD520&lt;=365),365,"Verificar Fechas"))))))))))))</f>
        <v>61</v>
      </c>
      <c r="AF520" s="168"/>
      <c r="AG520" s="135"/>
      <c r="AH520" s="216"/>
      <c r="AI520" s="169"/>
      <c r="AJ520" s="217" t="s">
        <v>1623</v>
      </c>
      <c r="AK520" s="223" t="s">
        <v>2577</v>
      </c>
      <c r="AL520" s="143">
        <v>0.3</v>
      </c>
      <c r="AM520" s="287" t="s">
        <v>1624</v>
      </c>
      <c r="AN520" s="647">
        <v>0.15</v>
      </c>
      <c r="AO520" s="490" t="s">
        <v>2578</v>
      </c>
      <c r="AP520" s="894">
        <v>0.8</v>
      </c>
      <c r="AQ520" s="892" t="s">
        <v>4714</v>
      </c>
      <c r="AR520" s="1278"/>
      <c r="AS520" s="1260" t="s">
        <v>4695</v>
      </c>
      <c r="AT520" s="1424">
        <v>15</v>
      </c>
      <c r="AU520" s="1385" t="s">
        <v>6767</v>
      </c>
      <c r="AV520" s="1424">
        <v>8</v>
      </c>
      <c r="AW520" s="1403" t="s">
        <v>6741</v>
      </c>
      <c r="AX520" s="144"/>
      <c r="AY520" s="144"/>
      <c r="AZ520" s="144"/>
      <c r="BA520" s="144"/>
      <c r="BB520" s="144"/>
      <c r="BC520" s="144"/>
      <c r="BD520" s="144"/>
      <c r="BE520" s="144"/>
      <c r="BF520" s="144"/>
      <c r="BG520" s="144"/>
      <c r="BH520" s="144"/>
      <c r="BI520" s="144"/>
      <c r="BJ520" s="335">
        <f>IFERROR(VLOOKUP(CONCATENATE($AC520,$AE520),'Matriz de Decisión'!$M$4:$Y$81,2,0),0)</f>
        <v>0.4</v>
      </c>
      <c r="BK520" s="377">
        <v>0.4</v>
      </c>
      <c r="BL520" s="380" t="s">
        <v>1624</v>
      </c>
      <c r="BM520" s="354">
        <f>IFERROR(VLOOKUP(CONCATENATE($AC520,$AE520),'[1]Matriz de Decisión'!$M$4:$Y$81,3,0),0)</f>
        <v>1</v>
      </c>
      <c r="BN520" s="354">
        <v>1</v>
      </c>
      <c r="BO520" s="490" t="s">
        <v>2579</v>
      </c>
      <c r="BP520" s="354">
        <f>IFERROR(VLOOKUP(CONCATENATE($AC520,$AE520),'[1]Matriz de Decisión'!$M$4:$Y$81,4,0),0)</f>
        <v>1</v>
      </c>
      <c r="BQ520" s="952">
        <v>1</v>
      </c>
      <c r="BR520" s="954" t="s">
        <v>4750</v>
      </c>
      <c r="BS520" s="354">
        <f>IFERROR(VLOOKUP(CONCATENATE($AC520,$AE520),'[1]Matriz de Decisión'!$M$4:$Y$81,5,0),0)</f>
        <v>1</v>
      </c>
      <c r="BT520" s="1267">
        <v>1</v>
      </c>
      <c r="BU520" s="1260" t="s">
        <v>5903</v>
      </c>
      <c r="BV520" s="1408">
        <v>1</v>
      </c>
      <c r="BW520" s="1405">
        <v>1</v>
      </c>
      <c r="BX520" s="1403" t="s">
        <v>6767</v>
      </c>
      <c r="BY520" s="1432">
        <v>1</v>
      </c>
      <c r="BZ520" s="1435">
        <v>1</v>
      </c>
      <c r="CA520" s="1403" t="s">
        <v>6741</v>
      </c>
      <c r="CB520" s="354">
        <f>IFERROR(VLOOKUP(CONCATENATE($AC520,$AE520),'[1]Matriz de Decisión'!$M$4:$Y$81,8,0),0)</f>
        <v>1</v>
      </c>
      <c r="CC520" s="355"/>
      <c r="CD520" s="355"/>
      <c r="CE520" s="354">
        <f>IFERROR(VLOOKUP(CONCATENATE($AC520,$AE520),'[1]Matriz de Decisión'!$M$4:$Y$81,9,0),0)</f>
        <v>1</v>
      </c>
      <c r="CF520" s="355"/>
      <c r="CG520" s="355"/>
      <c r="CH520" s="354">
        <f>IFERROR(VLOOKUP(CONCATENATE($AC520,$AE520),'[1]Matriz de Decisión'!$M$4:$Y$81,10,0),0)</f>
        <v>1</v>
      </c>
      <c r="CI520" s="355"/>
      <c r="CJ520" s="355"/>
      <c r="CK520" s="354">
        <f>IFERROR(VLOOKUP(CONCATENATE($AC520,$AE520),'[1]Matriz de Decisión'!$M$4:$Y$81,11,0),0)</f>
        <v>1</v>
      </c>
      <c r="CL520" s="355"/>
      <c r="CM520" s="355"/>
      <c r="CN520" s="354">
        <f>IFERROR(VLOOKUP(CONCATENATE($AC520,$AE520),'[1]Matriz de Decisión'!$M$4:$Y$81,12,0),0)</f>
        <v>1</v>
      </c>
      <c r="CO520" s="355"/>
      <c r="CP520" s="355"/>
      <c r="CQ520" s="354">
        <f>IFERROR(VLOOKUP(CONCATENATE($AC520,$AE520),'[1]Matriz de Decisión'!$M$4:$Y$81,13,0),0)</f>
        <v>1</v>
      </c>
      <c r="CR520" s="355"/>
      <c r="CS520" s="355"/>
    </row>
    <row r="521" spans="1:97" ht="63.75" customHeight="1" x14ac:dyDescent="0.25">
      <c r="A521" s="234" t="s">
        <v>3556</v>
      </c>
      <c r="B521" s="234" t="s">
        <v>181</v>
      </c>
      <c r="C521" s="234">
        <v>2</v>
      </c>
      <c r="D521" s="166" t="s">
        <v>185</v>
      </c>
      <c r="E521" s="120">
        <v>0</v>
      </c>
      <c r="F521" s="234">
        <v>13</v>
      </c>
      <c r="G521" s="166" t="s">
        <v>3753</v>
      </c>
      <c r="H521" s="166" t="s">
        <v>185</v>
      </c>
      <c r="I521" s="299" t="str">
        <f t="shared" ref="I521:I593" si="38">+B521&amp;"-"&amp;C521&amp;D521&amp;"-"&amp;E521&amp;"-"&amp;F521&amp;G521&amp;H521</f>
        <v>I-202-0-1316302</v>
      </c>
      <c r="J521" s="234" t="s">
        <v>221</v>
      </c>
      <c r="K521" s="109" t="s">
        <v>1402</v>
      </c>
      <c r="L521" s="217" t="s">
        <v>19</v>
      </c>
      <c r="M521" s="111" t="s">
        <v>4754</v>
      </c>
      <c r="N521" s="202"/>
      <c r="O521" s="216" t="s">
        <v>225</v>
      </c>
      <c r="P521" s="331" t="s">
        <v>1414</v>
      </c>
      <c r="Q521" s="331" t="s">
        <v>1415</v>
      </c>
      <c r="R521" s="110" t="s">
        <v>228</v>
      </c>
      <c r="S521" s="111" t="s">
        <v>1621</v>
      </c>
      <c r="T521" s="1032" t="s">
        <v>6026</v>
      </c>
      <c r="U521" s="170">
        <v>0.1</v>
      </c>
      <c r="V521" s="216" t="s">
        <v>223</v>
      </c>
      <c r="W521" s="1632">
        <v>15</v>
      </c>
      <c r="X521" s="144"/>
      <c r="Y521" s="144"/>
      <c r="Z521" s="296" t="s">
        <v>1625</v>
      </c>
      <c r="AA521" s="134">
        <v>43160</v>
      </c>
      <c r="AB521" s="134">
        <v>43190</v>
      </c>
      <c r="AC521" s="341" t="str">
        <f t="shared" ref="AC521:AC584" si="39">TEXT(AA521,"mmmm")</f>
        <v>marzo</v>
      </c>
      <c r="AD521" s="343">
        <f t="shared" ref="AD521:AD584" si="40">+AB521-AA521</f>
        <v>30</v>
      </c>
      <c r="AE521" s="342">
        <f t="shared" si="37"/>
        <v>30</v>
      </c>
      <c r="AF521" s="168"/>
      <c r="AG521" s="135"/>
      <c r="AH521" s="216"/>
      <c r="AI521" s="169"/>
      <c r="AJ521" s="217" t="s">
        <v>1626</v>
      </c>
      <c r="AK521" s="144"/>
      <c r="AL521" s="279"/>
      <c r="AM521" s="279"/>
      <c r="AN521" s="354"/>
      <c r="AO521" s="144"/>
      <c r="AP521" s="981">
        <v>0.8</v>
      </c>
      <c r="AQ521" s="892" t="s">
        <v>4714</v>
      </c>
      <c r="AR521" s="1278"/>
      <c r="AS521" s="1260" t="s">
        <v>4695</v>
      </c>
      <c r="AT521" s="1424">
        <v>15</v>
      </c>
      <c r="AU521" s="1385" t="s">
        <v>6801</v>
      </c>
      <c r="AV521" s="1424">
        <v>8</v>
      </c>
      <c r="AW521" s="1403" t="s">
        <v>6773</v>
      </c>
      <c r="AX521" s="144"/>
      <c r="AY521" s="144"/>
      <c r="AZ521" s="144"/>
      <c r="BA521" s="144"/>
      <c r="BB521" s="144"/>
      <c r="BC521" s="144"/>
      <c r="BD521" s="144"/>
      <c r="BE521" s="144"/>
      <c r="BF521" s="144"/>
      <c r="BG521" s="144"/>
      <c r="BH521" s="144"/>
      <c r="BI521" s="144"/>
      <c r="BJ521" s="335">
        <f>IFERROR(VLOOKUP(CONCATENATE($AC521,$AE521),'Matriz de Decisión'!$M$4:$Y$81,2,0),0)</f>
        <v>0</v>
      </c>
      <c r="BK521" s="355"/>
      <c r="BL521" s="355"/>
      <c r="BM521" s="354">
        <f>IFERROR(VLOOKUP(CONCATENATE($AC521,$AE521),'[1]Matriz de Decisión'!$M$4:$Y$81,3,0),0)</f>
        <v>0</v>
      </c>
      <c r="BN521" s="354"/>
      <c r="BO521" s="355"/>
      <c r="BP521" s="354">
        <f>IFERROR(VLOOKUP(CONCATENATE($AC521,$AE521),'[1]Matriz de Decisión'!$M$4:$Y$81,4,0),0)</f>
        <v>1</v>
      </c>
      <c r="BQ521" s="952">
        <v>1</v>
      </c>
      <c r="BR521" s="951" t="s">
        <v>4714</v>
      </c>
      <c r="BS521" s="354">
        <f>IFERROR(VLOOKUP(CONCATENATE($AC521,$AE521),'[1]Matriz de Decisión'!$M$4:$Y$81,5,0),0)</f>
        <v>1</v>
      </c>
      <c r="BT521" s="1267">
        <v>1</v>
      </c>
      <c r="BU521" s="1260" t="s">
        <v>5903</v>
      </c>
      <c r="BV521" s="1408">
        <v>1</v>
      </c>
      <c r="BW521" s="1405">
        <v>1</v>
      </c>
      <c r="BX521" s="1403" t="s">
        <v>6801</v>
      </c>
      <c r="BY521" s="1432">
        <v>1</v>
      </c>
      <c r="BZ521" s="1435">
        <v>1</v>
      </c>
      <c r="CA521" s="1403" t="s">
        <v>6773</v>
      </c>
      <c r="CB521" s="354">
        <f>IFERROR(VLOOKUP(CONCATENATE($AC521,$AE521),'[1]Matriz de Decisión'!$M$4:$Y$81,8,0),0)</f>
        <v>1</v>
      </c>
      <c r="CC521" s="355"/>
      <c r="CD521" s="355"/>
      <c r="CE521" s="354">
        <f>IFERROR(VLOOKUP(CONCATENATE($AC521,$AE521),'[1]Matriz de Decisión'!$M$4:$Y$81,9,0),0)</f>
        <v>1</v>
      </c>
      <c r="CF521" s="355"/>
      <c r="CG521" s="355"/>
      <c r="CH521" s="354">
        <f>IFERROR(VLOOKUP(CONCATENATE($AC521,$AE521),'[1]Matriz de Decisión'!$M$4:$Y$81,10,0),0)</f>
        <v>1</v>
      </c>
      <c r="CI521" s="355"/>
      <c r="CJ521" s="355"/>
      <c r="CK521" s="354">
        <f>IFERROR(VLOOKUP(CONCATENATE($AC521,$AE521),'[1]Matriz de Decisión'!$M$4:$Y$81,11,0),0)</f>
        <v>1</v>
      </c>
      <c r="CL521" s="355"/>
      <c r="CM521" s="355"/>
      <c r="CN521" s="354">
        <f>IFERROR(VLOOKUP(CONCATENATE($AC521,$AE521),'[1]Matriz de Decisión'!$M$4:$Y$81,12,0),0)</f>
        <v>1</v>
      </c>
      <c r="CO521" s="355"/>
      <c r="CP521" s="355"/>
      <c r="CQ521" s="354">
        <f>IFERROR(VLOOKUP(CONCATENATE($AC521,$AE521),'[1]Matriz de Decisión'!$M$4:$Y$81,13,0),0)</f>
        <v>1</v>
      </c>
      <c r="CR521" s="355"/>
      <c r="CS521" s="355"/>
    </row>
    <row r="522" spans="1:97" ht="63.75" customHeight="1" x14ac:dyDescent="0.25">
      <c r="A522" s="234" t="s">
        <v>3556</v>
      </c>
      <c r="B522" s="234" t="s">
        <v>181</v>
      </c>
      <c r="C522" s="234">
        <v>2</v>
      </c>
      <c r="D522" s="166" t="s">
        <v>185</v>
      </c>
      <c r="E522" s="120">
        <v>0</v>
      </c>
      <c r="F522" s="234">
        <v>13</v>
      </c>
      <c r="G522" s="166" t="s">
        <v>3753</v>
      </c>
      <c r="H522" s="166" t="s">
        <v>186</v>
      </c>
      <c r="I522" s="299" t="str">
        <f t="shared" si="38"/>
        <v>I-202-0-1316303</v>
      </c>
      <c r="J522" s="234" t="s">
        <v>221</v>
      </c>
      <c r="K522" s="109" t="s">
        <v>1402</v>
      </c>
      <c r="L522" s="217" t="s">
        <v>19</v>
      </c>
      <c r="M522" s="111" t="s">
        <v>4754</v>
      </c>
      <c r="N522" s="202"/>
      <c r="O522" s="216" t="s">
        <v>225</v>
      </c>
      <c r="P522" s="331" t="s">
        <v>1414</v>
      </c>
      <c r="Q522" s="331" t="s">
        <v>1415</v>
      </c>
      <c r="R522" s="110" t="s">
        <v>228</v>
      </c>
      <c r="S522" s="111" t="s">
        <v>1621</v>
      </c>
      <c r="T522" s="1032" t="s">
        <v>6026</v>
      </c>
      <c r="U522" s="170">
        <v>0.1</v>
      </c>
      <c r="V522" s="216" t="s">
        <v>223</v>
      </c>
      <c r="W522" s="310">
        <v>15</v>
      </c>
      <c r="X522" s="144"/>
      <c r="Y522" s="144"/>
      <c r="Z522" s="296" t="s">
        <v>1627</v>
      </c>
      <c r="AA522" s="134">
        <v>43192</v>
      </c>
      <c r="AB522" s="134">
        <v>43465</v>
      </c>
      <c r="AC522" s="341" t="str">
        <f t="shared" si="39"/>
        <v>abril</v>
      </c>
      <c r="AD522" s="343">
        <f t="shared" si="40"/>
        <v>273</v>
      </c>
      <c r="AE522" s="342">
        <f t="shared" si="37"/>
        <v>274</v>
      </c>
      <c r="AF522" s="168"/>
      <c r="AG522" s="135"/>
      <c r="AH522" s="216"/>
      <c r="AI522" s="169"/>
      <c r="AJ522" s="217" t="s">
        <v>1626</v>
      </c>
      <c r="AK522" s="144"/>
      <c r="AL522" s="279"/>
      <c r="AM522" s="279"/>
      <c r="AN522" s="354"/>
      <c r="AO522" s="144"/>
      <c r="AP522" s="144"/>
      <c r="AQ522" s="144"/>
      <c r="AR522" s="1278">
        <v>5</v>
      </c>
      <c r="AS522" s="1032" t="s">
        <v>5905</v>
      </c>
      <c r="AT522" s="1398">
        <v>5</v>
      </c>
      <c r="AU522" s="1387" t="s">
        <v>6802</v>
      </c>
      <c r="AV522" s="1424">
        <v>8</v>
      </c>
      <c r="AW522" s="1404" t="s">
        <v>7567</v>
      </c>
      <c r="AX522" s="144"/>
      <c r="AY522" s="144"/>
      <c r="AZ522" s="144"/>
      <c r="BA522" s="144"/>
      <c r="BB522" s="144"/>
      <c r="BC522" s="144"/>
      <c r="BD522" s="144"/>
      <c r="BE522" s="144"/>
      <c r="BF522" s="144"/>
      <c r="BG522" s="144"/>
      <c r="BH522" s="144"/>
      <c r="BI522" s="144"/>
      <c r="BJ522" s="335">
        <f>IFERROR(VLOOKUP(CONCATENATE($AC522,$AE522),'Matriz de Decisión'!$M$4:$Y$81,2,0),0)</f>
        <v>0</v>
      </c>
      <c r="BK522" s="355"/>
      <c r="BL522" s="355"/>
      <c r="BM522" s="354">
        <f>IFERROR(VLOOKUP(CONCATENATE($AC522,$AE522),'[1]Matriz de Decisión'!$M$4:$Y$81,3,0),0)</f>
        <v>0</v>
      </c>
      <c r="BN522" s="354"/>
      <c r="BO522" s="355"/>
      <c r="BP522" s="354">
        <f>IFERROR(VLOOKUP(CONCATENATE($AC522,$AE522),'[1]Matriz de Decisión'!$M$4:$Y$81,4,0),0)</f>
        <v>0</v>
      </c>
      <c r="BQ522" s="355"/>
      <c r="BR522" s="951"/>
      <c r="BS522" s="354">
        <f>IFERROR(VLOOKUP(CONCATENATE($AC522,$AE522),'[1]Matriz de Decisión'!$M$4:$Y$81,5,0),0)</f>
        <v>8.1111111111111106E-2</v>
      </c>
      <c r="BT522" s="1267">
        <v>0.08</v>
      </c>
      <c r="BU522" s="1032" t="s">
        <v>5905</v>
      </c>
      <c r="BV522" s="1408">
        <v>0.16222222222222221</v>
      </c>
      <c r="BW522" s="1417">
        <v>0.16</v>
      </c>
      <c r="BX522" s="1406" t="s">
        <v>6802</v>
      </c>
      <c r="BY522" s="1432">
        <v>0.24333333333333332</v>
      </c>
      <c r="BZ522" s="1435">
        <v>0.24</v>
      </c>
      <c r="CA522" s="1404" t="s">
        <v>7567</v>
      </c>
      <c r="CB522" s="354">
        <f>IFERROR(VLOOKUP(CONCATENATE($AC522,$AE522),'[1]Matriz de Decisión'!$M$4:$Y$81,8,0),0)</f>
        <v>0.32444444444444442</v>
      </c>
      <c r="CC522" s="355"/>
      <c r="CD522" s="355"/>
      <c r="CE522" s="354">
        <f>IFERROR(VLOOKUP(CONCATENATE($AC522,$AE522),'[1]Matriz de Decisión'!$M$4:$Y$81,9,0),0)</f>
        <v>0.40555555555555556</v>
      </c>
      <c r="CF522" s="355"/>
      <c r="CG522" s="355"/>
      <c r="CH522" s="354">
        <f>IFERROR(VLOOKUP(CONCATENATE($AC522,$AE522),'[1]Matriz de Decisión'!$M$4:$Y$81,10,0),0)</f>
        <v>0.51666666666666661</v>
      </c>
      <c r="CI522" s="355"/>
      <c r="CJ522" s="355"/>
      <c r="CK522" s="354">
        <f>IFERROR(VLOOKUP(CONCATENATE($AC522,$AE522),'[1]Matriz de Decisión'!$M$4:$Y$81,11,0),0)</f>
        <v>0.62777777777777777</v>
      </c>
      <c r="CL522" s="355"/>
      <c r="CM522" s="355"/>
      <c r="CN522" s="354">
        <f>IFERROR(VLOOKUP(CONCATENATE($AC522,$AE522),'[1]Matriz de Decisión'!$M$4:$Y$81,12,0),0)</f>
        <v>0.73888888888888893</v>
      </c>
      <c r="CO522" s="355"/>
      <c r="CP522" s="355"/>
      <c r="CQ522" s="354">
        <f>IFERROR(VLOOKUP(CONCATENATE($AC522,$AE522),'[1]Matriz de Decisión'!$M$4:$Y$81,13,0),0)</f>
        <v>1</v>
      </c>
      <c r="CR522" s="355"/>
      <c r="CS522" s="355"/>
    </row>
    <row r="523" spans="1:97" ht="63.75" customHeight="1" x14ac:dyDescent="0.25">
      <c r="A523" s="234" t="s">
        <v>3556</v>
      </c>
      <c r="B523" s="234" t="s">
        <v>181</v>
      </c>
      <c r="C523" s="234">
        <v>2</v>
      </c>
      <c r="D523" s="166" t="s">
        <v>185</v>
      </c>
      <c r="E523" s="120">
        <v>0</v>
      </c>
      <c r="F523" s="234">
        <v>13</v>
      </c>
      <c r="G523" s="166" t="s">
        <v>3754</v>
      </c>
      <c r="H523" s="166" t="s">
        <v>183</v>
      </c>
      <c r="I523" s="299" t="str">
        <f t="shared" si="38"/>
        <v>I-202-0-1316401</v>
      </c>
      <c r="J523" s="234" t="s">
        <v>221</v>
      </c>
      <c r="K523" s="109" t="s">
        <v>1402</v>
      </c>
      <c r="L523" s="217" t="s">
        <v>19</v>
      </c>
      <c r="M523" s="111" t="s">
        <v>4754</v>
      </c>
      <c r="N523" s="202"/>
      <c r="O523" s="216" t="s">
        <v>225</v>
      </c>
      <c r="P523" s="331" t="s">
        <v>1414</v>
      </c>
      <c r="Q523" s="331" t="s">
        <v>1415</v>
      </c>
      <c r="R523" s="110" t="s">
        <v>228</v>
      </c>
      <c r="S523" s="111" t="s">
        <v>1628</v>
      </c>
      <c r="T523" s="1260"/>
      <c r="U523" s="170">
        <v>0.2</v>
      </c>
      <c r="V523" s="216" t="s">
        <v>1629</v>
      </c>
      <c r="W523" s="956">
        <v>1</v>
      </c>
      <c r="X523" s="144"/>
      <c r="Y523" s="144"/>
      <c r="Z523" s="296" t="s">
        <v>6881</v>
      </c>
      <c r="AA523" s="134">
        <v>43101</v>
      </c>
      <c r="AB523" s="134">
        <v>43312</v>
      </c>
      <c r="AC523" s="341" t="str">
        <f t="shared" si="39"/>
        <v>enero</v>
      </c>
      <c r="AD523" s="343">
        <f t="shared" si="40"/>
        <v>211</v>
      </c>
      <c r="AE523" s="342">
        <f t="shared" si="37"/>
        <v>213</v>
      </c>
      <c r="AF523" s="168"/>
      <c r="AG523" s="135">
        <v>1050000000</v>
      </c>
      <c r="AH523" s="216"/>
      <c r="AI523" s="169"/>
      <c r="AJ523" s="217"/>
      <c r="AK523" s="223" t="s">
        <v>1630</v>
      </c>
      <c r="AL523" s="143">
        <v>0.1</v>
      </c>
      <c r="AM523" s="259" t="s">
        <v>1631</v>
      </c>
      <c r="AN523" s="647">
        <v>0.2</v>
      </c>
      <c r="AO523" s="406" t="s">
        <v>2580</v>
      </c>
      <c r="AP523" s="898">
        <v>0.35</v>
      </c>
      <c r="AQ523" s="896" t="s">
        <v>4715</v>
      </c>
      <c r="AR523" s="1292">
        <v>0.49</v>
      </c>
      <c r="AS523" s="1262" t="s">
        <v>5906</v>
      </c>
      <c r="AT523" s="1395">
        <v>0.63</v>
      </c>
      <c r="AU523" s="1386" t="s">
        <v>6803</v>
      </c>
      <c r="AV523" s="1620">
        <v>0.7</v>
      </c>
      <c r="AW523" s="1404" t="s">
        <v>7568</v>
      </c>
      <c r="AX523" s="144"/>
      <c r="AY523" s="144"/>
      <c r="AZ523" s="144"/>
      <c r="BA523" s="144"/>
      <c r="BB523" s="144"/>
      <c r="BC523" s="144"/>
      <c r="BD523" s="144"/>
      <c r="BE523" s="144"/>
      <c r="BF523" s="144"/>
      <c r="BG523" s="144"/>
      <c r="BH523" s="144"/>
      <c r="BI523" s="144"/>
      <c r="BJ523" s="335">
        <f>IFERROR(VLOOKUP(CONCATENATE($AC523,$AE523),'Matriz de Decisión'!$M$4:$Y$81,2,0),0)</f>
        <v>0.10285714285714284</v>
      </c>
      <c r="BK523" s="377">
        <v>0.1</v>
      </c>
      <c r="BL523" s="223" t="s">
        <v>1631</v>
      </c>
      <c r="BM523" s="354">
        <f>IFERROR(VLOOKUP(CONCATENATE($AC523,$AE523),'[1]Matriz de Decisión'!$M$4:$Y$81,3,0),0)</f>
        <v>0.20571428571428568</v>
      </c>
      <c r="BN523" s="205">
        <v>0.21</v>
      </c>
      <c r="BO523" s="406" t="s">
        <v>2580</v>
      </c>
      <c r="BP523" s="354">
        <f>IFERROR(VLOOKUP(CONCATENATE($AC523,$AE523),'[1]Matriz de Decisión'!$M$4:$Y$81,4,0),0)</f>
        <v>0.34857142857142853</v>
      </c>
      <c r="BQ523" s="952">
        <v>0.35</v>
      </c>
      <c r="BR523" s="951" t="s">
        <v>4715</v>
      </c>
      <c r="BS523" s="354">
        <f>IFERROR(VLOOKUP(CONCATENATE($AC523,$AE523),'[1]Matriz de Decisión'!$M$4:$Y$81,5,0),0)</f>
        <v>0.49142857142857138</v>
      </c>
      <c r="BT523" s="1268">
        <v>0.49</v>
      </c>
      <c r="BU523" s="1262" t="s">
        <v>5906</v>
      </c>
      <c r="BV523" s="1408">
        <v>0.63428571428571423</v>
      </c>
      <c r="BW523" s="1405">
        <v>0.63</v>
      </c>
      <c r="BX523" s="1404" t="s">
        <v>6803</v>
      </c>
      <c r="BY523" s="1432">
        <v>0.77714285714285714</v>
      </c>
      <c r="BZ523" s="1408">
        <v>0.78</v>
      </c>
      <c r="CA523" s="1404" t="s">
        <v>7568</v>
      </c>
      <c r="CB523" s="354">
        <f>IFERROR(VLOOKUP(CONCATENATE($AC523,$AE523),'[1]Matriz de Decisión'!$M$4:$Y$81,8,0),0)</f>
        <v>1</v>
      </c>
      <c r="CC523" s="355"/>
      <c r="CD523" s="355"/>
      <c r="CE523" s="354">
        <f>IFERROR(VLOOKUP(CONCATENATE($AC523,$AE523),'[1]Matriz de Decisión'!$M$4:$Y$81,9,0),0)</f>
        <v>1</v>
      </c>
      <c r="CF523" s="355"/>
      <c r="CG523" s="355"/>
      <c r="CH523" s="354">
        <f>IFERROR(VLOOKUP(CONCATENATE($AC523,$AE523),'[1]Matriz de Decisión'!$M$4:$Y$81,10,0),0)</f>
        <v>1</v>
      </c>
      <c r="CI523" s="355"/>
      <c r="CJ523" s="355"/>
      <c r="CK523" s="354">
        <f>IFERROR(VLOOKUP(CONCATENATE($AC523,$AE523),'[1]Matriz de Decisión'!$M$4:$Y$81,11,0),0)</f>
        <v>1</v>
      </c>
      <c r="CL523" s="355"/>
      <c r="CM523" s="355"/>
      <c r="CN523" s="354">
        <f>IFERROR(VLOOKUP(CONCATENATE($AC523,$AE523),'[1]Matriz de Decisión'!$M$4:$Y$81,12,0),0)</f>
        <v>1</v>
      </c>
      <c r="CO523" s="355"/>
      <c r="CP523" s="355"/>
      <c r="CQ523" s="354">
        <f>IFERROR(VLOOKUP(CONCATENATE($AC523,$AE523),'[1]Matriz de Decisión'!$M$4:$Y$81,13,0),0)</f>
        <v>1</v>
      </c>
      <c r="CR523" s="355"/>
      <c r="CS523" s="355"/>
    </row>
    <row r="524" spans="1:97" ht="63.75" customHeight="1" x14ac:dyDescent="0.25">
      <c r="A524" s="234" t="s">
        <v>3556</v>
      </c>
      <c r="B524" s="234" t="s">
        <v>181</v>
      </c>
      <c r="C524" s="234">
        <v>2</v>
      </c>
      <c r="D524" s="166" t="s">
        <v>185</v>
      </c>
      <c r="E524" s="120">
        <v>0</v>
      </c>
      <c r="F524" s="234">
        <v>13</v>
      </c>
      <c r="G524" s="166" t="s">
        <v>3755</v>
      </c>
      <c r="H524" s="166" t="s">
        <v>185</v>
      </c>
      <c r="I524" s="299" t="str">
        <f t="shared" si="38"/>
        <v>I-202-0-1316502</v>
      </c>
      <c r="J524" s="234" t="s">
        <v>221</v>
      </c>
      <c r="K524" s="109" t="s">
        <v>1402</v>
      </c>
      <c r="L524" s="217" t="s">
        <v>19</v>
      </c>
      <c r="M524" s="111" t="s">
        <v>4754</v>
      </c>
      <c r="N524" s="202"/>
      <c r="O524" s="216" t="s">
        <v>225</v>
      </c>
      <c r="P524" s="331" t="s">
        <v>1414</v>
      </c>
      <c r="Q524" s="331" t="s">
        <v>1415</v>
      </c>
      <c r="R524" s="110" t="s">
        <v>228</v>
      </c>
      <c r="S524" s="111" t="s">
        <v>1632</v>
      </c>
      <c r="T524" s="1260"/>
      <c r="U524" s="170">
        <v>0.2</v>
      </c>
      <c r="V524" s="216" t="s">
        <v>1629</v>
      </c>
      <c r="W524" s="310">
        <v>2</v>
      </c>
      <c r="X524" s="144"/>
      <c r="Y524" s="144"/>
      <c r="Z524" s="296" t="s">
        <v>1633</v>
      </c>
      <c r="AA524" s="134">
        <v>43101</v>
      </c>
      <c r="AB524" s="134">
        <v>43465</v>
      </c>
      <c r="AC524" s="341" t="str">
        <f t="shared" si="39"/>
        <v>enero</v>
      </c>
      <c r="AD524" s="343">
        <f t="shared" si="40"/>
        <v>364</v>
      </c>
      <c r="AE524" s="342">
        <f t="shared" si="37"/>
        <v>365</v>
      </c>
      <c r="AF524" s="168"/>
      <c r="AG524" s="135"/>
      <c r="AH524" s="216"/>
      <c r="AI524" s="169"/>
      <c r="AJ524" s="217"/>
      <c r="AK524" s="165" t="s">
        <v>1634</v>
      </c>
      <c r="AL524" s="143">
        <v>0.05</v>
      </c>
      <c r="AM524" s="286" t="s">
        <v>1635</v>
      </c>
      <c r="AN524" s="647">
        <v>0.11</v>
      </c>
      <c r="AO524" s="406" t="s">
        <v>2581</v>
      </c>
      <c r="AP524" s="898">
        <v>0.16</v>
      </c>
      <c r="AQ524" s="896" t="s">
        <v>4716</v>
      </c>
      <c r="AR524" s="1282">
        <v>0.21</v>
      </c>
      <c r="AS524" s="1262" t="s">
        <v>5907</v>
      </c>
      <c r="AT524" s="1395">
        <v>0.27</v>
      </c>
      <c r="AU524" s="1386" t="s">
        <v>6804</v>
      </c>
      <c r="AV524" s="1620">
        <v>0.32</v>
      </c>
      <c r="AW524" s="1404" t="s">
        <v>7569</v>
      </c>
      <c r="AX524" s="144"/>
      <c r="AY524" s="144"/>
      <c r="AZ524" s="144"/>
      <c r="BA524" s="144"/>
      <c r="BB524" s="144"/>
      <c r="BC524" s="144"/>
      <c r="BD524" s="144"/>
      <c r="BE524" s="144"/>
      <c r="BF524" s="144"/>
      <c r="BG524" s="144"/>
      <c r="BH524" s="144"/>
      <c r="BI524" s="144"/>
      <c r="BJ524" s="335">
        <f>IFERROR(VLOOKUP(CONCATENATE($AC524,$AE524),'Matriz de Decisión'!$M$4:$Y$81,2,0),0)</f>
        <v>5.333333333333333E-2</v>
      </c>
      <c r="BK524" s="377">
        <v>0.05</v>
      </c>
      <c r="BL524" s="223" t="s">
        <v>1635</v>
      </c>
      <c r="BM524" s="354">
        <f>IFERROR(VLOOKUP(CONCATENATE($AC524,$AE524),'[1]Matriz de Decisión'!$M$4:$Y$81,3,0),0)</f>
        <v>0.10666666666666666</v>
      </c>
      <c r="BN524" s="205">
        <v>0.11</v>
      </c>
      <c r="BO524" s="406" t="s">
        <v>2581</v>
      </c>
      <c r="BP524" s="354">
        <f>IFERROR(VLOOKUP(CONCATENATE($AC524,$AE524),'[1]Matriz de Decisión'!$M$4:$Y$81,4,0),0)</f>
        <v>0.15999999999999998</v>
      </c>
      <c r="BQ524" s="952">
        <v>0.16</v>
      </c>
      <c r="BR524" s="951" t="s">
        <v>4716</v>
      </c>
      <c r="BS524" s="354">
        <f>IFERROR(VLOOKUP(CONCATENATE($AC524,$AE524),'[1]Matriz de Decisión'!$M$4:$Y$81,5,0),0)</f>
        <v>0.21333333333333332</v>
      </c>
      <c r="BT524" s="1268">
        <v>0.21</v>
      </c>
      <c r="BU524" s="1262" t="s">
        <v>5907</v>
      </c>
      <c r="BV524" s="1408">
        <v>0.26666666666666666</v>
      </c>
      <c r="BW524" s="1405">
        <v>0.27</v>
      </c>
      <c r="BX524" s="1404" t="s">
        <v>6853</v>
      </c>
      <c r="BY524" s="1432">
        <v>0.32</v>
      </c>
      <c r="BZ524" s="1391">
        <v>0.32</v>
      </c>
      <c r="CA524" s="1404" t="s">
        <v>7620</v>
      </c>
      <c r="CB524" s="354">
        <f>IFERROR(VLOOKUP(CONCATENATE($AC524,$AE524),'[1]Matriz de Decisión'!$M$4:$Y$81,8,0),0)</f>
        <v>0.40333333333333332</v>
      </c>
      <c r="CC524" s="355"/>
      <c r="CD524" s="355"/>
      <c r="CE524" s="354">
        <f>IFERROR(VLOOKUP(CONCATENATE($AC524,$AE524),'[1]Matriz de Decisión'!$M$4:$Y$81,9,0),0)</f>
        <v>0.48666666666666664</v>
      </c>
      <c r="CF524" s="355"/>
      <c r="CG524" s="355"/>
      <c r="CH524" s="354">
        <f>IFERROR(VLOOKUP(CONCATENATE($AC524,$AE524),'[1]Matriz de Decisión'!$M$4:$Y$81,10,0),0)</f>
        <v>0.56999999999999995</v>
      </c>
      <c r="CI524" s="355"/>
      <c r="CJ524" s="355"/>
      <c r="CK524" s="354">
        <f>IFERROR(VLOOKUP(CONCATENATE($AC524,$AE524),'[1]Matriz de Decisión'!$M$4:$Y$81,11,0),0)</f>
        <v>0.65333333333333332</v>
      </c>
      <c r="CL524" s="355"/>
      <c r="CM524" s="355"/>
      <c r="CN524" s="354">
        <f>IFERROR(VLOOKUP(CONCATENATE($AC524,$AE524),'[1]Matriz de Decisión'!$M$4:$Y$81,12,0),0)</f>
        <v>0.73666666666666669</v>
      </c>
      <c r="CO524" s="355"/>
      <c r="CP524" s="355"/>
      <c r="CQ524" s="354">
        <f>IFERROR(VLOOKUP(CONCATENATE($AC524,$AE524),'[1]Matriz de Decisión'!$M$4:$Y$81,13,0),0)</f>
        <v>0.99999999999999989</v>
      </c>
      <c r="CR524" s="355"/>
      <c r="CS524" s="355"/>
    </row>
    <row r="525" spans="1:97" ht="63.75" customHeight="1" x14ac:dyDescent="0.25">
      <c r="A525" s="234" t="s">
        <v>3556</v>
      </c>
      <c r="B525" s="234" t="s">
        <v>181</v>
      </c>
      <c r="C525" s="234">
        <v>2</v>
      </c>
      <c r="D525" s="166" t="s">
        <v>185</v>
      </c>
      <c r="E525" s="120">
        <v>0</v>
      </c>
      <c r="F525" s="234">
        <v>13</v>
      </c>
      <c r="G525" s="166" t="s">
        <v>3756</v>
      </c>
      <c r="H525" s="166" t="s">
        <v>183</v>
      </c>
      <c r="I525" s="299" t="str">
        <f t="shared" si="38"/>
        <v>I-202-0-1316601</v>
      </c>
      <c r="J525" s="234" t="s">
        <v>221</v>
      </c>
      <c r="K525" s="109" t="s">
        <v>1402</v>
      </c>
      <c r="L525" s="217" t="s">
        <v>19</v>
      </c>
      <c r="M525" s="111" t="s">
        <v>4754</v>
      </c>
      <c r="N525" s="202"/>
      <c r="O525" s="216" t="s">
        <v>225</v>
      </c>
      <c r="P525" s="331" t="s">
        <v>1414</v>
      </c>
      <c r="Q525" s="331" t="s">
        <v>1415</v>
      </c>
      <c r="R525" s="110" t="s">
        <v>228</v>
      </c>
      <c r="S525" s="111" t="s">
        <v>1636</v>
      </c>
      <c r="T525" s="1260"/>
      <c r="U525" s="170">
        <v>0.2</v>
      </c>
      <c r="V525" s="216" t="s">
        <v>1629</v>
      </c>
      <c r="W525" s="1633">
        <v>1</v>
      </c>
      <c r="X525" s="814" t="s">
        <v>222</v>
      </c>
      <c r="Y525" s="183">
        <v>43147</v>
      </c>
      <c r="Z525" s="296" t="s">
        <v>1637</v>
      </c>
      <c r="AA525" s="134">
        <v>43101</v>
      </c>
      <c r="AB525" s="134">
        <v>43220</v>
      </c>
      <c r="AC525" s="341" t="str">
        <f t="shared" si="39"/>
        <v>enero</v>
      </c>
      <c r="AD525" s="343">
        <f t="shared" si="40"/>
        <v>119</v>
      </c>
      <c r="AE525" s="342">
        <f t="shared" si="37"/>
        <v>122</v>
      </c>
      <c r="AF525" s="168"/>
      <c r="AG525" s="135"/>
      <c r="AH525" s="216"/>
      <c r="AI525" s="169"/>
      <c r="AJ525" s="217"/>
      <c r="AK525" s="144"/>
      <c r="AL525" s="279"/>
      <c r="AM525" s="279"/>
      <c r="AN525" s="647">
        <v>0.4</v>
      </c>
      <c r="AO525" s="165" t="s">
        <v>2582</v>
      </c>
      <c r="AP525" s="898">
        <v>0.65</v>
      </c>
      <c r="AQ525" s="896" t="s">
        <v>4717</v>
      </c>
      <c r="AR525" s="1282">
        <v>1</v>
      </c>
      <c r="AS525" s="1262" t="s">
        <v>5908</v>
      </c>
      <c r="AT525" s="1424">
        <v>1</v>
      </c>
      <c r="AU525" s="1386" t="s">
        <v>6805</v>
      </c>
      <c r="AV525" s="1620">
        <v>1</v>
      </c>
      <c r="AW525" s="1404" t="s">
        <v>7570</v>
      </c>
      <c r="AX525" s="144"/>
      <c r="AY525" s="144"/>
      <c r="AZ525" s="144"/>
      <c r="BA525" s="144"/>
      <c r="BB525" s="144"/>
      <c r="BC525" s="144"/>
      <c r="BD525" s="144"/>
      <c r="BE525" s="144"/>
      <c r="BF525" s="144"/>
      <c r="BG525" s="144"/>
      <c r="BH525" s="144"/>
      <c r="BI525" s="144"/>
      <c r="BJ525" s="335">
        <f>IFERROR(VLOOKUP(CONCATENATE($AC525,$AE525),'Matriz de Decisión'!$M$4:$Y$81,2,0),0)</f>
        <v>0.2</v>
      </c>
      <c r="BK525" s="355"/>
      <c r="BL525" s="383" t="s">
        <v>1638</v>
      </c>
      <c r="BM525" s="354">
        <f>IFERROR(VLOOKUP(CONCATENATE($AC525,$AE525),'[1]Matriz de Decisión'!$M$4:$Y$81,3,0),0)</f>
        <v>0.4</v>
      </c>
      <c r="BN525" s="354">
        <v>0.4</v>
      </c>
      <c r="BO525" s="165" t="s">
        <v>2582</v>
      </c>
      <c r="BP525" s="354">
        <f>IFERROR(VLOOKUP(CONCATENATE($AC525,$AE525),'[1]Matriz de Decisión'!$M$4:$Y$81,4,0),0)</f>
        <v>0.65</v>
      </c>
      <c r="BQ525" s="952">
        <v>0.65</v>
      </c>
      <c r="BR525" s="951" t="s">
        <v>4717</v>
      </c>
      <c r="BS525" s="354">
        <f>IFERROR(VLOOKUP(CONCATENATE($AC525,$AE525),'[1]Matriz de Decisión'!$M$4:$Y$81,5,0),0)</f>
        <v>1</v>
      </c>
      <c r="BT525" s="1268">
        <v>1</v>
      </c>
      <c r="BU525" s="1262" t="s">
        <v>5908</v>
      </c>
      <c r="BV525" s="1408">
        <v>1</v>
      </c>
      <c r="BW525" s="1405">
        <v>1</v>
      </c>
      <c r="BX525" s="1404" t="s">
        <v>6854</v>
      </c>
      <c r="BY525" s="1432">
        <v>1</v>
      </c>
      <c r="BZ525" s="1405">
        <v>1</v>
      </c>
      <c r="CA525" s="1404" t="s">
        <v>7570</v>
      </c>
      <c r="CB525" s="354">
        <f>IFERROR(VLOOKUP(CONCATENATE($AC525,$AE525),'[1]Matriz de Decisión'!$M$4:$Y$81,8,0),0)</f>
        <v>1</v>
      </c>
      <c r="CC525" s="355"/>
      <c r="CD525" s="355"/>
      <c r="CE525" s="354">
        <f>IFERROR(VLOOKUP(CONCATENATE($AC525,$AE525),'[1]Matriz de Decisión'!$M$4:$Y$81,9,0),0)</f>
        <v>1</v>
      </c>
      <c r="CF525" s="355"/>
      <c r="CG525" s="355"/>
      <c r="CH525" s="354">
        <f>IFERROR(VLOOKUP(CONCATENATE($AC525,$AE525),'[1]Matriz de Decisión'!$M$4:$Y$81,10,0),0)</f>
        <v>1</v>
      </c>
      <c r="CI525" s="355"/>
      <c r="CJ525" s="355"/>
      <c r="CK525" s="354">
        <f>IFERROR(VLOOKUP(CONCATENATE($AC525,$AE525),'[1]Matriz de Decisión'!$M$4:$Y$81,11,0),0)</f>
        <v>1</v>
      </c>
      <c r="CL525" s="355"/>
      <c r="CM525" s="355"/>
      <c r="CN525" s="354">
        <f>IFERROR(VLOOKUP(CONCATENATE($AC525,$AE525),'[1]Matriz de Decisión'!$M$4:$Y$81,12,0),0)</f>
        <v>1</v>
      </c>
      <c r="CO525" s="355"/>
      <c r="CP525" s="355"/>
      <c r="CQ525" s="354">
        <f>IFERROR(VLOOKUP(CONCATENATE($AC525,$AE525),'[1]Matriz de Decisión'!$M$4:$Y$81,13,0),0)</f>
        <v>1</v>
      </c>
      <c r="CR525" s="355"/>
      <c r="CS525" s="355"/>
    </row>
    <row r="526" spans="1:97" ht="63.75" customHeight="1" x14ac:dyDescent="0.25">
      <c r="A526" s="234" t="s">
        <v>3556</v>
      </c>
      <c r="B526" s="234" t="s">
        <v>181</v>
      </c>
      <c r="C526" s="234">
        <v>2</v>
      </c>
      <c r="D526" s="166" t="s">
        <v>185</v>
      </c>
      <c r="E526" s="120">
        <v>0</v>
      </c>
      <c r="F526" s="234">
        <v>13</v>
      </c>
      <c r="G526" s="166" t="s">
        <v>3965</v>
      </c>
      <c r="H526" s="166" t="s">
        <v>183</v>
      </c>
      <c r="I526" s="299" t="str">
        <f t="shared" si="38"/>
        <v>I-202-0-1330601</v>
      </c>
      <c r="J526" s="234" t="s">
        <v>221</v>
      </c>
      <c r="K526" s="109" t="s">
        <v>1402</v>
      </c>
      <c r="L526" s="217" t="s">
        <v>19</v>
      </c>
      <c r="M526" s="111" t="s">
        <v>4754</v>
      </c>
      <c r="N526" s="202"/>
      <c r="O526" s="216" t="s">
        <v>225</v>
      </c>
      <c r="P526" s="331" t="s">
        <v>1414</v>
      </c>
      <c r="Q526" s="331" t="s">
        <v>1415</v>
      </c>
      <c r="R526" s="110" t="s">
        <v>228</v>
      </c>
      <c r="S526" s="111" t="s">
        <v>1639</v>
      </c>
      <c r="T526" s="1260"/>
      <c r="U526" s="170">
        <v>0.2</v>
      </c>
      <c r="V526" s="216" t="s">
        <v>1629</v>
      </c>
      <c r="W526" s="310">
        <v>4</v>
      </c>
      <c r="X526" s="144"/>
      <c r="Y526" s="144"/>
      <c r="Z526" s="296" t="s">
        <v>1640</v>
      </c>
      <c r="AA526" s="134">
        <v>43101</v>
      </c>
      <c r="AB526" s="134">
        <v>43465</v>
      </c>
      <c r="AC526" s="341" t="str">
        <f t="shared" si="39"/>
        <v>enero</v>
      </c>
      <c r="AD526" s="343">
        <f t="shared" si="40"/>
        <v>364</v>
      </c>
      <c r="AE526" s="342">
        <f t="shared" si="37"/>
        <v>365</v>
      </c>
      <c r="AF526" s="168"/>
      <c r="AG526" s="135"/>
      <c r="AH526" s="216"/>
      <c r="AI526" s="169"/>
      <c r="AJ526" s="217"/>
      <c r="AK526" s="165" t="s">
        <v>1641</v>
      </c>
      <c r="AL526" s="143">
        <v>0.05</v>
      </c>
      <c r="AM526" s="286" t="s">
        <v>1642</v>
      </c>
      <c r="AN526" s="647">
        <v>0.11</v>
      </c>
      <c r="AO526" s="406" t="s">
        <v>2583</v>
      </c>
      <c r="AP526" s="898">
        <v>0.16</v>
      </c>
      <c r="AQ526" s="896" t="s">
        <v>4718</v>
      </c>
      <c r="AR526" s="1282">
        <v>0.25</v>
      </c>
      <c r="AS526" s="1262" t="s">
        <v>5909</v>
      </c>
      <c r="AT526" s="1395">
        <v>0.27</v>
      </c>
      <c r="AU526" s="1386" t="s">
        <v>6806</v>
      </c>
      <c r="AV526" s="1620">
        <v>0.32</v>
      </c>
      <c r="AW526" s="1404" t="s">
        <v>7571</v>
      </c>
      <c r="AX526" s="144"/>
      <c r="AY526" s="144"/>
      <c r="AZ526" s="144"/>
      <c r="BA526" s="144"/>
      <c r="BB526" s="144"/>
      <c r="BC526" s="144"/>
      <c r="BD526" s="144"/>
      <c r="BE526" s="144"/>
      <c r="BF526" s="144"/>
      <c r="BG526" s="144"/>
      <c r="BH526" s="144"/>
      <c r="BI526" s="144"/>
      <c r="BJ526" s="335">
        <f>IFERROR(VLOOKUP(CONCATENATE($AC526,$AE526),'Matriz de Decisión'!$M$4:$Y$81,2,0),0)</f>
        <v>5.333333333333333E-2</v>
      </c>
      <c r="BK526" s="377">
        <v>0.05</v>
      </c>
      <c r="BL526" s="223" t="s">
        <v>1642</v>
      </c>
      <c r="BM526" s="354">
        <f>IFERROR(VLOOKUP(CONCATENATE($AC526,$AE526),'[1]Matriz de Decisión'!$M$4:$Y$81,3,0),0)</f>
        <v>0.10666666666666666</v>
      </c>
      <c r="BN526" s="205">
        <v>0.11</v>
      </c>
      <c r="BO526" s="376" t="s">
        <v>2583</v>
      </c>
      <c r="BP526" s="354">
        <f>IFERROR(VLOOKUP(CONCATENATE($AC526,$AE526),'[1]Matriz de Decisión'!$M$4:$Y$81,4,0),0)</f>
        <v>0.15999999999999998</v>
      </c>
      <c r="BQ526" s="952">
        <v>0.16</v>
      </c>
      <c r="BR526" s="951" t="s">
        <v>4718</v>
      </c>
      <c r="BS526" s="354">
        <f>IFERROR(VLOOKUP(CONCATENATE($AC526,$AE526),'[1]Matriz de Decisión'!$M$4:$Y$81,5,0),0)</f>
        <v>0.21333333333333332</v>
      </c>
      <c r="BT526" s="1268">
        <v>0.25</v>
      </c>
      <c r="BU526" s="1262" t="s">
        <v>5909</v>
      </c>
      <c r="BV526" s="1408">
        <v>0.26666666666666666</v>
      </c>
      <c r="BW526" s="1405">
        <v>0.27</v>
      </c>
      <c r="BX526" s="1404" t="s">
        <v>6855</v>
      </c>
      <c r="BY526" s="1432">
        <v>0.32</v>
      </c>
      <c r="BZ526" s="1391">
        <v>0.32</v>
      </c>
      <c r="CA526" s="1404" t="s">
        <v>7571</v>
      </c>
      <c r="CB526" s="354">
        <f>IFERROR(VLOOKUP(CONCATENATE($AC526,$AE526),'[1]Matriz de Decisión'!$M$4:$Y$81,8,0),0)</f>
        <v>0.40333333333333332</v>
      </c>
      <c r="CC526" s="355"/>
      <c r="CD526" s="355"/>
      <c r="CE526" s="354">
        <f>IFERROR(VLOOKUP(CONCATENATE($AC526,$AE526),'[1]Matriz de Decisión'!$M$4:$Y$81,9,0),0)</f>
        <v>0.48666666666666664</v>
      </c>
      <c r="CF526" s="355"/>
      <c r="CG526" s="355"/>
      <c r="CH526" s="354">
        <f>IFERROR(VLOOKUP(CONCATENATE($AC526,$AE526),'[1]Matriz de Decisión'!$M$4:$Y$81,10,0),0)</f>
        <v>0.56999999999999995</v>
      </c>
      <c r="CI526" s="355"/>
      <c r="CJ526" s="355"/>
      <c r="CK526" s="354">
        <f>IFERROR(VLOOKUP(CONCATENATE($AC526,$AE526),'[1]Matriz de Decisión'!$M$4:$Y$81,11,0),0)</f>
        <v>0.65333333333333332</v>
      </c>
      <c r="CL526" s="355"/>
      <c r="CM526" s="355"/>
      <c r="CN526" s="354">
        <f>IFERROR(VLOOKUP(CONCATENATE($AC526,$AE526),'[1]Matriz de Decisión'!$M$4:$Y$81,12,0),0)</f>
        <v>0.73666666666666669</v>
      </c>
      <c r="CO526" s="355"/>
      <c r="CP526" s="355"/>
      <c r="CQ526" s="354">
        <f>IFERROR(VLOOKUP(CONCATENATE($AC526,$AE526),'[1]Matriz de Decisión'!$M$4:$Y$81,13,0),0)</f>
        <v>0.99999999999999989</v>
      </c>
      <c r="CR526" s="355"/>
      <c r="CS526" s="355"/>
    </row>
    <row r="527" spans="1:97" ht="63.75" customHeight="1" x14ac:dyDescent="0.25">
      <c r="A527" s="234" t="s">
        <v>3556</v>
      </c>
      <c r="B527" s="234" t="s">
        <v>181</v>
      </c>
      <c r="C527" s="234">
        <v>2</v>
      </c>
      <c r="D527" s="166" t="s">
        <v>185</v>
      </c>
      <c r="E527" s="120">
        <v>0</v>
      </c>
      <c r="F527" s="234">
        <v>13</v>
      </c>
      <c r="G527" s="166" t="s">
        <v>3757</v>
      </c>
      <c r="H527" s="166" t="s">
        <v>183</v>
      </c>
      <c r="I527" s="299" t="str">
        <f t="shared" si="38"/>
        <v>I-202-0-1316701</v>
      </c>
      <c r="J527" s="234" t="s">
        <v>221</v>
      </c>
      <c r="K527" s="109" t="s">
        <v>1402</v>
      </c>
      <c r="L527" s="217" t="s">
        <v>19</v>
      </c>
      <c r="M527" s="111" t="s">
        <v>4754</v>
      </c>
      <c r="N527" s="202"/>
      <c r="O527" s="216" t="s">
        <v>225</v>
      </c>
      <c r="P527" s="331" t="s">
        <v>1414</v>
      </c>
      <c r="Q527" s="331" t="s">
        <v>1415</v>
      </c>
      <c r="R527" s="110" t="s">
        <v>228</v>
      </c>
      <c r="S527" s="111" t="s">
        <v>1643</v>
      </c>
      <c r="T527" s="1260"/>
      <c r="U527" s="170">
        <v>0.1</v>
      </c>
      <c r="V527" s="216" t="s">
        <v>1629</v>
      </c>
      <c r="W527" s="1633">
        <v>1</v>
      </c>
      <c r="X527" s="144"/>
      <c r="Y527" s="144"/>
      <c r="Z527" s="296" t="s">
        <v>1644</v>
      </c>
      <c r="AA527" s="134">
        <v>43101</v>
      </c>
      <c r="AB527" s="134">
        <v>43220</v>
      </c>
      <c r="AC527" s="341" t="str">
        <f t="shared" si="39"/>
        <v>enero</v>
      </c>
      <c r="AD527" s="343">
        <f t="shared" si="40"/>
        <v>119</v>
      </c>
      <c r="AE527" s="342">
        <f t="shared" si="37"/>
        <v>122</v>
      </c>
      <c r="AF527" s="168"/>
      <c r="AG527" s="135"/>
      <c r="AH527" s="216"/>
      <c r="AI527" s="169"/>
      <c r="AJ527" s="217"/>
      <c r="AK527" s="165" t="s">
        <v>1645</v>
      </c>
      <c r="AL527" s="143">
        <v>0.2</v>
      </c>
      <c r="AM527" s="259" t="s">
        <v>1646</v>
      </c>
      <c r="AN527" s="647">
        <v>0.4</v>
      </c>
      <c r="AO527" s="406" t="s">
        <v>2584</v>
      </c>
      <c r="AP527" s="898">
        <v>0.65</v>
      </c>
      <c r="AQ527" s="896" t="s">
        <v>4719</v>
      </c>
      <c r="AR527" s="1282">
        <v>0.9</v>
      </c>
      <c r="AS527" s="1262" t="s">
        <v>5910</v>
      </c>
      <c r="AT527" s="1395">
        <v>0.95</v>
      </c>
      <c r="AU527" s="1386" t="s">
        <v>6807</v>
      </c>
      <c r="AV527" s="1620">
        <v>0.98</v>
      </c>
      <c r="AW527" s="1404" t="s">
        <v>7572</v>
      </c>
      <c r="AX527" s="144"/>
      <c r="AY527" s="144"/>
      <c r="AZ527" s="144"/>
      <c r="BA527" s="144"/>
      <c r="BB527" s="144"/>
      <c r="BC527" s="144"/>
      <c r="BD527" s="144"/>
      <c r="BE527" s="144"/>
      <c r="BF527" s="144"/>
      <c r="BG527" s="144"/>
      <c r="BH527" s="144"/>
      <c r="BI527" s="144"/>
      <c r="BJ527" s="335">
        <f>IFERROR(VLOOKUP(CONCATENATE($AC527,$AE527),'Matriz de Decisión'!$M$4:$Y$81,2,0),0)</f>
        <v>0.2</v>
      </c>
      <c r="BK527" s="377">
        <v>0.2</v>
      </c>
      <c r="BL527" s="165" t="s">
        <v>1646</v>
      </c>
      <c r="BM527" s="354">
        <f>IFERROR(VLOOKUP(CONCATENATE($AC527,$AE527),'[1]Matriz de Decisión'!$M$4:$Y$81,3,0),0)</f>
        <v>0.4</v>
      </c>
      <c r="BN527" s="205">
        <v>0.4</v>
      </c>
      <c r="BO527" s="376" t="s">
        <v>2584</v>
      </c>
      <c r="BP527" s="354">
        <f>IFERROR(VLOOKUP(CONCATENATE($AC527,$AE527),'[1]Matriz de Decisión'!$M$4:$Y$81,4,0),0)</f>
        <v>0.65</v>
      </c>
      <c r="BQ527" s="952">
        <v>0.65</v>
      </c>
      <c r="BR527" s="951" t="s">
        <v>4719</v>
      </c>
      <c r="BS527" s="354">
        <f>IFERROR(VLOOKUP(CONCATENATE($AC527,$AE527),'[1]Matriz de Decisión'!$M$4:$Y$81,5,0),0)</f>
        <v>1</v>
      </c>
      <c r="BT527" s="1268">
        <v>0.9</v>
      </c>
      <c r="BU527" s="1262" t="s">
        <v>5910</v>
      </c>
      <c r="BV527" s="1408">
        <v>1</v>
      </c>
      <c r="BW527" s="1405">
        <v>0.95</v>
      </c>
      <c r="BX527" s="1404" t="s">
        <v>6807</v>
      </c>
      <c r="BY527" s="1432">
        <v>1</v>
      </c>
      <c r="BZ527" s="1432">
        <v>1</v>
      </c>
      <c r="CA527" s="1488" t="s">
        <v>7621</v>
      </c>
      <c r="CB527" s="354">
        <f>IFERROR(VLOOKUP(CONCATENATE($AC527,$AE527),'[1]Matriz de Decisión'!$M$4:$Y$81,8,0),0)</f>
        <v>1</v>
      </c>
      <c r="CC527" s="355"/>
      <c r="CD527" s="355"/>
      <c r="CE527" s="354">
        <f>IFERROR(VLOOKUP(CONCATENATE($AC527,$AE527),'[1]Matriz de Decisión'!$M$4:$Y$81,9,0),0)</f>
        <v>1</v>
      </c>
      <c r="CF527" s="355"/>
      <c r="CG527" s="355"/>
      <c r="CH527" s="354">
        <f>IFERROR(VLOOKUP(CONCATENATE($AC527,$AE527),'[1]Matriz de Decisión'!$M$4:$Y$81,10,0),0)</f>
        <v>1</v>
      </c>
      <c r="CI527" s="355"/>
      <c r="CJ527" s="355"/>
      <c r="CK527" s="354">
        <f>IFERROR(VLOOKUP(CONCATENATE($AC527,$AE527),'[1]Matriz de Decisión'!$M$4:$Y$81,11,0),0)</f>
        <v>1</v>
      </c>
      <c r="CL527" s="355"/>
      <c r="CM527" s="355"/>
      <c r="CN527" s="354">
        <f>IFERROR(VLOOKUP(CONCATENATE($AC527,$AE527),'[1]Matriz de Decisión'!$M$4:$Y$81,12,0),0)</f>
        <v>1</v>
      </c>
      <c r="CO527" s="355"/>
      <c r="CP527" s="355"/>
      <c r="CQ527" s="354">
        <f>IFERROR(VLOOKUP(CONCATENATE($AC527,$AE527),'[1]Matriz de Decisión'!$M$4:$Y$81,13,0),0)</f>
        <v>1</v>
      </c>
      <c r="CR527" s="355"/>
      <c r="CS527" s="355"/>
    </row>
    <row r="528" spans="1:97" ht="63.75" customHeight="1" x14ac:dyDescent="0.25">
      <c r="A528" s="234" t="s">
        <v>3556</v>
      </c>
      <c r="B528" s="234" t="s">
        <v>181</v>
      </c>
      <c r="C528" s="234">
        <v>2</v>
      </c>
      <c r="D528" s="166" t="s">
        <v>185</v>
      </c>
      <c r="E528" s="120">
        <v>0</v>
      </c>
      <c r="F528" s="234">
        <v>13</v>
      </c>
      <c r="G528" s="166" t="s">
        <v>3758</v>
      </c>
      <c r="H528" s="166" t="s">
        <v>183</v>
      </c>
      <c r="I528" s="299" t="str">
        <f t="shared" si="38"/>
        <v>I-202-0-1316801</v>
      </c>
      <c r="J528" s="234" t="s">
        <v>221</v>
      </c>
      <c r="K528" s="109" t="s">
        <v>1402</v>
      </c>
      <c r="L528" s="217" t="s">
        <v>19</v>
      </c>
      <c r="M528" s="111" t="s">
        <v>4754</v>
      </c>
      <c r="N528" s="202"/>
      <c r="O528" s="216" t="s">
        <v>225</v>
      </c>
      <c r="P528" s="331" t="s">
        <v>1414</v>
      </c>
      <c r="Q528" s="331" t="s">
        <v>1415</v>
      </c>
      <c r="R528" s="110" t="s">
        <v>228</v>
      </c>
      <c r="S528" s="111" t="s">
        <v>1647</v>
      </c>
      <c r="T528" s="1260"/>
      <c r="U528" s="170">
        <v>0.1</v>
      </c>
      <c r="V528" s="216" t="s">
        <v>1629</v>
      </c>
      <c r="W528" s="956">
        <v>1</v>
      </c>
      <c r="X528" s="144"/>
      <c r="Y528" s="144"/>
      <c r="Z528" s="296" t="s">
        <v>1648</v>
      </c>
      <c r="AA528" s="134">
        <v>43160</v>
      </c>
      <c r="AB528" s="134">
        <v>43312</v>
      </c>
      <c r="AC528" s="341" t="str">
        <f t="shared" si="39"/>
        <v>marzo</v>
      </c>
      <c r="AD528" s="343">
        <f t="shared" si="40"/>
        <v>152</v>
      </c>
      <c r="AE528" s="342">
        <f t="shared" si="37"/>
        <v>152</v>
      </c>
      <c r="AF528" s="168"/>
      <c r="AG528" s="135"/>
      <c r="AH528" s="216"/>
      <c r="AI528" s="169"/>
      <c r="AJ528" s="217"/>
      <c r="AK528" s="144"/>
      <c r="AL528" s="279"/>
      <c r="AM528" s="279"/>
      <c r="AN528" s="144"/>
      <c r="AO528" s="144"/>
      <c r="AP528" s="981">
        <v>0.18</v>
      </c>
      <c r="AQ528" s="896" t="s">
        <v>4720</v>
      </c>
      <c r="AR528" s="1282">
        <v>0.36</v>
      </c>
      <c r="AS528" s="1262" t="s">
        <v>5911</v>
      </c>
      <c r="AT528" s="1395">
        <v>0.56000000000000005</v>
      </c>
      <c r="AU528" s="1386" t="s">
        <v>6808</v>
      </c>
      <c r="AV528" s="1623">
        <v>0.76</v>
      </c>
      <c r="AW528" s="1406" t="s">
        <v>7573</v>
      </c>
      <c r="AX528" s="144"/>
      <c r="AY528" s="144"/>
      <c r="AZ528" s="144"/>
      <c r="BA528" s="144"/>
      <c r="BB528" s="144"/>
      <c r="BC528" s="144"/>
      <c r="BD528" s="144"/>
      <c r="BE528" s="144"/>
      <c r="BF528" s="144"/>
      <c r="BG528" s="144"/>
      <c r="BH528" s="144"/>
      <c r="BI528" s="144"/>
      <c r="BJ528" s="335">
        <f>IFERROR(VLOOKUP(CONCATENATE($AC528,$AE528),'Matriz de Decisión'!$M$4:$Y$81,2,0),0)</f>
        <v>0</v>
      </c>
      <c r="BK528" s="355"/>
      <c r="BL528" s="355"/>
      <c r="BM528" s="354">
        <f>IFERROR(VLOOKUP(CONCATENATE($AC528,$AE528),'[1]Matriz de Decisión'!$M$4:$Y$81,3,0),0)</f>
        <v>0</v>
      </c>
      <c r="BN528" s="355"/>
      <c r="BO528" s="355"/>
      <c r="BP528" s="354">
        <f>IFERROR(VLOOKUP(CONCATENATE($AC528,$AE528),'[1]Matriz de Decisión'!$M$4:$Y$81,4,0),0)</f>
        <v>0.18000000000000002</v>
      </c>
      <c r="BQ528" s="952">
        <v>0.18</v>
      </c>
      <c r="BR528" s="951" t="s">
        <v>4720</v>
      </c>
      <c r="BS528" s="354">
        <f>IFERROR(VLOOKUP(CONCATENATE($AC528,$AE528),'[1]Matriz de Decisión'!$M$4:$Y$81,5,0),0)</f>
        <v>0.36000000000000004</v>
      </c>
      <c r="BT528" s="1268">
        <v>0.36</v>
      </c>
      <c r="BU528" s="1262" t="s">
        <v>5970</v>
      </c>
      <c r="BV528" s="1408">
        <v>0.56000000000000005</v>
      </c>
      <c r="BW528" s="1405">
        <v>0.56000000000000005</v>
      </c>
      <c r="BX528" s="1404" t="s">
        <v>6808</v>
      </c>
      <c r="BY528" s="1432">
        <v>0.76</v>
      </c>
      <c r="BZ528" s="1405">
        <v>0.76</v>
      </c>
      <c r="CA528" s="1406" t="s">
        <v>7622</v>
      </c>
      <c r="CB528" s="354">
        <f>IFERROR(VLOOKUP(CONCATENATE($AC528,$AE528),'[1]Matriz de Decisión'!$M$4:$Y$81,8,0),0)</f>
        <v>1</v>
      </c>
      <c r="CC528" s="355"/>
      <c r="CD528" s="355"/>
      <c r="CE528" s="354">
        <f>IFERROR(VLOOKUP(CONCATENATE($AC528,$AE528),'[1]Matriz de Decisión'!$M$4:$Y$81,9,0),0)</f>
        <v>1</v>
      </c>
      <c r="CF528" s="355"/>
      <c r="CG528" s="355"/>
      <c r="CH528" s="354">
        <f>IFERROR(VLOOKUP(CONCATENATE($AC528,$AE528),'[1]Matriz de Decisión'!$M$4:$Y$81,10,0),0)</f>
        <v>1</v>
      </c>
      <c r="CI528" s="355"/>
      <c r="CJ528" s="355"/>
      <c r="CK528" s="354">
        <f>IFERROR(VLOOKUP(CONCATENATE($AC528,$AE528),'[1]Matriz de Decisión'!$M$4:$Y$81,11,0),0)</f>
        <v>1</v>
      </c>
      <c r="CL528" s="355"/>
      <c r="CM528" s="355"/>
      <c r="CN528" s="354">
        <f>IFERROR(VLOOKUP(CONCATENATE($AC528,$AE528),'[1]Matriz de Decisión'!$M$4:$Y$81,12,0),0)</f>
        <v>1</v>
      </c>
      <c r="CO528" s="355"/>
      <c r="CP528" s="355"/>
      <c r="CQ528" s="354">
        <f>IFERROR(VLOOKUP(CONCATENATE($AC528,$AE528),'[1]Matriz de Decisión'!$M$4:$Y$81,13,0),0)</f>
        <v>1</v>
      </c>
      <c r="CR528" s="355"/>
      <c r="CS528" s="355"/>
    </row>
    <row r="529" spans="1:97" ht="63.75" customHeight="1" x14ac:dyDescent="0.25">
      <c r="A529" s="234" t="s">
        <v>3556</v>
      </c>
      <c r="B529" s="234" t="s">
        <v>181</v>
      </c>
      <c r="C529" s="234">
        <v>2</v>
      </c>
      <c r="D529" s="166" t="s">
        <v>185</v>
      </c>
      <c r="E529" s="120">
        <v>1</v>
      </c>
      <c r="F529" s="166" t="s">
        <v>207</v>
      </c>
      <c r="G529" s="166" t="s">
        <v>203</v>
      </c>
      <c r="H529" s="166" t="s">
        <v>183</v>
      </c>
      <c r="I529" s="299" t="str">
        <f t="shared" si="38"/>
        <v>I-202-1-1800501</v>
      </c>
      <c r="J529" s="234" t="s">
        <v>221</v>
      </c>
      <c r="K529" s="109" t="s">
        <v>16</v>
      </c>
      <c r="L529" s="217" t="s">
        <v>19</v>
      </c>
      <c r="M529" s="111" t="s">
        <v>4754</v>
      </c>
      <c r="N529" s="202"/>
      <c r="O529" s="216" t="s">
        <v>1523</v>
      </c>
      <c r="P529" s="331" t="s">
        <v>1414</v>
      </c>
      <c r="Q529" s="331" t="s">
        <v>1415</v>
      </c>
      <c r="R529" s="216" t="s">
        <v>222</v>
      </c>
      <c r="S529" s="111" t="s">
        <v>1649</v>
      </c>
      <c r="T529" s="1260"/>
      <c r="U529" s="170">
        <v>0.1</v>
      </c>
      <c r="V529" s="216" t="s">
        <v>223</v>
      </c>
      <c r="W529" s="1633">
        <v>1</v>
      </c>
      <c r="X529" s="206" t="s">
        <v>222</v>
      </c>
      <c r="Y529" s="183">
        <v>43146</v>
      </c>
      <c r="Z529" s="296" t="s">
        <v>1650</v>
      </c>
      <c r="AA529" s="134">
        <v>43115</v>
      </c>
      <c r="AB529" s="134">
        <v>43196</v>
      </c>
      <c r="AC529" s="341" t="str">
        <f t="shared" si="39"/>
        <v>enero</v>
      </c>
      <c r="AD529" s="343">
        <f t="shared" si="40"/>
        <v>81</v>
      </c>
      <c r="AE529" s="342">
        <f t="shared" si="37"/>
        <v>91</v>
      </c>
      <c r="AF529" s="168">
        <v>0</v>
      </c>
      <c r="AG529" s="135">
        <v>0</v>
      </c>
      <c r="AH529" s="216" t="s">
        <v>1301</v>
      </c>
      <c r="AI529" s="169">
        <v>0</v>
      </c>
      <c r="AJ529" s="217"/>
      <c r="AK529" s="495" t="s">
        <v>2487</v>
      </c>
      <c r="AL529" s="143">
        <v>0.4</v>
      </c>
      <c r="AM529" s="259" t="s">
        <v>1651</v>
      </c>
      <c r="AN529" s="647">
        <v>0.35</v>
      </c>
      <c r="AO529" s="490" t="s">
        <v>2488</v>
      </c>
      <c r="AP529" s="897">
        <v>0.6</v>
      </c>
      <c r="AQ529" s="895" t="s">
        <v>4721</v>
      </c>
      <c r="AR529" s="1282">
        <v>1</v>
      </c>
      <c r="AS529" s="1262" t="s">
        <v>5974</v>
      </c>
      <c r="AT529" s="1424">
        <v>1</v>
      </c>
      <c r="AU529" s="1387" t="s">
        <v>6809</v>
      </c>
      <c r="AV529" s="1424">
        <v>1</v>
      </c>
      <c r="AW529" s="1412" t="s">
        <v>7574</v>
      </c>
      <c r="AX529" s="144"/>
      <c r="AY529" s="144"/>
      <c r="AZ529" s="144"/>
      <c r="BA529" s="144"/>
      <c r="BB529" s="144"/>
      <c r="BC529" s="144"/>
      <c r="BD529" s="144"/>
      <c r="BE529" s="144"/>
      <c r="BF529" s="144"/>
      <c r="BG529" s="144"/>
      <c r="BH529" s="144"/>
      <c r="BI529" s="144"/>
      <c r="BJ529" s="335">
        <f>IFERROR(VLOOKUP(CONCATENATE($AC529,$AE529),'Matriz de Decisión'!$M$4:$Y$81,2,0),0)</f>
        <v>0.25</v>
      </c>
      <c r="BK529" s="354">
        <v>0.4</v>
      </c>
      <c r="BL529" s="165" t="s">
        <v>1651</v>
      </c>
      <c r="BM529" s="354">
        <f>IFERROR(VLOOKUP(CONCATENATE($AC529,$AE529),'[1]Matriz de Decisión'!$M$4:$Y$81,3,0),0)</f>
        <v>0.6</v>
      </c>
      <c r="BN529" s="354">
        <v>0.6</v>
      </c>
      <c r="BO529" s="490" t="s">
        <v>2488</v>
      </c>
      <c r="BP529" s="354">
        <f>IFERROR(VLOOKUP(CONCATENATE($AC529,$AE529),'[1]Matriz de Decisión'!$M$4:$Y$81,4,0),0)</f>
        <v>1</v>
      </c>
      <c r="BQ529" s="952">
        <v>1</v>
      </c>
      <c r="BR529" s="954" t="s">
        <v>4752</v>
      </c>
      <c r="BS529" s="354">
        <f>IFERROR(VLOOKUP(CONCATENATE($AC529,$AE529),'[1]Matriz de Decisión'!$M$4:$Y$81,5,0),0)</f>
        <v>1</v>
      </c>
      <c r="BT529" s="1268">
        <f>IFERROR(VLOOKUP(CONCATENATE($AC529,$AE529),'[1]Matriz de Decisión'!$M$4:$Y$81,5,0),0)</f>
        <v>1</v>
      </c>
      <c r="BU529" s="1262" t="s">
        <v>5912</v>
      </c>
      <c r="BV529" s="1408">
        <v>1</v>
      </c>
      <c r="BW529" s="1407">
        <v>1</v>
      </c>
      <c r="BX529" s="1406" t="s">
        <v>6856</v>
      </c>
      <c r="BY529" s="1432">
        <v>1</v>
      </c>
      <c r="BZ529" s="1435">
        <v>1</v>
      </c>
      <c r="CA529" s="1436" t="s">
        <v>7623</v>
      </c>
      <c r="CB529" s="354">
        <f>IFERROR(VLOOKUP(CONCATENATE($AC529,$AE529),'[1]Matriz de Decisión'!$M$4:$Y$81,8,0),0)</f>
        <v>1</v>
      </c>
      <c r="CC529" s="355"/>
      <c r="CD529" s="355"/>
      <c r="CE529" s="354">
        <f>IFERROR(VLOOKUP(CONCATENATE($AC529,$AE529),'[1]Matriz de Decisión'!$M$4:$Y$81,9,0),0)</f>
        <v>1</v>
      </c>
      <c r="CF529" s="355"/>
      <c r="CG529" s="355"/>
      <c r="CH529" s="354">
        <f>IFERROR(VLOOKUP(CONCATENATE($AC529,$AE529),'[1]Matriz de Decisión'!$M$4:$Y$81,10,0),0)</f>
        <v>1</v>
      </c>
      <c r="CI529" s="355"/>
      <c r="CJ529" s="355"/>
      <c r="CK529" s="354">
        <f>IFERROR(VLOOKUP(CONCATENATE($AC529,$AE529),'[1]Matriz de Decisión'!$M$4:$Y$81,11,0),0)</f>
        <v>1</v>
      </c>
      <c r="CL529" s="355"/>
      <c r="CM529" s="355"/>
      <c r="CN529" s="354">
        <f>IFERROR(VLOOKUP(CONCATENATE($AC529,$AE529),'[1]Matriz de Decisión'!$M$4:$Y$81,12,0),0)</f>
        <v>1</v>
      </c>
      <c r="CO529" s="355"/>
      <c r="CP529" s="355"/>
      <c r="CQ529" s="354">
        <f>IFERROR(VLOOKUP(CONCATENATE($AC529,$AE529),'[1]Matriz de Decisión'!$M$4:$Y$81,13,0),0)</f>
        <v>1</v>
      </c>
      <c r="CR529" s="355"/>
      <c r="CS529" s="355"/>
    </row>
    <row r="530" spans="1:97" ht="78.75" customHeight="1" x14ac:dyDescent="0.25">
      <c r="A530" s="234" t="s">
        <v>3556</v>
      </c>
      <c r="B530" s="234" t="s">
        <v>181</v>
      </c>
      <c r="C530" s="234">
        <v>2</v>
      </c>
      <c r="D530" s="166" t="s">
        <v>185</v>
      </c>
      <c r="E530" s="120">
        <v>1</v>
      </c>
      <c r="F530" s="166" t="s">
        <v>207</v>
      </c>
      <c r="G530" s="166" t="s">
        <v>203</v>
      </c>
      <c r="H530" s="166" t="s">
        <v>185</v>
      </c>
      <c r="I530" s="299" t="str">
        <f t="shared" si="38"/>
        <v>I-202-1-1800502</v>
      </c>
      <c r="J530" s="234" t="s">
        <v>221</v>
      </c>
      <c r="K530" s="109" t="s">
        <v>16</v>
      </c>
      <c r="L530" s="217" t="s">
        <v>19</v>
      </c>
      <c r="M530" s="111" t="s">
        <v>4754</v>
      </c>
      <c r="N530" s="202"/>
      <c r="O530" s="216" t="s">
        <v>1523</v>
      </c>
      <c r="P530" s="331" t="s">
        <v>1414</v>
      </c>
      <c r="Q530" s="331" t="s">
        <v>1415</v>
      </c>
      <c r="R530" s="216" t="s">
        <v>222</v>
      </c>
      <c r="S530" s="111" t="s">
        <v>1649</v>
      </c>
      <c r="T530" s="1260"/>
      <c r="U530" s="170"/>
      <c r="V530" s="216" t="s">
        <v>223</v>
      </c>
      <c r="W530" s="956">
        <v>1</v>
      </c>
      <c r="X530" s="206" t="s">
        <v>222</v>
      </c>
      <c r="Y530" s="1444" t="s">
        <v>6886</v>
      </c>
      <c r="Z530" s="296" t="s">
        <v>1652</v>
      </c>
      <c r="AA530" s="134">
        <v>43199</v>
      </c>
      <c r="AB530" s="1443">
        <v>43312</v>
      </c>
      <c r="AC530" s="341" t="str">
        <f t="shared" si="39"/>
        <v>abril</v>
      </c>
      <c r="AD530" s="343">
        <f t="shared" si="40"/>
        <v>113</v>
      </c>
      <c r="AE530" s="342">
        <f t="shared" si="37"/>
        <v>122</v>
      </c>
      <c r="AF530" s="168">
        <v>0</v>
      </c>
      <c r="AG530" s="135">
        <v>0</v>
      </c>
      <c r="AH530" s="216" t="s">
        <v>1301</v>
      </c>
      <c r="AI530" s="169">
        <v>0</v>
      </c>
      <c r="AJ530" s="217"/>
      <c r="AK530" s="144"/>
      <c r="AL530" s="279"/>
      <c r="AM530" s="279"/>
      <c r="AN530" s="144"/>
      <c r="AO530" s="144"/>
      <c r="AP530" s="144"/>
      <c r="AQ530" s="144"/>
      <c r="AR530" s="1282">
        <v>1</v>
      </c>
      <c r="AS530" s="1262" t="s">
        <v>5913</v>
      </c>
      <c r="AT530" s="1424">
        <v>1</v>
      </c>
      <c r="AU530" s="1387" t="s">
        <v>6809</v>
      </c>
      <c r="AV530" s="1424">
        <v>1</v>
      </c>
      <c r="AW530" s="1412" t="s">
        <v>7575</v>
      </c>
      <c r="AX530" s="144"/>
      <c r="AY530" s="144"/>
      <c r="AZ530" s="144"/>
      <c r="BA530" s="144"/>
      <c r="BB530" s="144"/>
      <c r="BC530" s="144"/>
      <c r="BD530" s="144"/>
      <c r="BE530" s="144"/>
      <c r="BF530" s="144"/>
      <c r="BG530" s="144"/>
      <c r="BH530" s="144"/>
      <c r="BI530" s="144"/>
      <c r="BJ530" s="335">
        <f>IFERROR(VLOOKUP(CONCATENATE($AC530,$AE530),'Matriz de Decisión'!$M$4:$Y$81,2,0),0)</f>
        <v>0</v>
      </c>
      <c r="BK530" s="355"/>
      <c r="BL530" s="355"/>
      <c r="BM530" s="354">
        <f>IFERROR(VLOOKUP(CONCATENATE($AC530,$AE530),'[1]Matriz de Decisión'!$M$4:$Y$81,3,0),0)</f>
        <v>0</v>
      </c>
      <c r="BN530" s="355"/>
      <c r="BO530" s="355"/>
      <c r="BP530" s="354">
        <f>IFERROR(VLOOKUP(CONCATENATE($AC530,$AE530),'[1]Matriz de Decisión'!$M$4:$Y$81,4,0),0)</f>
        <v>0</v>
      </c>
      <c r="BQ530" s="355"/>
      <c r="BR530" s="355"/>
      <c r="BS530" s="354">
        <f>IFERROR(VLOOKUP(CONCATENATE($AC530,$AE530),'[1]Matriz de Decisión'!$M$4:$Y$81,5,0),0)</f>
        <v>0.2</v>
      </c>
      <c r="BT530" s="1268">
        <f>IFERROR(VLOOKUP(CONCATENATE($AC530,$AE530),'[1]Matriz de Decisión'!$M$4:$Y$81,5,0),0)</f>
        <v>0.2</v>
      </c>
      <c r="BU530" s="1262" t="s">
        <v>5971</v>
      </c>
      <c r="BV530" s="1408">
        <v>1</v>
      </c>
      <c r="BW530" s="1407">
        <v>1</v>
      </c>
      <c r="BX530" s="1404" t="s">
        <v>6857</v>
      </c>
      <c r="BY530" s="1432">
        <v>0.65</v>
      </c>
      <c r="BZ530" s="1435">
        <v>0.65</v>
      </c>
      <c r="CA530" s="1412" t="s">
        <v>7575</v>
      </c>
      <c r="CB530" s="354">
        <f>IFERROR(VLOOKUP(CONCATENATE($AC530,$AE530),'[1]Matriz de Decisión'!$M$4:$Y$81,8,0),0)</f>
        <v>1</v>
      </c>
      <c r="CC530" s="355"/>
      <c r="CD530" s="355"/>
      <c r="CE530" s="354">
        <f>IFERROR(VLOOKUP(CONCATENATE($AC530,$AE530),'[1]Matriz de Decisión'!$M$4:$Y$81,9,0),0)</f>
        <v>1</v>
      </c>
      <c r="CF530" s="355"/>
      <c r="CG530" s="355"/>
      <c r="CH530" s="354">
        <f>IFERROR(VLOOKUP(CONCATENATE($AC530,$AE530),'[1]Matriz de Decisión'!$M$4:$Y$81,10,0),0)</f>
        <v>1</v>
      </c>
      <c r="CI530" s="355"/>
      <c r="CJ530" s="355"/>
      <c r="CK530" s="354">
        <f>IFERROR(VLOOKUP(CONCATENATE($AC530,$AE530),'[1]Matriz de Decisión'!$M$4:$Y$81,11,0),0)</f>
        <v>1</v>
      </c>
      <c r="CL530" s="355"/>
      <c r="CM530" s="355"/>
      <c r="CN530" s="354">
        <f>IFERROR(VLOOKUP(CONCATENATE($AC530,$AE530),'[1]Matriz de Decisión'!$M$4:$Y$81,12,0),0)</f>
        <v>1</v>
      </c>
      <c r="CO530" s="355"/>
      <c r="CP530" s="355"/>
      <c r="CQ530" s="354">
        <f>IFERROR(VLOOKUP(CONCATENATE($AC530,$AE530),'[1]Matriz de Decisión'!$M$4:$Y$81,13,0),0)</f>
        <v>1</v>
      </c>
      <c r="CR530" s="355"/>
      <c r="CS530" s="355"/>
    </row>
    <row r="531" spans="1:97" ht="220.5" x14ac:dyDescent="0.25">
      <c r="A531" s="234" t="s">
        <v>3556</v>
      </c>
      <c r="B531" s="234" t="s">
        <v>181</v>
      </c>
      <c r="C531" s="234">
        <v>2</v>
      </c>
      <c r="D531" s="166" t="s">
        <v>185</v>
      </c>
      <c r="E531" s="120">
        <v>1</v>
      </c>
      <c r="F531" s="166" t="s">
        <v>207</v>
      </c>
      <c r="G531" s="166" t="s">
        <v>203</v>
      </c>
      <c r="H531" s="166" t="s">
        <v>186</v>
      </c>
      <c r="I531" s="299" t="str">
        <f t="shared" si="38"/>
        <v>I-202-1-1800503</v>
      </c>
      <c r="J531" s="234" t="s">
        <v>221</v>
      </c>
      <c r="K531" s="109" t="s">
        <v>16</v>
      </c>
      <c r="L531" s="217" t="s">
        <v>19</v>
      </c>
      <c r="M531" s="111" t="s">
        <v>4754</v>
      </c>
      <c r="N531" s="202"/>
      <c r="O531" s="216" t="s">
        <v>1523</v>
      </c>
      <c r="P531" s="331" t="s">
        <v>1414</v>
      </c>
      <c r="Q531" s="331" t="s">
        <v>1415</v>
      </c>
      <c r="R531" s="216" t="s">
        <v>222</v>
      </c>
      <c r="S531" s="111" t="s">
        <v>1649</v>
      </c>
      <c r="T531" s="1187"/>
      <c r="U531" s="170"/>
      <c r="V531" s="216" t="s">
        <v>223</v>
      </c>
      <c r="W531" s="956">
        <v>1</v>
      </c>
      <c r="X531" s="206" t="s">
        <v>222</v>
      </c>
      <c r="Y531" s="1444" t="s">
        <v>6886</v>
      </c>
      <c r="Z531" s="296" t="s">
        <v>1653</v>
      </c>
      <c r="AA531" s="134">
        <v>43229</v>
      </c>
      <c r="AB531" s="1443">
        <v>43312</v>
      </c>
      <c r="AC531" s="341" t="str">
        <f t="shared" si="39"/>
        <v>mayo</v>
      </c>
      <c r="AD531" s="343">
        <f t="shared" si="40"/>
        <v>83</v>
      </c>
      <c r="AE531" s="342">
        <f t="shared" si="37"/>
        <v>91</v>
      </c>
      <c r="AF531" s="168">
        <v>0</v>
      </c>
      <c r="AG531" s="135">
        <v>0</v>
      </c>
      <c r="AH531" s="216" t="s">
        <v>1301</v>
      </c>
      <c r="AI531" s="169">
        <v>0</v>
      </c>
      <c r="AJ531" s="217"/>
      <c r="AK531" s="144"/>
      <c r="AL531" s="279"/>
      <c r="AM531" s="279"/>
      <c r="AN531" s="144"/>
      <c r="AO531" s="144"/>
      <c r="AP531" s="144"/>
      <c r="AQ531" s="144"/>
      <c r="AR531" s="1279"/>
      <c r="AS531" s="1187"/>
      <c r="AT531" s="1424">
        <v>1</v>
      </c>
      <c r="AU531" s="1387" t="s">
        <v>6810</v>
      </c>
      <c r="AV531" s="1424">
        <v>1</v>
      </c>
      <c r="AW531" s="1412" t="s">
        <v>7575</v>
      </c>
      <c r="AX531" s="144"/>
      <c r="AY531" s="144"/>
      <c r="AZ531" s="144"/>
      <c r="BA531" s="144"/>
      <c r="BB531" s="144"/>
      <c r="BC531" s="144"/>
      <c r="BD531" s="144"/>
      <c r="BE531" s="144"/>
      <c r="BF531" s="144"/>
      <c r="BG531" s="144"/>
      <c r="BH531" s="144"/>
      <c r="BI531" s="144"/>
      <c r="BJ531" s="335">
        <f>IFERROR(VLOOKUP(CONCATENATE($AC531,$AE531),'Matriz de Decisión'!$M$4:$Y$81,2,0),0)</f>
        <v>0</v>
      </c>
      <c r="BK531" s="355"/>
      <c r="BL531" s="355"/>
      <c r="BM531" s="354">
        <f>IFERROR(VLOOKUP(CONCATENATE($AC531,$AE531),'[1]Matriz de Decisión'!$M$4:$Y$81,3,0),0)</f>
        <v>0</v>
      </c>
      <c r="BN531" s="355"/>
      <c r="BO531" s="355"/>
      <c r="BP531" s="354">
        <f>IFERROR(VLOOKUP(CONCATENATE($AC531,$AE531),'[1]Matriz de Decisión'!$M$4:$Y$81,4,0),0)</f>
        <v>0</v>
      </c>
      <c r="BQ531" s="355"/>
      <c r="BR531" s="355"/>
      <c r="BS531" s="354">
        <f>IFERROR(VLOOKUP(CONCATENATE($AC531,$AE531),'[1]Matriz de Decisión'!$M$4:$Y$81,5,0),0)</f>
        <v>0</v>
      </c>
      <c r="BT531" s="1223"/>
      <c r="BU531" s="1223"/>
      <c r="BV531" s="1408">
        <v>1</v>
      </c>
      <c r="BW531" s="1407">
        <v>1</v>
      </c>
      <c r="BX531" s="1404" t="s">
        <v>6858</v>
      </c>
      <c r="BY531" s="1432">
        <v>0.6</v>
      </c>
      <c r="BZ531" s="1435">
        <v>0.6</v>
      </c>
      <c r="CA531" s="1412" t="s">
        <v>7624</v>
      </c>
      <c r="CB531" s="354">
        <f>IFERROR(VLOOKUP(CONCATENATE($AC531,$AE531),'[1]Matriz de Decisión'!$M$4:$Y$81,8,0),0)</f>
        <v>1</v>
      </c>
      <c r="CC531" s="355"/>
      <c r="CD531" s="355"/>
      <c r="CE531" s="354">
        <f>IFERROR(VLOOKUP(CONCATENATE($AC531,$AE531),'[1]Matriz de Decisión'!$M$4:$Y$81,9,0),0)</f>
        <v>1</v>
      </c>
      <c r="CF531" s="355"/>
      <c r="CG531" s="355"/>
      <c r="CH531" s="354">
        <f>IFERROR(VLOOKUP(CONCATENATE($AC531,$AE531),'[1]Matriz de Decisión'!$M$4:$Y$81,10,0),0)</f>
        <v>1</v>
      </c>
      <c r="CI531" s="355"/>
      <c r="CJ531" s="355"/>
      <c r="CK531" s="354">
        <f>IFERROR(VLOOKUP(CONCATENATE($AC531,$AE531),'[1]Matriz de Decisión'!$M$4:$Y$81,11,0),0)</f>
        <v>1</v>
      </c>
      <c r="CL531" s="355"/>
      <c r="CM531" s="355"/>
      <c r="CN531" s="354">
        <f>IFERROR(VLOOKUP(CONCATENATE($AC531,$AE531),'[1]Matriz de Decisión'!$M$4:$Y$81,12,0),0)</f>
        <v>1</v>
      </c>
      <c r="CO531" s="355"/>
      <c r="CP531" s="355"/>
      <c r="CQ531" s="354">
        <f>IFERROR(VLOOKUP(CONCATENATE($AC531,$AE531),'[1]Matriz de Decisión'!$M$4:$Y$81,13,0),0)</f>
        <v>1</v>
      </c>
      <c r="CR531" s="355"/>
      <c r="CS531" s="355"/>
    </row>
    <row r="532" spans="1:97" ht="141.75" x14ac:dyDescent="0.25">
      <c r="A532" s="234" t="s">
        <v>3556</v>
      </c>
      <c r="B532" s="234" t="s">
        <v>181</v>
      </c>
      <c r="C532" s="234">
        <v>2</v>
      </c>
      <c r="D532" s="166" t="s">
        <v>185</v>
      </c>
      <c r="E532" s="120">
        <v>1</v>
      </c>
      <c r="F532" s="166" t="s">
        <v>207</v>
      </c>
      <c r="G532" s="166" t="s">
        <v>203</v>
      </c>
      <c r="H532" s="166" t="s">
        <v>187</v>
      </c>
      <c r="I532" s="299" t="str">
        <f t="shared" si="38"/>
        <v>I-202-1-1800504</v>
      </c>
      <c r="J532" s="234" t="s">
        <v>221</v>
      </c>
      <c r="K532" s="109" t="s">
        <v>16</v>
      </c>
      <c r="L532" s="217" t="s">
        <v>19</v>
      </c>
      <c r="M532" s="111" t="s">
        <v>4754</v>
      </c>
      <c r="N532" s="202"/>
      <c r="O532" s="216" t="s">
        <v>1523</v>
      </c>
      <c r="P532" s="331" t="s">
        <v>1414</v>
      </c>
      <c r="Q532" s="331" t="s">
        <v>1415</v>
      </c>
      <c r="R532" s="216" t="s">
        <v>222</v>
      </c>
      <c r="S532" s="111" t="s">
        <v>1649</v>
      </c>
      <c r="T532" s="1187"/>
      <c r="U532" s="170"/>
      <c r="V532" s="216" t="s">
        <v>223</v>
      </c>
      <c r="W532" s="956">
        <v>1</v>
      </c>
      <c r="X532" s="206" t="s">
        <v>222</v>
      </c>
      <c r="Y532" s="701">
        <v>43146</v>
      </c>
      <c r="Z532" s="296" t="s">
        <v>1654</v>
      </c>
      <c r="AA532" s="134">
        <v>43262</v>
      </c>
      <c r="AB532" s="134">
        <v>43294</v>
      </c>
      <c r="AC532" s="341" t="str">
        <f t="shared" si="39"/>
        <v>junio</v>
      </c>
      <c r="AD532" s="343">
        <f t="shared" si="40"/>
        <v>32</v>
      </c>
      <c r="AE532" s="342">
        <f t="shared" si="37"/>
        <v>61</v>
      </c>
      <c r="AF532" s="168">
        <v>0</v>
      </c>
      <c r="AG532" s="135">
        <v>0</v>
      </c>
      <c r="AH532" s="216" t="s">
        <v>1301</v>
      </c>
      <c r="AI532" s="169">
        <v>0</v>
      </c>
      <c r="AJ532" s="217"/>
      <c r="AK532" s="144"/>
      <c r="AL532" s="279"/>
      <c r="AM532" s="279"/>
      <c r="AN532" s="144"/>
      <c r="AO532" s="144"/>
      <c r="AP532" s="144"/>
      <c r="AQ532" s="144"/>
      <c r="AR532" s="1279"/>
      <c r="AS532" s="1187"/>
      <c r="AT532" s="202"/>
      <c r="AU532" s="1384"/>
      <c r="AV532" s="1424">
        <v>1</v>
      </c>
      <c r="AW532" s="1412" t="s">
        <v>7575</v>
      </c>
      <c r="AX532" s="144"/>
      <c r="AY532" s="144"/>
      <c r="AZ532" s="144"/>
      <c r="BA532" s="144"/>
      <c r="BB532" s="144"/>
      <c r="BC532" s="144"/>
      <c r="BD532" s="144"/>
      <c r="BE532" s="144"/>
      <c r="BF532" s="144"/>
      <c r="BG532" s="144"/>
      <c r="BH532" s="144"/>
      <c r="BI532" s="144"/>
      <c r="BJ532" s="335">
        <f>IFERROR(VLOOKUP(CONCATENATE($AC532,$AE532),'Matriz de Decisión'!$M$4:$Y$81,2,0),0)</f>
        <v>0</v>
      </c>
      <c r="BK532" s="355"/>
      <c r="BL532" s="355"/>
      <c r="BM532" s="354">
        <f>IFERROR(VLOOKUP(CONCATENATE($AC532,$AE532),'[1]Matriz de Decisión'!$M$4:$Y$81,3,0),0)</f>
        <v>0</v>
      </c>
      <c r="BN532" s="355"/>
      <c r="BO532" s="355"/>
      <c r="BP532" s="354">
        <f>IFERROR(VLOOKUP(CONCATENATE($AC532,$AE532),'[1]Matriz de Decisión'!$M$4:$Y$81,4,0),0)</f>
        <v>0</v>
      </c>
      <c r="BQ532" s="355"/>
      <c r="BR532" s="355"/>
      <c r="BS532" s="354">
        <f>IFERROR(VLOOKUP(CONCATENATE($AC532,$AE532),'[1]Matriz de Decisión'!$M$4:$Y$81,5,0),0)</f>
        <v>0</v>
      </c>
      <c r="BT532" s="1223"/>
      <c r="BU532" s="1223"/>
      <c r="BV532" s="1409">
        <v>0</v>
      </c>
      <c r="BW532" s="1410"/>
      <c r="BX532" s="1410"/>
      <c r="BY532" s="1432">
        <v>0.4</v>
      </c>
      <c r="BZ532" s="1435">
        <v>0.4</v>
      </c>
      <c r="CA532" s="1412" t="s">
        <v>7624</v>
      </c>
      <c r="CB532" s="354">
        <f>IFERROR(VLOOKUP(CONCATENATE($AC532,$AE532),'[1]Matriz de Decisión'!$M$4:$Y$81,8,0),0)</f>
        <v>1</v>
      </c>
      <c r="CC532" s="355"/>
      <c r="CD532" s="355"/>
      <c r="CE532" s="354">
        <f>IFERROR(VLOOKUP(CONCATENATE($AC532,$AE532),'[1]Matriz de Decisión'!$M$4:$Y$81,9,0),0)</f>
        <v>1</v>
      </c>
      <c r="CF532" s="355"/>
      <c r="CG532" s="355"/>
      <c r="CH532" s="354">
        <f>IFERROR(VLOOKUP(CONCATENATE($AC532,$AE532),'[1]Matriz de Decisión'!$M$4:$Y$81,10,0),0)</f>
        <v>1</v>
      </c>
      <c r="CI532" s="355"/>
      <c r="CJ532" s="355"/>
      <c r="CK532" s="354">
        <f>IFERROR(VLOOKUP(CONCATENATE($AC532,$AE532),'[1]Matriz de Decisión'!$M$4:$Y$81,11,0),0)</f>
        <v>1</v>
      </c>
      <c r="CL532" s="355"/>
      <c r="CM532" s="355"/>
      <c r="CN532" s="354">
        <f>IFERROR(VLOOKUP(CONCATENATE($AC532,$AE532),'[1]Matriz de Decisión'!$M$4:$Y$81,12,0),0)</f>
        <v>1</v>
      </c>
      <c r="CO532" s="355"/>
      <c r="CP532" s="355"/>
      <c r="CQ532" s="354">
        <f>IFERROR(VLOOKUP(CONCATENATE($AC532,$AE532),'[1]Matriz de Decisión'!$M$4:$Y$81,13,0),0)</f>
        <v>1</v>
      </c>
      <c r="CR532" s="355"/>
      <c r="CS532" s="355"/>
    </row>
    <row r="533" spans="1:97" ht="300" x14ac:dyDescent="0.25">
      <c r="A533" s="234" t="s">
        <v>3556</v>
      </c>
      <c r="B533" s="234" t="s">
        <v>181</v>
      </c>
      <c r="C533" s="234">
        <v>3</v>
      </c>
      <c r="D533" s="166" t="s">
        <v>209</v>
      </c>
      <c r="E533" s="120">
        <v>0</v>
      </c>
      <c r="F533" s="166" t="s">
        <v>192</v>
      </c>
      <c r="G533" s="166" t="s">
        <v>3759</v>
      </c>
      <c r="H533" s="166" t="s">
        <v>183</v>
      </c>
      <c r="I533" s="299" t="str">
        <f t="shared" si="38"/>
        <v>I-300-0-1316901</v>
      </c>
      <c r="J533" s="234" t="s">
        <v>221</v>
      </c>
      <c r="K533" s="216" t="s">
        <v>16</v>
      </c>
      <c r="L533" s="217" t="s">
        <v>20</v>
      </c>
      <c r="M533" s="111" t="s">
        <v>4755</v>
      </c>
      <c r="N533" s="109"/>
      <c r="O533" s="110" t="s">
        <v>225</v>
      </c>
      <c r="P533" s="110" t="s">
        <v>3584</v>
      </c>
      <c r="Q533" s="110" t="s">
        <v>1655</v>
      </c>
      <c r="R533" s="178" t="s">
        <v>228</v>
      </c>
      <c r="S533" s="111" t="s">
        <v>1656</v>
      </c>
      <c r="T533" s="247" t="s">
        <v>4771</v>
      </c>
      <c r="U533" s="164">
        <v>1</v>
      </c>
      <c r="V533" s="216" t="s">
        <v>314</v>
      </c>
      <c r="W533" s="958">
        <v>1</v>
      </c>
      <c r="X533" s="113"/>
      <c r="Y533" s="113"/>
      <c r="Z533" s="216" t="s">
        <v>1657</v>
      </c>
      <c r="AA533" s="179">
        <v>43132</v>
      </c>
      <c r="AB533" s="179">
        <v>43465</v>
      </c>
      <c r="AC533" s="341" t="str">
        <f t="shared" si="39"/>
        <v>febrero</v>
      </c>
      <c r="AD533" s="343">
        <f t="shared" si="40"/>
        <v>333</v>
      </c>
      <c r="AE533" s="342">
        <f t="shared" si="37"/>
        <v>333</v>
      </c>
      <c r="AF533" s="180">
        <v>0</v>
      </c>
      <c r="AG533" s="181"/>
      <c r="AH533" s="181"/>
      <c r="AI533" s="181"/>
      <c r="AJ533" s="181" t="s">
        <v>1658</v>
      </c>
      <c r="AK533" s="179" t="s">
        <v>2598</v>
      </c>
      <c r="AL533" s="509">
        <v>0</v>
      </c>
      <c r="AM533" s="179" t="s">
        <v>2600</v>
      </c>
      <c r="AN533" s="509">
        <v>0.14199999999999999</v>
      </c>
      <c r="AO533" s="179" t="s">
        <v>2601</v>
      </c>
      <c r="AP533" s="432">
        <v>0.28000000000000003</v>
      </c>
      <c r="AQ533" s="179" t="s">
        <v>4412</v>
      </c>
      <c r="AR533" s="1100" t="s">
        <v>5658</v>
      </c>
      <c r="AS533" s="1101" t="s">
        <v>5659</v>
      </c>
      <c r="AT533" s="1228" t="s">
        <v>5658</v>
      </c>
      <c r="AU533" s="1026" t="s">
        <v>6075</v>
      </c>
      <c r="AV533" s="1458" t="s">
        <v>5658</v>
      </c>
      <c r="AW533" s="1459" t="s">
        <v>7365</v>
      </c>
      <c r="AX533" s="114"/>
      <c r="AY533" s="114"/>
      <c r="AZ533" s="114"/>
      <c r="BA533" s="114"/>
      <c r="BB533" s="114"/>
      <c r="BC533" s="114"/>
      <c r="BD533" s="114"/>
      <c r="BE533" s="114"/>
      <c r="BF533" s="114"/>
      <c r="BG533" s="114"/>
      <c r="BH533" s="114"/>
      <c r="BI533" s="114"/>
      <c r="BJ533" s="335">
        <f>IFERROR(VLOOKUP(CONCATENATE($AC533,$AE533),'Matriz de Decisión'!$M$4:$Y$81,2,0),0)</f>
        <v>0</v>
      </c>
      <c r="BK533" s="354">
        <v>0</v>
      </c>
      <c r="BL533" s="354" t="s">
        <v>2600</v>
      </c>
      <c r="BM533" s="354">
        <f>IFERROR(VLOOKUP(CONCATENATE($AC533,$AE533),'[1]Matriz de Decisión'!$M$4:$Y$81,3,0),0)</f>
        <v>6.0909090909090913E-2</v>
      </c>
      <c r="BN533" s="509">
        <v>0.14199999999999999</v>
      </c>
      <c r="BO533" s="179" t="s">
        <v>2602</v>
      </c>
      <c r="BP533" s="354">
        <f>IFERROR(VLOOKUP(CONCATENATE($AC533,$AE533),'[1]Matriz de Decisión'!$M$4:$Y$81,4,0),0)</f>
        <v>0.12181818181818183</v>
      </c>
      <c r="BQ533" s="432">
        <v>0.28000000000000003</v>
      </c>
      <c r="BR533" s="179" t="s">
        <v>4414</v>
      </c>
      <c r="BS533" s="354">
        <f>IFERROR(VLOOKUP(CONCATENATE($AC533,$AE533),'[1]Matriz de Decisión'!$M$4:$Y$81,5,0),0)</f>
        <v>0.18272727272727274</v>
      </c>
      <c r="BT533" s="1104" t="s">
        <v>5658</v>
      </c>
      <c r="BU533" s="1103" t="s">
        <v>5661</v>
      </c>
      <c r="BV533" s="354">
        <f>IFERROR(VLOOKUP(CONCATENATE($AC533,$AE533),'[1]Matriz de Decisión'!$M$4:$Y$81,6,0),0)</f>
        <v>0.24363636363636365</v>
      </c>
      <c r="BW533" s="1183" t="s">
        <v>5658</v>
      </c>
      <c r="BX533" s="809" t="s">
        <v>6075</v>
      </c>
      <c r="BY533" s="601">
        <f>IFERROR(VLOOKUP(CONCATENATE($AC533,$AE533),'[1]Matriz de Decisión'!$M$4:$Y$81,7,0),0)</f>
        <v>0.30454545454545456</v>
      </c>
      <c r="BZ533" s="1460" t="s">
        <v>5658</v>
      </c>
      <c r="CA533" s="1459" t="s">
        <v>7367</v>
      </c>
      <c r="CB533" s="354">
        <f>IFERROR(VLOOKUP(CONCATENATE($AC533,$AE533),'[1]Matriz de Decisión'!$M$4:$Y$81,8,0),0)</f>
        <v>0.3954545454545455</v>
      </c>
      <c r="CC533" s="355"/>
      <c r="CD533" s="355"/>
      <c r="CE533" s="354">
        <f>IFERROR(VLOOKUP(CONCATENATE($AC533,$AE533),'[1]Matriz de Decisión'!$M$4:$Y$81,9,0),0)</f>
        <v>0.48636363636363644</v>
      </c>
      <c r="CF533" s="355"/>
      <c r="CG533" s="355"/>
      <c r="CH533" s="354">
        <f>IFERROR(VLOOKUP(CONCATENATE($AC533,$AE533),'[1]Matriz de Decisión'!$M$4:$Y$81,10,0),0)</f>
        <v>0.57727272727272738</v>
      </c>
      <c r="CI533" s="355"/>
      <c r="CJ533" s="355"/>
      <c r="CK533" s="354">
        <f>IFERROR(VLOOKUP(CONCATENATE($AC533,$AE533),'[1]Matriz de Decisión'!$M$4:$Y$81,11,0),0)</f>
        <v>0.66818181818181832</v>
      </c>
      <c r="CL533" s="355"/>
      <c r="CM533" s="355"/>
      <c r="CN533" s="354">
        <f>IFERROR(VLOOKUP(CONCATENATE($AC533,$AE533),'[1]Matriz de Decisión'!$M$4:$Y$81,12,0),0)</f>
        <v>0.75909090909090926</v>
      </c>
      <c r="CO533" s="355"/>
      <c r="CP533" s="355"/>
      <c r="CQ533" s="354">
        <f>IFERROR(VLOOKUP(CONCATENATE($AC533,$AE533),'[1]Matriz de Decisión'!$M$4:$Y$81,13,0),0)</f>
        <v>1</v>
      </c>
      <c r="CR533" s="355"/>
      <c r="CS533" s="355"/>
    </row>
    <row r="534" spans="1:97" ht="132" x14ac:dyDescent="0.25">
      <c r="A534" s="234" t="s">
        <v>3556</v>
      </c>
      <c r="B534" s="234" t="s">
        <v>181</v>
      </c>
      <c r="C534" s="234">
        <v>3</v>
      </c>
      <c r="D534" s="166" t="s">
        <v>209</v>
      </c>
      <c r="E534" s="120">
        <v>0</v>
      </c>
      <c r="F534" s="166" t="s">
        <v>192</v>
      </c>
      <c r="G534" s="166" t="s">
        <v>3760</v>
      </c>
      <c r="H534" s="166" t="s">
        <v>183</v>
      </c>
      <c r="I534" s="299" t="str">
        <f t="shared" si="38"/>
        <v>I-300-0-1317001</v>
      </c>
      <c r="J534" s="234" t="s">
        <v>221</v>
      </c>
      <c r="K534" s="216" t="s">
        <v>1996</v>
      </c>
      <c r="L534" s="217" t="s">
        <v>20</v>
      </c>
      <c r="M534" s="111" t="s">
        <v>4755</v>
      </c>
      <c r="N534" s="109"/>
      <c r="O534" s="110" t="s">
        <v>225</v>
      </c>
      <c r="P534" s="110" t="s">
        <v>3584</v>
      </c>
      <c r="Q534" s="110" t="s">
        <v>1655</v>
      </c>
      <c r="R534" s="178" t="s">
        <v>228</v>
      </c>
      <c r="S534" s="111" t="s">
        <v>1659</v>
      </c>
      <c r="T534" s="247" t="s">
        <v>4772</v>
      </c>
      <c r="U534" s="164">
        <v>1</v>
      </c>
      <c r="V534" s="216" t="s">
        <v>314</v>
      </c>
      <c r="W534" s="958">
        <v>1</v>
      </c>
      <c r="X534" s="113"/>
      <c r="Y534" s="113"/>
      <c r="Z534" s="216" t="s">
        <v>1660</v>
      </c>
      <c r="AA534" s="179">
        <v>43132</v>
      </c>
      <c r="AB534" s="179">
        <v>43465</v>
      </c>
      <c r="AC534" s="341" t="str">
        <f t="shared" si="39"/>
        <v>febrero</v>
      </c>
      <c r="AD534" s="343">
        <f t="shared" si="40"/>
        <v>333</v>
      </c>
      <c r="AE534" s="342">
        <f t="shared" si="37"/>
        <v>333</v>
      </c>
      <c r="AF534" s="181">
        <v>60000000</v>
      </c>
      <c r="AG534" s="181"/>
      <c r="AH534" s="181"/>
      <c r="AI534" s="181"/>
      <c r="AJ534" s="181" t="s">
        <v>1661</v>
      </c>
      <c r="AK534" s="179" t="s">
        <v>2599</v>
      </c>
      <c r="AL534" s="354">
        <v>0.02</v>
      </c>
      <c r="AM534" s="119" t="s">
        <v>2605</v>
      </c>
      <c r="AN534" s="354">
        <v>0.12</v>
      </c>
      <c r="AO534" s="179" t="s">
        <v>2604</v>
      </c>
      <c r="AP534" s="352">
        <v>0.16</v>
      </c>
      <c r="AQ534" s="179" t="s">
        <v>4413</v>
      </c>
      <c r="AR534" s="1102">
        <v>0.22</v>
      </c>
      <c r="AS534" s="1101" t="s">
        <v>5660</v>
      </c>
      <c r="AT534" s="1408">
        <v>0.27</v>
      </c>
      <c r="AU534" s="1103" t="s">
        <v>6076</v>
      </c>
      <c r="AV534" s="1460">
        <v>0.52</v>
      </c>
      <c r="AW534" s="1459" t="s">
        <v>7366</v>
      </c>
      <c r="AX534" s="114"/>
      <c r="AY534" s="114"/>
      <c r="AZ534" s="114"/>
      <c r="BA534" s="114"/>
      <c r="BB534" s="114"/>
      <c r="BC534" s="114"/>
      <c r="BD534" s="114"/>
      <c r="BE534" s="114"/>
      <c r="BF534" s="114"/>
      <c r="BG534" s="114"/>
      <c r="BH534" s="114"/>
      <c r="BI534" s="114"/>
      <c r="BJ534" s="335">
        <f>IFERROR(VLOOKUP(CONCATENATE($AC534,$AE534),'Matriz de Decisión'!$M$4:$Y$81,2,0),0)</f>
        <v>0</v>
      </c>
      <c r="BK534" s="354">
        <v>0.02</v>
      </c>
      <c r="BL534" s="354" t="s">
        <v>2605</v>
      </c>
      <c r="BM534" s="354">
        <f>IFERROR(VLOOKUP(CONCATENATE($AC534,$AE534),'[1]Matriz de Decisión'!$M$4:$Y$81,3,0),0)</f>
        <v>6.0909090909090913E-2</v>
      </c>
      <c r="BN534" s="354">
        <v>0.1</v>
      </c>
      <c r="BO534" s="179" t="s">
        <v>2603</v>
      </c>
      <c r="BP534" s="354">
        <f>IFERROR(VLOOKUP(CONCATENATE($AC534,$AE534),'[1]Matriz de Decisión'!$M$4:$Y$81,4,0),0)</f>
        <v>0.12181818181818183</v>
      </c>
      <c r="BQ534" s="352">
        <v>0.16</v>
      </c>
      <c r="BR534" s="179" t="s">
        <v>4415</v>
      </c>
      <c r="BS534" s="354">
        <f>IFERROR(VLOOKUP(CONCATENATE($AC534,$AE534),'[1]Matriz de Decisión'!$M$4:$Y$81,5,0),0)</f>
        <v>0.18272727272727274</v>
      </c>
      <c r="BT534" s="1104">
        <v>0.22</v>
      </c>
      <c r="BU534" s="1103" t="s">
        <v>5660</v>
      </c>
      <c r="BV534" s="354">
        <f>IFERROR(VLOOKUP(CONCATENATE($AC534,$AE534),'[1]Matriz de Decisión'!$M$4:$Y$81,6,0),0)</f>
        <v>0.24363636363636365</v>
      </c>
      <c r="BW534" s="1183">
        <v>0.27</v>
      </c>
      <c r="BX534" s="1103" t="s">
        <v>6076</v>
      </c>
      <c r="BY534" s="601">
        <f>IFERROR(VLOOKUP(CONCATENATE($AC534,$AE534),'[1]Matriz de Decisión'!$M$4:$Y$81,7,0),0)</f>
        <v>0.30454545454545456</v>
      </c>
      <c r="BZ534" s="601">
        <v>0.52</v>
      </c>
      <c r="CA534" s="1459" t="s">
        <v>7366</v>
      </c>
      <c r="CB534" s="354">
        <f>IFERROR(VLOOKUP(CONCATENATE($AC534,$AE534),'[1]Matriz de Decisión'!$M$4:$Y$81,8,0),0)</f>
        <v>0.3954545454545455</v>
      </c>
      <c r="CC534" s="355"/>
      <c r="CD534" s="355"/>
      <c r="CE534" s="354">
        <f>IFERROR(VLOOKUP(CONCATENATE($AC534,$AE534),'[1]Matriz de Decisión'!$M$4:$Y$81,9,0),0)</f>
        <v>0.48636363636363644</v>
      </c>
      <c r="CF534" s="355"/>
      <c r="CG534" s="355"/>
      <c r="CH534" s="354">
        <f>IFERROR(VLOOKUP(CONCATENATE($AC534,$AE534),'[1]Matriz de Decisión'!$M$4:$Y$81,10,0),0)</f>
        <v>0.57727272727272738</v>
      </c>
      <c r="CI534" s="355"/>
      <c r="CJ534" s="355"/>
      <c r="CK534" s="354">
        <f>IFERROR(VLOOKUP(CONCATENATE($AC534,$AE534),'[1]Matriz de Decisión'!$M$4:$Y$81,11,0),0)</f>
        <v>0.66818181818181832</v>
      </c>
      <c r="CL534" s="355"/>
      <c r="CM534" s="355"/>
      <c r="CN534" s="354">
        <f>IFERROR(VLOOKUP(CONCATENATE($AC534,$AE534),'[1]Matriz de Decisión'!$M$4:$Y$81,12,0),0)</f>
        <v>0.75909090909090926</v>
      </c>
      <c r="CO534" s="355"/>
      <c r="CP534" s="355"/>
      <c r="CQ534" s="354">
        <f>IFERROR(VLOOKUP(CONCATENATE($AC534,$AE534),'[1]Matriz de Decisión'!$M$4:$Y$81,13,0),0)</f>
        <v>1</v>
      </c>
      <c r="CR534" s="355"/>
      <c r="CS534" s="355"/>
    </row>
    <row r="535" spans="1:97" ht="72" x14ac:dyDescent="0.25">
      <c r="A535" s="234" t="s">
        <v>3556</v>
      </c>
      <c r="B535" s="234" t="s">
        <v>181</v>
      </c>
      <c r="C535" s="234">
        <v>3</v>
      </c>
      <c r="D535" s="166" t="s">
        <v>188</v>
      </c>
      <c r="E535" s="120">
        <v>1</v>
      </c>
      <c r="F535" s="166" t="s">
        <v>3608</v>
      </c>
      <c r="G535" s="166" t="s">
        <v>199</v>
      </c>
      <c r="H535" s="166" t="s">
        <v>183</v>
      </c>
      <c r="I535" s="299" t="str">
        <f t="shared" si="38"/>
        <v>I-305-1-2200101</v>
      </c>
      <c r="J535" s="182" t="s">
        <v>221</v>
      </c>
      <c r="K535" s="221" t="s">
        <v>1662</v>
      </c>
      <c r="L535" s="115" t="s">
        <v>20</v>
      </c>
      <c r="M535" s="111" t="s">
        <v>4755</v>
      </c>
      <c r="N535" s="221"/>
      <c r="O535" s="178" t="s">
        <v>3598</v>
      </c>
      <c r="P535" s="178" t="s">
        <v>1664</v>
      </c>
      <c r="Q535" s="178" t="s">
        <v>1665</v>
      </c>
      <c r="R535" s="216" t="s">
        <v>222</v>
      </c>
      <c r="S535" s="231" t="s">
        <v>1666</v>
      </c>
      <c r="T535" s="220" t="s">
        <v>4770</v>
      </c>
      <c r="U535" s="384">
        <v>0.1</v>
      </c>
      <c r="V535" s="221" t="s">
        <v>1667</v>
      </c>
      <c r="W535" s="310">
        <v>65</v>
      </c>
      <c r="X535" s="234"/>
      <c r="Y535" s="234"/>
      <c r="Z535" s="221" t="s">
        <v>1668</v>
      </c>
      <c r="AA535" s="188">
        <v>43115</v>
      </c>
      <c r="AB535" s="183">
        <v>43465</v>
      </c>
      <c r="AC535" s="341" t="str">
        <f t="shared" si="39"/>
        <v>enero</v>
      </c>
      <c r="AD535" s="343">
        <f t="shared" si="40"/>
        <v>350</v>
      </c>
      <c r="AE535" s="342">
        <f t="shared" si="37"/>
        <v>365</v>
      </c>
      <c r="AF535" s="180">
        <v>0</v>
      </c>
      <c r="AG535" s="385">
        <v>40000000</v>
      </c>
      <c r="AH535" s="385" t="s">
        <v>1669</v>
      </c>
      <c r="AI535" s="385"/>
      <c r="AJ535" s="385" t="s">
        <v>1670</v>
      </c>
      <c r="AK535" s="386"/>
      <c r="AL535" s="119"/>
      <c r="AM535" s="242" t="s">
        <v>1671</v>
      </c>
      <c r="AN535" s="433" t="s">
        <v>1742</v>
      </c>
      <c r="AO535" s="447" t="s">
        <v>2625</v>
      </c>
      <c r="AP535" s="114"/>
      <c r="AQ535" s="242" t="s">
        <v>4513</v>
      </c>
      <c r="AR535" s="1168" t="s">
        <v>1742</v>
      </c>
      <c r="AS535" s="1162" t="s">
        <v>5688</v>
      </c>
      <c r="AT535" s="1228"/>
      <c r="AU535" s="1162" t="s">
        <v>5688</v>
      </c>
      <c r="AV535" s="1375"/>
      <c r="AW535" s="1232" t="s">
        <v>5688</v>
      </c>
      <c r="AX535" s="114"/>
      <c r="AY535" s="114"/>
      <c r="AZ535" s="114"/>
      <c r="BA535" s="114"/>
      <c r="BB535" s="114"/>
      <c r="BC535" s="114"/>
      <c r="BD535" s="114"/>
      <c r="BE535" s="114"/>
      <c r="BF535" s="114"/>
      <c r="BG535" s="114"/>
      <c r="BH535" s="114"/>
      <c r="BI535" s="114"/>
      <c r="BJ535" s="335">
        <f>IFERROR(VLOOKUP(CONCATENATE($AC535,$AE535),'Matriz de Decisión'!$M$4:$Y$81,2,0),0)</f>
        <v>5.333333333333333E-2</v>
      </c>
      <c r="BK535" s="354"/>
      <c r="BL535" s="388" t="s">
        <v>1671</v>
      </c>
      <c r="BM535" s="354">
        <f>IFERROR(VLOOKUP(CONCATENATE($AC535,$AE535),'[1]Matriz de Decisión'!$M$4:$Y$81,3,0),0)</f>
        <v>0.10666666666666666</v>
      </c>
      <c r="BN535" s="518" t="s">
        <v>1742</v>
      </c>
      <c r="BO535" s="447" t="s">
        <v>2625</v>
      </c>
      <c r="BP535" s="354"/>
      <c r="BQ535" s="114"/>
      <c r="BR535" s="242" t="s">
        <v>4513</v>
      </c>
      <c r="BS535" s="1107">
        <v>0.21333333333333332</v>
      </c>
      <c r="BT535" s="1179" t="s">
        <v>1742</v>
      </c>
      <c r="BU535" s="1173" t="s">
        <v>5688</v>
      </c>
      <c r="BV535" s="1251">
        <v>0.27</v>
      </c>
      <c r="BW535" s="1252"/>
      <c r="BX535" s="1162" t="s">
        <v>5688</v>
      </c>
      <c r="BY535" s="1255">
        <v>0.32</v>
      </c>
      <c r="BZ535" s="1375">
        <v>0.32</v>
      </c>
      <c r="CA535" s="1207" t="s">
        <v>5688</v>
      </c>
      <c r="CB535" s="354">
        <f>IFERROR(VLOOKUP(CONCATENATE($AC535,$AE535),'[1]Matriz de Decisión'!$M$4:$Y$81,8,0),0)</f>
        <v>0.40333333333333332</v>
      </c>
      <c r="CC535" s="355"/>
      <c r="CD535" s="355"/>
      <c r="CE535" s="354">
        <f>IFERROR(VLOOKUP(CONCATENATE($AC535,$AE535),'[1]Matriz de Decisión'!$M$4:$Y$81,9,0),0)</f>
        <v>0.48666666666666664</v>
      </c>
      <c r="CF535" s="355"/>
      <c r="CG535" s="355"/>
      <c r="CH535" s="354">
        <f>IFERROR(VLOOKUP(CONCATENATE($AC535,$AE535),'[1]Matriz de Decisión'!$M$4:$Y$81,10,0),0)</f>
        <v>0.56999999999999995</v>
      </c>
      <c r="CI535" s="355"/>
      <c r="CJ535" s="355"/>
      <c r="CK535" s="354">
        <f>IFERROR(VLOOKUP(CONCATENATE($AC535,$AE535),'[1]Matriz de Decisión'!$M$4:$Y$81,11,0),0)</f>
        <v>0.65333333333333332</v>
      </c>
      <c r="CL535" s="355"/>
      <c r="CM535" s="355"/>
      <c r="CN535" s="354">
        <f>IFERROR(VLOOKUP(CONCATENATE($AC535,$AE535),'[1]Matriz de Decisión'!$M$4:$Y$81,12,0),0)</f>
        <v>0.73666666666666669</v>
      </c>
      <c r="CO535" s="355"/>
      <c r="CP535" s="355"/>
      <c r="CQ535" s="354">
        <f>IFERROR(VLOOKUP(CONCATENATE($AC535,$AE535),'[1]Matriz de Decisión'!$M$4:$Y$81,13,0),0)</f>
        <v>0.99999999999999989</v>
      </c>
      <c r="CR535" s="355"/>
      <c r="CS535" s="355"/>
    </row>
    <row r="536" spans="1:97" ht="175.5" customHeight="1" x14ac:dyDescent="0.25">
      <c r="A536" s="234" t="s">
        <v>3556</v>
      </c>
      <c r="B536" s="234" t="s">
        <v>181</v>
      </c>
      <c r="C536" s="234">
        <v>3</v>
      </c>
      <c r="D536" s="166" t="s">
        <v>188</v>
      </c>
      <c r="E536" s="120">
        <v>0</v>
      </c>
      <c r="F536" s="166" t="s">
        <v>192</v>
      </c>
      <c r="G536" s="166" t="s">
        <v>3761</v>
      </c>
      <c r="H536" s="166" t="s">
        <v>183</v>
      </c>
      <c r="I536" s="299" t="str">
        <f t="shared" si="38"/>
        <v>I-305-0-1317101</v>
      </c>
      <c r="J536" s="182" t="s">
        <v>221</v>
      </c>
      <c r="K536" s="221" t="s">
        <v>1662</v>
      </c>
      <c r="L536" s="115" t="s">
        <v>20</v>
      </c>
      <c r="M536" s="111" t="s">
        <v>4755</v>
      </c>
      <c r="N536" s="221"/>
      <c r="O536" s="110" t="s">
        <v>225</v>
      </c>
      <c r="P536" s="178" t="s">
        <v>1664</v>
      </c>
      <c r="Q536" s="178" t="s">
        <v>1665</v>
      </c>
      <c r="R536" s="178" t="s">
        <v>228</v>
      </c>
      <c r="S536" s="231" t="s">
        <v>1672</v>
      </c>
      <c r="T536" s="220" t="s">
        <v>1673</v>
      </c>
      <c r="U536" s="384">
        <v>0.05</v>
      </c>
      <c r="V536" s="221" t="s">
        <v>314</v>
      </c>
      <c r="W536" s="958">
        <v>1</v>
      </c>
      <c r="X536" s="221"/>
      <c r="Y536" s="221"/>
      <c r="Z536" s="221" t="s">
        <v>1674</v>
      </c>
      <c r="AA536" s="183">
        <v>43101</v>
      </c>
      <c r="AB536" s="183">
        <v>43465</v>
      </c>
      <c r="AC536" s="341" t="str">
        <f t="shared" si="39"/>
        <v>enero</v>
      </c>
      <c r="AD536" s="343">
        <f t="shared" si="40"/>
        <v>364</v>
      </c>
      <c r="AE536" s="342">
        <f t="shared" si="37"/>
        <v>365</v>
      </c>
      <c r="AF536" s="180">
        <v>0</v>
      </c>
      <c r="AG536" s="385">
        <v>901355000</v>
      </c>
      <c r="AH536" s="385" t="s">
        <v>1669</v>
      </c>
      <c r="AI536" s="385"/>
      <c r="AJ536" s="385" t="s">
        <v>1675</v>
      </c>
      <c r="AK536" s="386" t="s">
        <v>1676</v>
      </c>
      <c r="AL536" s="143">
        <v>0.05</v>
      </c>
      <c r="AM536" s="241" t="s">
        <v>1677</v>
      </c>
      <c r="AN536" s="433" t="s">
        <v>1742</v>
      </c>
      <c r="AO536" s="241" t="s">
        <v>2626</v>
      </c>
      <c r="AP536" s="143">
        <v>0.16</v>
      </c>
      <c r="AQ536" s="241" t="s">
        <v>4514</v>
      </c>
      <c r="AR536" s="1169">
        <v>0.21</v>
      </c>
      <c r="AS536" s="1161" t="s">
        <v>5688</v>
      </c>
      <c r="AT536" s="1255">
        <v>0.27</v>
      </c>
      <c r="AU536" s="1173" t="s">
        <v>6321</v>
      </c>
      <c r="AV536" s="1375">
        <v>0.32</v>
      </c>
      <c r="AW536" s="1232" t="s">
        <v>7297</v>
      </c>
      <c r="AX536" s="114"/>
      <c r="AY536" s="114"/>
      <c r="AZ536" s="114"/>
      <c r="BA536" s="114"/>
      <c r="BB536" s="114"/>
      <c r="BC536" s="114"/>
      <c r="BD536" s="114"/>
      <c r="BE536" s="114"/>
      <c r="BF536" s="114"/>
      <c r="BG536" s="114"/>
      <c r="BH536" s="114"/>
      <c r="BI536" s="114"/>
      <c r="BJ536" s="335">
        <f>IFERROR(VLOOKUP(CONCATENATE($AC536,$AE536),'Matriz de Decisión'!$M$4:$Y$81,2,0),0)</f>
        <v>5.333333333333333E-2</v>
      </c>
      <c r="BK536" s="354">
        <v>0.05</v>
      </c>
      <c r="BL536" s="387" t="s">
        <v>1677</v>
      </c>
      <c r="BM536" s="354">
        <f>IFERROR(VLOOKUP(CONCATENATE($AC536,$AE536),'[1]Matriz de Decisión'!$M$4:$Y$81,3,0),0)</f>
        <v>0.10666666666666666</v>
      </c>
      <c r="BN536" s="518" t="s">
        <v>1742</v>
      </c>
      <c r="BO536" s="241" t="s">
        <v>2626</v>
      </c>
      <c r="BP536" s="354">
        <f>IFERROR(VLOOKUP(CONCATENATE($AC536,$AE536),'[1]Matriz de Decisión'!$M$4:$Y$81,4,0),0)</f>
        <v>0.15999999999999998</v>
      </c>
      <c r="BQ536" s="143">
        <v>0.16</v>
      </c>
      <c r="BR536" s="241" t="s">
        <v>4514</v>
      </c>
      <c r="BS536" s="1098">
        <v>0.21333333333333332</v>
      </c>
      <c r="BT536" s="1176">
        <v>0.21333333333333332</v>
      </c>
      <c r="BU536" s="1173" t="s">
        <v>5689</v>
      </c>
      <c r="BV536" s="1251">
        <v>0.27</v>
      </c>
      <c r="BW536" s="1251">
        <f>IFERROR(VLOOKUP(CONCATENATE($AC536,$AE536),'[5]Matriz de Decisión'!$M$4:$Y$81,6,0),0)</f>
        <v>0.26666666666666666</v>
      </c>
      <c r="BX536" s="1162" t="s">
        <v>6321</v>
      </c>
      <c r="BY536" s="1255">
        <v>0.32</v>
      </c>
      <c r="BZ536" s="1375">
        <v>0.32</v>
      </c>
      <c r="CA536" s="1207" t="s">
        <v>7297</v>
      </c>
      <c r="CB536" s="354">
        <f>IFERROR(VLOOKUP(CONCATENATE($AC536,$AE536),'[1]Matriz de Decisión'!$M$4:$Y$81,8,0),0)</f>
        <v>0.40333333333333332</v>
      </c>
      <c r="CC536" s="355"/>
      <c r="CD536" s="355"/>
      <c r="CE536" s="354">
        <f>IFERROR(VLOOKUP(CONCATENATE($AC536,$AE536),'[1]Matriz de Decisión'!$M$4:$Y$81,9,0),0)</f>
        <v>0.48666666666666664</v>
      </c>
      <c r="CF536" s="355"/>
      <c r="CG536" s="355"/>
      <c r="CH536" s="354">
        <f>IFERROR(VLOOKUP(CONCATENATE($AC536,$AE536),'[1]Matriz de Decisión'!$M$4:$Y$81,10,0),0)</f>
        <v>0.56999999999999995</v>
      </c>
      <c r="CI536" s="355"/>
      <c r="CJ536" s="355"/>
      <c r="CK536" s="354">
        <f>IFERROR(VLOOKUP(CONCATENATE($AC536,$AE536),'[1]Matriz de Decisión'!$M$4:$Y$81,11,0),0)</f>
        <v>0.65333333333333332</v>
      </c>
      <c r="CL536" s="355"/>
      <c r="CM536" s="355"/>
      <c r="CN536" s="354">
        <f>IFERROR(VLOOKUP(CONCATENATE($AC536,$AE536),'[1]Matriz de Decisión'!$M$4:$Y$81,12,0),0)</f>
        <v>0.73666666666666669</v>
      </c>
      <c r="CO536" s="355"/>
      <c r="CP536" s="355"/>
      <c r="CQ536" s="354">
        <f>IFERROR(VLOOKUP(CONCATENATE($AC536,$AE536),'[1]Matriz de Decisión'!$M$4:$Y$81,13,0),0)</f>
        <v>0.99999999999999989</v>
      </c>
      <c r="CR536" s="355"/>
      <c r="CS536" s="355"/>
    </row>
    <row r="537" spans="1:97" ht="126" customHeight="1" x14ac:dyDescent="0.25">
      <c r="A537" s="234" t="s">
        <v>3556</v>
      </c>
      <c r="B537" s="234" t="s">
        <v>181</v>
      </c>
      <c r="C537" s="234">
        <v>3</v>
      </c>
      <c r="D537" s="166" t="s">
        <v>188</v>
      </c>
      <c r="E537" s="120">
        <v>0</v>
      </c>
      <c r="F537" s="166" t="s">
        <v>192</v>
      </c>
      <c r="G537" s="166" t="s">
        <v>3762</v>
      </c>
      <c r="H537" s="166" t="s">
        <v>183</v>
      </c>
      <c r="I537" s="299" t="str">
        <f t="shared" si="38"/>
        <v>I-305-0-1317201</v>
      </c>
      <c r="J537" s="182" t="s">
        <v>221</v>
      </c>
      <c r="K537" s="234" t="s">
        <v>2176</v>
      </c>
      <c r="L537" s="115" t="s">
        <v>20</v>
      </c>
      <c r="M537" s="111" t="s">
        <v>4755</v>
      </c>
      <c r="N537" s="221"/>
      <c r="O537" s="110" t="s">
        <v>225</v>
      </c>
      <c r="P537" s="178" t="s">
        <v>1664</v>
      </c>
      <c r="Q537" s="178" t="s">
        <v>1665</v>
      </c>
      <c r="R537" s="221" t="s">
        <v>228</v>
      </c>
      <c r="S537" s="221" t="s">
        <v>1678</v>
      </c>
      <c r="T537" s="219" t="s">
        <v>1679</v>
      </c>
      <c r="U537" s="384">
        <v>2.5000000000000001E-2</v>
      </c>
      <c r="V537" s="221" t="s">
        <v>223</v>
      </c>
      <c r="W537" s="310">
        <v>3</v>
      </c>
      <c r="X537" s="221"/>
      <c r="Y537" s="221"/>
      <c r="Z537" s="221" t="s">
        <v>1680</v>
      </c>
      <c r="AA537" s="183">
        <v>43191</v>
      </c>
      <c r="AB537" s="183">
        <v>43465</v>
      </c>
      <c r="AC537" s="341" t="str">
        <f t="shared" si="39"/>
        <v>abril</v>
      </c>
      <c r="AD537" s="343">
        <f t="shared" si="40"/>
        <v>274</v>
      </c>
      <c r="AE537" s="342">
        <f t="shared" si="37"/>
        <v>274</v>
      </c>
      <c r="AF537" s="180">
        <v>0</v>
      </c>
      <c r="AG537" s="385">
        <v>300000000</v>
      </c>
      <c r="AH537" s="385" t="s">
        <v>1669</v>
      </c>
      <c r="AI537" s="385"/>
      <c r="AJ537" s="385" t="s">
        <v>1681</v>
      </c>
      <c r="AK537" s="386" t="s">
        <v>1682</v>
      </c>
      <c r="AL537" s="143"/>
      <c r="AM537" s="242" t="s">
        <v>1683</v>
      </c>
      <c r="AN537" s="433" t="s">
        <v>1742</v>
      </c>
      <c r="AO537" s="242" t="s">
        <v>2642</v>
      </c>
      <c r="AP537" s="114"/>
      <c r="AQ537" s="450" t="s">
        <v>4515</v>
      </c>
      <c r="AR537" s="1169">
        <v>8.1111111111111106E-2</v>
      </c>
      <c r="AS537" s="1161" t="s">
        <v>5689</v>
      </c>
      <c r="AT537" s="1362">
        <v>0.42</v>
      </c>
      <c r="AU537" s="454" t="s">
        <v>6322</v>
      </c>
      <c r="AV537" s="1373">
        <v>0.56000000000000005</v>
      </c>
      <c r="AW537" s="1083" t="s">
        <v>7298</v>
      </c>
      <c r="AX537" s="114"/>
      <c r="AY537" s="114"/>
      <c r="AZ537" s="114"/>
      <c r="BA537" s="114"/>
      <c r="BB537" s="114"/>
      <c r="BC537" s="114"/>
      <c r="BD537" s="114"/>
      <c r="BE537" s="114"/>
      <c r="BF537" s="114"/>
      <c r="BG537" s="114"/>
      <c r="BH537" s="114"/>
      <c r="BI537" s="114"/>
      <c r="BJ537" s="335">
        <f>IFERROR(VLOOKUP(CONCATENATE($AC537,$AE537),'Matriz de Decisión'!$M$4:$Y$81,2,0),0)</f>
        <v>0</v>
      </c>
      <c r="BK537" s="354"/>
      <c r="BL537" s="388" t="s">
        <v>1684</v>
      </c>
      <c r="BM537" s="354">
        <f>IFERROR(VLOOKUP(CONCATENATE($AC537,$AE537),'[1]Matriz de Decisión'!$M$4:$Y$81,3,0),0)</f>
        <v>0</v>
      </c>
      <c r="BN537" s="518" t="s">
        <v>1742</v>
      </c>
      <c r="BO537" s="242" t="s">
        <v>2642</v>
      </c>
      <c r="BP537" s="354"/>
      <c r="BQ537" s="114"/>
      <c r="BR537" s="450" t="s">
        <v>4515</v>
      </c>
      <c r="BS537" s="1098">
        <v>8.1111111111111106E-2</v>
      </c>
      <c r="BT537" s="1176">
        <v>0.08</v>
      </c>
      <c r="BU537" s="1172" t="s">
        <v>5710</v>
      </c>
      <c r="BV537" s="1251">
        <v>0.42</v>
      </c>
      <c r="BW537" s="412">
        <v>0.42</v>
      </c>
      <c r="BX537" s="454" t="s">
        <v>6345</v>
      </c>
      <c r="BY537" s="1408">
        <v>0.56000000000000005</v>
      </c>
      <c r="BZ537" s="1373">
        <v>0.56000000000000005</v>
      </c>
      <c r="CA537" s="1083" t="s">
        <v>7298</v>
      </c>
      <c r="CB537" s="354">
        <f>IFERROR(VLOOKUP(CONCATENATE($AC537,$AE537),'[1]Matriz de Decisión'!$M$4:$Y$81,8,0),0)</f>
        <v>0.32444444444444442</v>
      </c>
      <c r="CC537" s="355"/>
      <c r="CD537" s="355"/>
      <c r="CE537" s="354">
        <f>IFERROR(VLOOKUP(CONCATENATE($AC537,$AE537),'[1]Matriz de Decisión'!$M$4:$Y$81,9,0),0)</f>
        <v>0.40555555555555556</v>
      </c>
      <c r="CF537" s="355"/>
      <c r="CG537" s="355"/>
      <c r="CH537" s="354">
        <f>IFERROR(VLOOKUP(CONCATENATE($AC537,$AE537),'[1]Matriz de Decisión'!$M$4:$Y$81,10,0),0)</f>
        <v>0.51666666666666661</v>
      </c>
      <c r="CI537" s="355"/>
      <c r="CJ537" s="355"/>
      <c r="CK537" s="354">
        <f>IFERROR(VLOOKUP(CONCATENATE($AC537,$AE537),'[1]Matriz de Decisión'!$M$4:$Y$81,11,0),0)</f>
        <v>0.62777777777777777</v>
      </c>
      <c r="CL537" s="355"/>
      <c r="CM537" s="355"/>
      <c r="CN537" s="354">
        <f>IFERROR(VLOOKUP(CONCATENATE($AC537,$AE537),'[1]Matriz de Decisión'!$M$4:$Y$81,12,0),0)</f>
        <v>0.73888888888888893</v>
      </c>
      <c r="CO537" s="355"/>
      <c r="CP537" s="355"/>
      <c r="CQ537" s="354">
        <f>IFERROR(VLOOKUP(CONCATENATE($AC537,$AE537),'[1]Matriz de Decisión'!$M$4:$Y$81,13,0),0)</f>
        <v>1</v>
      </c>
      <c r="CR537" s="355"/>
      <c r="CS537" s="355"/>
    </row>
    <row r="538" spans="1:97" ht="110.25" customHeight="1" x14ac:dyDescent="0.25">
      <c r="A538" s="234" t="s">
        <v>3556</v>
      </c>
      <c r="B538" s="234" t="s">
        <v>181</v>
      </c>
      <c r="C538" s="234">
        <v>3</v>
      </c>
      <c r="D538" s="166" t="s">
        <v>188</v>
      </c>
      <c r="E538" s="120">
        <v>0</v>
      </c>
      <c r="F538" s="166" t="s">
        <v>192</v>
      </c>
      <c r="G538" s="166" t="s">
        <v>3959</v>
      </c>
      <c r="H538" s="166" t="s">
        <v>183</v>
      </c>
      <c r="I538" s="299" t="str">
        <f t="shared" si="38"/>
        <v>I-305-0-1317301</v>
      </c>
      <c r="J538" s="182" t="s">
        <v>221</v>
      </c>
      <c r="K538" s="234" t="s">
        <v>2176</v>
      </c>
      <c r="L538" s="115" t="s">
        <v>20</v>
      </c>
      <c r="M538" s="221" t="s">
        <v>4756</v>
      </c>
      <c r="N538" s="221"/>
      <c r="O538" s="110" t="s">
        <v>225</v>
      </c>
      <c r="P538" s="178" t="s">
        <v>1664</v>
      </c>
      <c r="Q538" s="178" t="s">
        <v>1665</v>
      </c>
      <c r="R538" s="221" t="s">
        <v>228</v>
      </c>
      <c r="S538" s="221" t="s">
        <v>1685</v>
      </c>
      <c r="T538" s="220" t="s">
        <v>1673</v>
      </c>
      <c r="U538" s="384">
        <v>2.5000000000000001E-2</v>
      </c>
      <c r="V538" s="221" t="s">
        <v>314</v>
      </c>
      <c r="W538" s="958">
        <v>1</v>
      </c>
      <c r="X538" s="116"/>
      <c r="Y538" s="116"/>
      <c r="Z538" s="221" t="s">
        <v>1686</v>
      </c>
      <c r="AA538" s="183">
        <v>43101</v>
      </c>
      <c r="AB538" s="183">
        <v>43465</v>
      </c>
      <c r="AC538" s="341" t="str">
        <f t="shared" si="39"/>
        <v>enero</v>
      </c>
      <c r="AD538" s="343">
        <f t="shared" si="40"/>
        <v>364</v>
      </c>
      <c r="AE538" s="342">
        <f t="shared" si="37"/>
        <v>365</v>
      </c>
      <c r="AF538" s="180">
        <v>0</v>
      </c>
      <c r="AG538" s="385">
        <v>199600000</v>
      </c>
      <c r="AH538" s="385" t="s">
        <v>1669</v>
      </c>
      <c r="AI538" s="385"/>
      <c r="AJ538" s="385" t="s">
        <v>675</v>
      </c>
      <c r="AK538" s="386" t="s">
        <v>1687</v>
      </c>
      <c r="AL538" s="143">
        <v>0.05</v>
      </c>
      <c r="AM538" s="242" t="s">
        <v>1688</v>
      </c>
      <c r="AN538" s="433" t="s">
        <v>1742</v>
      </c>
      <c r="AO538" s="242" t="s">
        <v>2627</v>
      </c>
      <c r="AP538" s="143">
        <v>0.16</v>
      </c>
      <c r="AQ538" s="450" t="s">
        <v>4516</v>
      </c>
      <c r="AR538" s="1169">
        <v>0.08</v>
      </c>
      <c r="AS538" s="1161" t="s">
        <v>5690</v>
      </c>
      <c r="AT538" s="1362">
        <v>0.27</v>
      </c>
      <c r="AU538" s="454" t="s">
        <v>6323</v>
      </c>
      <c r="AV538" s="1373">
        <v>0.32</v>
      </c>
      <c r="AW538" s="1083" t="s">
        <v>7299</v>
      </c>
      <c r="AX538" s="114"/>
      <c r="AY538" s="114"/>
      <c r="AZ538" s="114"/>
      <c r="BA538" s="114"/>
      <c r="BB538" s="114"/>
      <c r="BC538" s="114"/>
      <c r="BD538" s="114"/>
      <c r="BE538" s="114"/>
      <c r="BF538" s="114"/>
      <c r="BG538" s="114"/>
      <c r="BH538" s="114"/>
      <c r="BI538" s="114"/>
      <c r="BJ538" s="335">
        <f>IFERROR(VLOOKUP(CONCATENATE($AC538,$AE538),'Matriz de Decisión'!$M$4:$Y$81,2,0),0)</f>
        <v>5.333333333333333E-2</v>
      </c>
      <c r="BK538" s="354">
        <v>0.05</v>
      </c>
      <c r="BL538" s="388" t="s">
        <v>1688</v>
      </c>
      <c r="BM538" s="354">
        <f>IFERROR(VLOOKUP(CONCATENATE($AC538,$AE538),'[1]Matriz de Decisión'!$M$4:$Y$81,3,0),0)</f>
        <v>0.10666666666666666</v>
      </c>
      <c r="BN538" s="518" t="s">
        <v>1742</v>
      </c>
      <c r="BO538" s="242" t="s">
        <v>2627</v>
      </c>
      <c r="BP538" s="354">
        <f>IFERROR(VLOOKUP(CONCATENATE($AC538,$AE538),'[1]Matriz de Decisión'!$M$4:$Y$81,4,0),0)</f>
        <v>0.15999999999999998</v>
      </c>
      <c r="BQ538" s="143">
        <v>0.16</v>
      </c>
      <c r="BR538" s="450" t="s">
        <v>4516</v>
      </c>
      <c r="BS538" s="1098">
        <v>0.21333333333333332</v>
      </c>
      <c r="BT538" s="1176">
        <v>0.21</v>
      </c>
      <c r="BU538" s="1172" t="s">
        <v>5690</v>
      </c>
      <c r="BV538" s="1251">
        <v>0.27</v>
      </c>
      <c r="BW538" s="1252">
        <v>0.27</v>
      </c>
      <c r="BX538" s="454" t="s">
        <v>6323</v>
      </c>
      <c r="BY538" s="1408">
        <v>0.32</v>
      </c>
      <c r="BZ538" s="1373">
        <v>0.32</v>
      </c>
      <c r="CA538" s="1083" t="s">
        <v>7299</v>
      </c>
      <c r="CB538" s="354">
        <f>IFERROR(VLOOKUP(CONCATENATE($AC538,$AE538),'[1]Matriz de Decisión'!$M$4:$Y$81,8,0),0)</f>
        <v>0.40333333333333332</v>
      </c>
      <c r="CC538" s="355"/>
      <c r="CD538" s="355"/>
      <c r="CE538" s="354">
        <f>IFERROR(VLOOKUP(CONCATENATE($AC538,$AE538),'[1]Matriz de Decisión'!$M$4:$Y$81,9,0),0)</f>
        <v>0.48666666666666664</v>
      </c>
      <c r="CF538" s="355"/>
      <c r="CG538" s="355"/>
      <c r="CH538" s="354">
        <f>IFERROR(VLOOKUP(CONCATENATE($AC538,$AE538),'[1]Matriz de Decisión'!$M$4:$Y$81,10,0),0)</f>
        <v>0.56999999999999995</v>
      </c>
      <c r="CI538" s="355"/>
      <c r="CJ538" s="355"/>
      <c r="CK538" s="354">
        <f>IFERROR(VLOOKUP(CONCATENATE($AC538,$AE538),'[1]Matriz de Decisión'!$M$4:$Y$81,11,0),0)</f>
        <v>0.65333333333333332</v>
      </c>
      <c r="CL538" s="355"/>
      <c r="CM538" s="355"/>
      <c r="CN538" s="354">
        <f>IFERROR(VLOOKUP(CONCATENATE($AC538,$AE538),'[1]Matriz de Decisión'!$M$4:$Y$81,12,0),0)</f>
        <v>0.73666666666666669</v>
      </c>
      <c r="CO538" s="355"/>
      <c r="CP538" s="355"/>
      <c r="CQ538" s="354">
        <f>IFERROR(VLOOKUP(CONCATENATE($AC538,$AE538),'[1]Matriz de Decisión'!$M$4:$Y$81,13,0),0)</f>
        <v>0.99999999999999989</v>
      </c>
      <c r="CR538" s="355"/>
      <c r="CS538" s="355"/>
    </row>
    <row r="539" spans="1:97" ht="127.5" customHeight="1" x14ac:dyDescent="0.25">
      <c r="A539" s="234" t="s">
        <v>3556</v>
      </c>
      <c r="B539" s="234" t="s">
        <v>181</v>
      </c>
      <c r="C539" s="234">
        <v>3</v>
      </c>
      <c r="D539" s="166" t="s">
        <v>188</v>
      </c>
      <c r="E539" s="120">
        <v>1</v>
      </c>
      <c r="F539" s="166" t="s">
        <v>210</v>
      </c>
      <c r="G539" s="166" t="s">
        <v>199</v>
      </c>
      <c r="H539" s="166" t="s">
        <v>183</v>
      </c>
      <c r="I539" s="299" t="str">
        <f t="shared" si="38"/>
        <v>I-305-1-2100101</v>
      </c>
      <c r="J539" s="182" t="s">
        <v>221</v>
      </c>
      <c r="K539" s="216" t="s">
        <v>1996</v>
      </c>
      <c r="L539" s="115" t="s">
        <v>20</v>
      </c>
      <c r="M539" s="221" t="s">
        <v>4757</v>
      </c>
      <c r="N539" s="221"/>
      <c r="O539" s="178" t="s">
        <v>1663</v>
      </c>
      <c r="P539" s="178" t="s">
        <v>1664</v>
      </c>
      <c r="Q539" s="178" t="s">
        <v>1665</v>
      </c>
      <c r="R539" s="216" t="s">
        <v>222</v>
      </c>
      <c r="S539" s="221" t="s">
        <v>1689</v>
      </c>
      <c r="T539" s="234" t="s">
        <v>1690</v>
      </c>
      <c r="U539" s="384">
        <v>0.1</v>
      </c>
      <c r="V539" s="221" t="s">
        <v>314</v>
      </c>
      <c r="W539" s="958">
        <v>0.7</v>
      </c>
      <c r="X539" s="221"/>
      <c r="Y539" s="221"/>
      <c r="Z539" s="221" t="s">
        <v>1691</v>
      </c>
      <c r="AA539" s="183">
        <v>43101</v>
      </c>
      <c r="AB539" s="183">
        <v>43465</v>
      </c>
      <c r="AC539" s="341" t="str">
        <f t="shared" si="39"/>
        <v>enero</v>
      </c>
      <c r="AD539" s="343">
        <f t="shared" si="40"/>
        <v>364</v>
      </c>
      <c r="AE539" s="342">
        <f t="shared" si="37"/>
        <v>365</v>
      </c>
      <c r="AF539" s="180">
        <v>0</v>
      </c>
      <c r="AG539" s="385">
        <v>339173875</v>
      </c>
      <c r="AH539" s="385" t="s">
        <v>1669</v>
      </c>
      <c r="AI539" s="389">
        <v>871033000</v>
      </c>
      <c r="AJ539" s="385" t="s">
        <v>1692</v>
      </c>
      <c r="AK539" s="386" t="s">
        <v>1693</v>
      </c>
      <c r="AL539" s="240">
        <v>5.33E-2</v>
      </c>
      <c r="AM539" s="244" t="s">
        <v>1694</v>
      </c>
      <c r="AN539" s="1294">
        <v>0.12</v>
      </c>
      <c r="AO539" s="512" t="s">
        <v>2628</v>
      </c>
      <c r="AP539" s="517" t="s">
        <v>4517</v>
      </c>
      <c r="AQ539" s="512" t="s">
        <v>4518</v>
      </c>
      <c r="AR539" s="1169">
        <v>0.2132</v>
      </c>
      <c r="AS539" s="1161" t="s">
        <v>5691</v>
      </c>
      <c r="AT539" s="290">
        <v>0.29199999999999998</v>
      </c>
      <c r="AU539" s="1172" t="s">
        <v>6324</v>
      </c>
      <c r="AV539" s="1452">
        <f>5.83%*6</f>
        <v>0.3498</v>
      </c>
      <c r="AW539" s="1172" t="s">
        <v>7300</v>
      </c>
      <c r="AX539" s="114"/>
      <c r="AY539" s="114"/>
      <c r="AZ539" s="114"/>
      <c r="BA539" s="114"/>
      <c r="BB539" s="114"/>
      <c r="BC539" s="114"/>
      <c r="BD539" s="114"/>
      <c r="BE539" s="114"/>
      <c r="BF539" s="114"/>
      <c r="BG539" s="114"/>
      <c r="BH539" s="114"/>
      <c r="BI539" s="114"/>
      <c r="BJ539" s="335">
        <f>IFERROR(VLOOKUP(CONCATENATE($AC539,$AE539),'Matriz de Decisión'!$M$4:$Y$81,2,0),0)</f>
        <v>5.333333333333333E-2</v>
      </c>
      <c r="BK539" s="390">
        <v>5.33E-2</v>
      </c>
      <c r="BL539" s="386" t="s">
        <v>1694</v>
      </c>
      <c r="BM539" s="354">
        <v>0.12</v>
      </c>
      <c r="BN539" s="517">
        <v>0.12</v>
      </c>
      <c r="BO539" s="512" t="s">
        <v>2628</v>
      </c>
      <c r="BP539" s="517" t="s">
        <v>4517</v>
      </c>
      <c r="BQ539" s="517" t="s">
        <v>4517</v>
      </c>
      <c r="BR539" s="512" t="s">
        <v>4518</v>
      </c>
      <c r="BS539" s="1098">
        <v>0.21333333333333332</v>
      </c>
      <c r="BT539" s="1176">
        <v>0.2132</v>
      </c>
      <c r="BU539" s="1173" t="s">
        <v>5691</v>
      </c>
      <c r="BV539" s="1251">
        <v>0.29199999999999998</v>
      </c>
      <c r="BW539" s="1252">
        <v>0.29199999999999998</v>
      </c>
      <c r="BX539" s="1161" t="s">
        <v>6344</v>
      </c>
      <c r="BY539" s="1452">
        <f>5.83%*6</f>
        <v>0.3498</v>
      </c>
      <c r="BZ539" s="1452">
        <f>5.83%*6</f>
        <v>0.3498</v>
      </c>
      <c r="CA539" s="1172" t="s">
        <v>7300</v>
      </c>
      <c r="CB539" s="354">
        <f>IFERROR(VLOOKUP(CONCATENATE($AC539,$AE539),'[1]Matriz de Decisión'!$M$4:$Y$81,8,0),0)</f>
        <v>0.40333333333333332</v>
      </c>
      <c r="CC539" s="355"/>
      <c r="CD539" s="355"/>
      <c r="CE539" s="354">
        <f>IFERROR(VLOOKUP(CONCATENATE($AC539,$AE539),'[1]Matriz de Decisión'!$M$4:$Y$81,9,0),0)</f>
        <v>0.48666666666666664</v>
      </c>
      <c r="CF539" s="355"/>
      <c r="CG539" s="355"/>
      <c r="CH539" s="354">
        <f>IFERROR(VLOOKUP(CONCATENATE($AC539,$AE539),'[1]Matriz de Decisión'!$M$4:$Y$81,10,0),0)</f>
        <v>0.56999999999999995</v>
      </c>
      <c r="CI539" s="355"/>
      <c r="CJ539" s="355"/>
      <c r="CK539" s="354">
        <f>IFERROR(VLOOKUP(CONCATENATE($AC539,$AE539),'[1]Matriz de Decisión'!$M$4:$Y$81,11,0),0)</f>
        <v>0.65333333333333332</v>
      </c>
      <c r="CL539" s="355"/>
      <c r="CM539" s="355"/>
      <c r="CN539" s="354">
        <f>IFERROR(VLOOKUP(CONCATENATE($AC539,$AE539),'[1]Matriz de Decisión'!$M$4:$Y$81,12,0),0)</f>
        <v>0.73666666666666669</v>
      </c>
      <c r="CO539" s="355"/>
      <c r="CP539" s="355"/>
      <c r="CQ539" s="354">
        <f>IFERROR(VLOOKUP(CONCATENATE($AC539,$AE539),'[1]Matriz de Decisión'!$M$4:$Y$81,13,0),0)</f>
        <v>0.99999999999999989</v>
      </c>
      <c r="CR539" s="355"/>
      <c r="CS539" s="355"/>
    </row>
    <row r="540" spans="1:97" ht="409.5" x14ac:dyDescent="0.25">
      <c r="A540" s="234" t="s">
        <v>3556</v>
      </c>
      <c r="B540" s="234" t="s">
        <v>181</v>
      </c>
      <c r="C540" s="234">
        <v>3</v>
      </c>
      <c r="D540" s="166" t="s">
        <v>188</v>
      </c>
      <c r="E540" s="120">
        <v>0</v>
      </c>
      <c r="F540" s="166" t="s">
        <v>192</v>
      </c>
      <c r="G540" s="166" t="s">
        <v>3763</v>
      </c>
      <c r="H540" s="166" t="s">
        <v>183</v>
      </c>
      <c r="I540" s="299" t="str">
        <f t="shared" si="38"/>
        <v>I-305-0-1317401</v>
      </c>
      <c r="J540" s="182" t="s">
        <v>221</v>
      </c>
      <c r="K540" s="216" t="s">
        <v>1996</v>
      </c>
      <c r="L540" s="115" t="s">
        <v>20</v>
      </c>
      <c r="M540" s="221" t="s">
        <v>4757</v>
      </c>
      <c r="N540" s="221"/>
      <c r="O540" s="110" t="s">
        <v>225</v>
      </c>
      <c r="P540" s="178" t="s">
        <v>1664</v>
      </c>
      <c r="Q540" s="178" t="s">
        <v>1665</v>
      </c>
      <c r="R540" s="221" t="s">
        <v>228</v>
      </c>
      <c r="S540" s="221" t="s">
        <v>1695</v>
      </c>
      <c r="T540" s="220" t="s">
        <v>1696</v>
      </c>
      <c r="U540" s="384">
        <v>0.06</v>
      </c>
      <c r="V540" s="221" t="s">
        <v>314</v>
      </c>
      <c r="W540" s="958">
        <v>1</v>
      </c>
      <c r="X540" s="221"/>
      <c r="Y540" s="221"/>
      <c r="Z540" s="115" t="s">
        <v>1697</v>
      </c>
      <c r="AA540" s="183">
        <v>43101</v>
      </c>
      <c r="AB540" s="183">
        <v>43465</v>
      </c>
      <c r="AC540" s="341" t="str">
        <f t="shared" si="39"/>
        <v>enero</v>
      </c>
      <c r="AD540" s="343">
        <f t="shared" si="40"/>
        <v>364</v>
      </c>
      <c r="AE540" s="342">
        <f t="shared" si="37"/>
        <v>365</v>
      </c>
      <c r="AF540" s="180">
        <v>0</v>
      </c>
      <c r="AG540" s="385">
        <v>174927500</v>
      </c>
      <c r="AH540" s="385" t="s">
        <v>1669</v>
      </c>
      <c r="AI540" s="385"/>
      <c r="AJ540" s="385" t="s">
        <v>1698</v>
      </c>
      <c r="AK540" s="386" t="s">
        <v>1699</v>
      </c>
      <c r="AL540" s="240">
        <v>8.3299999999999999E-2</v>
      </c>
      <c r="AM540" s="244" t="s">
        <v>1700</v>
      </c>
      <c r="AN540" s="1294">
        <v>0.17</v>
      </c>
      <c r="AO540" s="512" t="s">
        <v>2629</v>
      </c>
      <c r="AP540" s="517" t="s">
        <v>4519</v>
      </c>
      <c r="AQ540" s="512" t="s">
        <v>4520</v>
      </c>
      <c r="AR540" s="1169">
        <v>0.3332</v>
      </c>
      <c r="AS540" s="1161" t="s">
        <v>5692</v>
      </c>
      <c r="AT540" s="290">
        <v>0.41699999999999998</v>
      </c>
      <c r="AU540" s="1172" t="s">
        <v>6325</v>
      </c>
      <c r="AV540" s="290">
        <f>8.33%*6</f>
        <v>0.49980000000000002</v>
      </c>
      <c r="AW540" s="1172" t="s">
        <v>7301</v>
      </c>
      <c r="AX540" s="114"/>
      <c r="AY540" s="114"/>
      <c r="AZ540" s="114"/>
      <c r="BA540" s="114"/>
      <c r="BB540" s="114"/>
      <c r="BC540" s="114"/>
      <c r="BD540" s="114"/>
      <c r="BE540" s="114"/>
      <c r="BF540" s="114"/>
      <c r="BG540" s="114"/>
      <c r="BH540" s="114"/>
      <c r="BI540" s="114"/>
      <c r="BJ540" s="335">
        <v>0.08</v>
      </c>
      <c r="BK540" s="335">
        <v>0.08</v>
      </c>
      <c r="BL540" s="386" t="s">
        <v>1701</v>
      </c>
      <c r="BM540" s="354">
        <v>0.17</v>
      </c>
      <c r="BN540" s="1251">
        <v>0.17</v>
      </c>
      <c r="BO540" s="512" t="s">
        <v>2629</v>
      </c>
      <c r="BP540" s="517" t="s">
        <v>4519</v>
      </c>
      <c r="BQ540" s="517" t="s">
        <v>4519</v>
      </c>
      <c r="BR540" s="512" t="s">
        <v>4520</v>
      </c>
      <c r="BS540" s="1098">
        <v>0.3332</v>
      </c>
      <c r="BT540" s="1176">
        <v>0.3332</v>
      </c>
      <c r="BU540" s="1173" t="s">
        <v>5692</v>
      </c>
      <c r="BV540" s="290">
        <v>0.41699999999999998</v>
      </c>
      <c r="BW540" s="290">
        <v>0.41699999999999998</v>
      </c>
      <c r="BX540" s="1161" t="s">
        <v>6325</v>
      </c>
      <c r="BY540" s="290">
        <f>8.33%*6</f>
        <v>0.49980000000000002</v>
      </c>
      <c r="BZ540" s="290">
        <f>8.33%*6</f>
        <v>0.49980000000000002</v>
      </c>
      <c r="CA540" s="1172" t="s">
        <v>7301</v>
      </c>
      <c r="CB540" s="354">
        <f>IFERROR(VLOOKUP(CONCATENATE($AC540,$AE540),'[1]Matriz de Decisión'!$M$4:$Y$81,8,0),0)</f>
        <v>0.40333333333333332</v>
      </c>
      <c r="CC540" s="355"/>
      <c r="CD540" s="355"/>
      <c r="CE540" s="354">
        <f>IFERROR(VLOOKUP(CONCATENATE($AC540,$AE540),'[1]Matriz de Decisión'!$M$4:$Y$81,9,0),0)</f>
        <v>0.48666666666666664</v>
      </c>
      <c r="CF540" s="355"/>
      <c r="CG540" s="355"/>
      <c r="CH540" s="354">
        <f>IFERROR(VLOOKUP(CONCATENATE($AC540,$AE540),'[1]Matriz de Decisión'!$M$4:$Y$81,10,0),0)</f>
        <v>0.56999999999999995</v>
      </c>
      <c r="CI540" s="355"/>
      <c r="CJ540" s="355"/>
      <c r="CK540" s="354">
        <f>IFERROR(VLOOKUP(CONCATENATE($AC540,$AE540),'[1]Matriz de Decisión'!$M$4:$Y$81,11,0),0)</f>
        <v>0.65333333333333332</v>
      </c>
      <c r="CL540" s="355"/>
      <c r="CM540" s="355"/>
      <c r="CN540" s="354">
        <f>IFERROR(VLOOKUP(CONCATENATE($AC540,$AE540),'[1]Matriz de Decisión'!$M$4:$Y$81,12,0),0)</f>
        <v>0.73666666666666669</v>
      </c>
      <c r="CO540" s="355"/>
      <c r="CP540" s="355"/>
      <c r="CQ540" s="354">
        <f>IFERROR(VLOOKUP(CONCATENATE($AC540,$AE540),'[1]Matriz de Decisión'!$M$4:$Y$81,13,0),0)</f>
        <v>0.99999999999999989</v>
      </c>
      <c r="CR540" s="355"/>
      <c r="CS540" s="355"/>
    </row>
    <row r="541" spans="1:97" ht="288" x14ac:dyDescent="0.25">
      <c r="A541" s="234" t="s">
        <v>3556</v>
      </c>
      <c r="B541" s="234" t="s">
        <v>181</v>
      </c>
      <c r="C541" s="234">
        <v>3</v>
      </c>
      <c r="D541" s="166" t="s">
        <v>188</v>
      </c>
      <c r="E541" s="120">
        <v>0</v>
      </c>
      <c r="F541" s="166" t="s">
        <v>192</v>
      </c>
      <c r="G541" s="166" t="s">
        <v>3764</v>
      </c>
      <c r="H541" s="166" t="s">
        <v>183</v>
      </c>
      <c r="I541" s="299" t="str">
        <f t="shared" si="38"/>
        <v>I-305-0-1317501</v>
      </c>
      <c r="J541" s="182" t="s">
        <v>221</v>
      </c>
      <c r="K541" s="216" t="s">
        <v>1996</v>
      </c>
      <c r="L541" s="115" t="s">
        <v>20</v>
      </c>
      <c r="M541" s="221" t="s">
        <v>4757</v>
      </c>
      <c r="N541" s="221"/>
      <c r="O541" s="110" t="s">
        <v>225</v>
      </c>
      <c r="P541" s="178" t="s">
        <v>1664</v>
      </c>
      <c r="Q541" s="178" t="s">
        <v>1665</v>
      </c>
      <c r="R541" s="221" t="s">
        <v>228</v>
      </c>
      <c r="S541" s="221" t="s">
        <v>1702</v>
      </c>
      <c r="T541" s="220" t="s">
        <v>1703</v>
      </c>
      <c r="U541" s="384">
        <v>0.06</v>
      </c>
      <c r="V541" s="221" t="s">
        <v>314</v>
      </c>
      <c r="W541" s="958">
        <v>1</v>
      </c>
      <c r="X541" s="116"/>
      <c r="Y541" s="116"/>
      <c r="Z541" s="221" t="s">
        <v>1704</v>
      </c>
      <c r="AA541" s="183">
        <v>43101</v>
      </c>
      <c r="AB541" s="183">
        <v>43465</v>
      </c>
      <c r="AC541" s="341" t="str">
        <f t="shared" si="39"/>
        <v>enero</v>
      </c>
      <c r="AD541" s="343">
        <f t="shared" si="40"/>
        <v>364</v>
      </c>
      <c r="AE541" s="342">
        <f t="shared" si="37"/>
        <v>365</v>
      </c>
      <c r="AF541" s="180">
        <v>0</v>
      </c>
      <c r="AG541" s="385">
        <v>120000000</v>
      </c>
      <c r="AH541" s="385" t="s">
        <v>1669</v>
      </c>
      <c r="AI541" s="385"/>
      <c r="AJ541" s="385" t="s">
        <v>1705</v>
      </c>
      <c r="AK541" s="386" t="s">
        <v>1706</v>
      </c>
      <c r="AL541" s="240">
        <v>8.3299999999999999E-2</v>
      </c>
      <c r="AM541" s="244" t="s">
        <v>1707</v>
      </c>
      <c r="AN541" s="1294">
        <v>0.17</v>
      </c>
      <c r="AO541" s="512" t="s">
        <v>2630</v>
      </c>
      <c r="AP541" s="517" t="s">
        <v>4519</v>
      </c>
      <c r="AQ541" s="512" t="s">
        <v>4521</v>
      </c>
      <c r="AR541" s="1169">
        <v>0.3332</v>
      </c>
      <c r="AS541" s="1161" t="s">
        <v>5693</v>
      </c>
      <c r="AT541" s="290">
        <v>0.41699999999999998</v>
      </c>
      <c r="AU541" s="1172" t="s">
        <v>6326</v>
      </c>
      <c r="AV541" s="290">
        <f t="shared" ref="AV541:AV544" si="41">8.33%*6</f>
        <v>0.49980000000000002</v>
      </c>
      <c r="AW541" s="1172" t="s">
        <v>7302</v>
      </c>
      <c r="AX541" s="114"/>
      <c r="AY541" s="114"/>
      <c r="AZ541" s="114"/>
      <c r="BA541" s="114"/>
      <c r="BB541" s="114"/>
      <c r="BC541" s="114"/>
      <c r="BD541" s="114"/>
      <c r="BE541" s="114"/>
      <c r="BF541" s="114"/>
      <c r="BG541" s="114"/>
      <c r="BH541" s="114"/>
      <c r="BI541" s="114"/>
      <c r="BJ541" s="335">
        <v>0.08</v>
      </c>
      <c r="BK541" s="335">
        <v>0.08</v>
      </c>
      <c r="BL541" s="386" t="s">
        <v>1707</v>
      </c>
      <c r="BM541" s="1251">
        <v>0.17</v>
      </c>
      <c r="BN541" s="1251">
        <v>0.17</v>
      </c>
      <c r="BO541" s="512" t="s">
        <v>2630</v>
      </c>
      <c r="BP541" s="517" t="s">
        <v>4519</v>
      </c>
      <c r="BQ541" s="517" t="s">
        <v>4519</v>
      </c>
      <c r="BR541" s="512" t="s">
        <v>4521</v>
      </c>
      <c r="BS541" s="1098">
        <v>0.3332</v>
      </c>
      <c r="BT541" s="1176">
        <v>0.3332</v>
      </c>
      <c r="BU541" s="1173" t="s">
        <v>5693</v>
      </c>
      <c r="BV541" s="290">
        <v>0.41699999999999998</v>
      </c>
      <c r="BW541" s="290">
        <v>0.41699999999999998</v>
      </c>
      <c r="BX541" s="1161" t="s">
        <v>6326</v>
      </c>
      <c r="BY541" s="290">
        <f t="shared" ref="BY541:BZ544" si="42">8.33%*6</f>
        <v>0.49980000000000002</v>
      </c>
      <c r="BZ541" s="290">
        <f t="shared" si="42"/>
        <v>0.49980000000000002</v>
      </c>
      <c r="CA541" s="1172" t="s">
        <v>7302</v>
      </c>
      <c r="CB541" s="354">
        <f>IFERROR(VLOOKUP(CONCATENATE($AC541,$AE541),'[1]Matriz de Decisión'!$M$4:$Y$81,8,0),0)</f>
        <v>0.40333333333333332</v>
      </c>
      <c r="CC541" s="355"/>
      <c r="CD541" s="355"/>
      <c r="CE541" s="354">
        <f>IFERROR(VLOOKUP(CONCATENATE($AC541,$AE541),'[1]Matriz de Decisión'!$M$4:$Y$81,9,0),0)</f>
        <v>0.48666666666666664</v>
      </c>
      <c r="CF541" s="355"/>
      <c r="CG541" s="355"/>
      <c r="CH541" s="354">
        <f>IFERROR(VLOOKUP(CONCATENATE($AC541,$AE541),'[1]Matriz de Decisión'!$M$4:$Y$81,10,0),0)</f>
        <v>0.56999999999999995</v>
      </c>
      <c r="CI541" s="355"/>
      <c r="CJ541" s="355"/>
      <c r="CK541" s="354">
        <f>IFERROR(VLOOKUP(CONCATENATE($AC541,$AE541),'[1]Matriz de Decisión'!$M$4:$Y$81,11,0),0)</f>
        <v>0.65333333333333332</v>
      </c>
      <c r="CL541" s="355"/>
      <c r="CM541" s="355"/>
      <c r="CN541" s="354">
        <f>IFERROR(VLOOKUP(CONCATENATE($AC541,$AE541),'[1]Matriz de Decisión'!$M$4:$Y$81,12,0),0)</f>
        <v>0.73666666666666669</v>
      </c>
      <c r="CO541" s="355"/>
      <c r="CP541" s="355"/>
      <c r="CQ541" s="354">
        <f>IFERROR(VLOOKUP(CONCATENATE($AC541,$AE541),'[1]Matriz de Decisión'!$M$4:$Y$81,13,0),0)</f>
        <v>0.99999999999999989</v>
      </c>
      <c r="CR541" s="355"/>
      <c r="CS541" s="355"/>
    </row>
    <row r="542" spans="1:97" ht="409.5" x14ac:dyDescent="0.25">
      <c r="A542" s="234" t="s">
        <v>3556</v>
      </c>
      <c r="B542" s="234" t="s">
        <v>181</v>
      </c>
      <c r="C542" s="234">
        <v>3</v>
      </c>
      <c r="D542" s="166" t="s">
        <v>188</v>
      </c>
      <c r="E542" s="120">
        <v>0</v>
      </c>
      <c r="F542" s="166" t="s">
        <v>192</v>
      </c>
      <c r="G542" s="166" t="s">
        <v>3765</v>
      </c>
      <c r="H542" s="166" t="s">
        <v>183</v>
      </c>
      <c r="I542" s="299" t="str">
        <f t="shared" si="38"/>
        <v>I-305-0-1317601</v>
      </c>
      <c r="J542" s="182" t="s">
        <v>221</v>
      </c>
      <c r="K542" s="216" t="s">
        <v>1996</v>
      </c>
      <c r="L542" s="115" t="s">
        <v>20</v>
      </c>
      <c r="M542" s="221" t="s">
        <v>4758</v>
      </c>
      <c r="N542" s="221"/>
      <c r="O542" s="110" t="s">
        <v>225</v>
      </c>
      <c r="P542" s="178" t="s">
        <v>1664</v>
      </c>
      <c r="Q542" s="178" t="s">
        <v>1665</v>
      </c>
      <c r="R542" s="221" t="s">
        <v>228</v>
      </c>
      <c r="S542" s="221" t="s">
        <v>1708</v>
      </c>
      <c r="T542" s="220" t="s">
        <v>1709</v>
      </c>
      <c r="U542" s="384">
        <v>0.04</v>
      </c>
      <c r="V542" s="221" t="s">
        <v>314</v>
      </c>
      <c r="W542" s="958">
        <v>1</v>
      </c>
      <c r="X542" s="116"/>
      <c r="Y542" s="116"/>
      <c r="Z542" s="221" t="s">
        <v>1710</v>
      </c>
      <c r="AA542" s="183">
        <v>43101</v>
      </c>
      <c r="AB542" s="183">
        <v>43465</v>
      </c>
      <c r="AC542" s="341" t="str">
        <f t="shared" si="39"/>
        <v>enero</v>
      </c>
      <c r="AD542" s="343">
        <f t="shared" si="40"/>
        <v>364</v>
      </c>
      <c r="AE542" s="342">
        <f t="shared" si="37"/>
        <v>365</v>
      </c>
      <c r="AF542" s="180">
        <v>0</v>
      </c>
      <c r="AG542" s="385">
        <v>10337940</v>
      </c>
      <c r="AH542" s="385" t="s">
        <v>1669</v>
      </c>
      <c r="AI542" s="385"/>
      <c r="AJ542" s="385" t="s">
        <v>1705</v>
      </c>
      <c r="AK542" s="386" t="s">
        <v>1706</v>
      </c>
      <c r="AL542" s="240">
        <v>8.3299999999999999E-2</v>
      </c>
      <c r="AM542" s="244" t="s">
        <v>1711</v>
      </c>
      <c r="AN542" s="1294">
        <v>0.17</v>
      </c>
      <c r="AO542" s="512" t="s">
        <v>2631</v>
      </c>
      <c r="AP542" s="517" t="s">
        <v>4519</v>
      </c>
      <c r="AQ542" s="512" t="s">
        <v>4522</v>
      </c>
      <c r="AR542" s="1169">
        <v>0.3332</v>
      </c>
      <c r="AS542" s="1161" t="s">
        <v>5694</v>
      </c>
      <c r="AT542" s="290">
        <v>0.41699999999999998</v>
      </c>
      <c r="AU542" s="1172" t="s">
        <v>6327</v>
      </c>
      <c r="AV542" s="290">
        <f t="shared" si="41"/>
        <v>0.49980000000000002</v>
      </c>
      <c r="AW542" s="1172" t="s">
        <v>7303</v>
      </c>
      <c r="AX542" s="114"/>
      <c r="AY542" s="114"/>
      <c r="AZ542" s="114"/>
      <c r="BA542" s="114"/>
      <c r="BB542" s="114"/>
      <c r="BC542" s="114"/>
      <c r="BD542" s="114"/>
      <c r="BE542" s="114"/>
      <c r="BF542" s="114"/>
      <c r="BG542" s="114"/>
      <c r="BH542" s="114"/>
      <c r="BI542" s="114"/>
      <c r="BJ542" s="335">
        <v>0.08</v>
      </c>
      <c r="BK542" s="335">
        <v>0.08</v>
      </c>
      <c r="BL542" s="386" t="s">
        <v>1711</v>
      </c>
      <c r="BM542" s="1251">
        <v>0.17</v>
      </c>
      <c r="BN542" s="1251">
        <v>0.17</v>
      </c>
      <c r="BO542" s="512" t="s">
        <v>2631</v>
      </c>
      <c r="BP542" s="517" t="s">
        <v>4519</v>
      </c>
      <c r="BQ542" s="517" t="s">
        <v>4519</v>
      </c>
      <c r="BR542" s="512" t="s">
        <v>4522</v>
      </c>
      <c r="BS542" s="1098">
        <v>0.3332</v>
      </c>
      <c r="BT542" s="1176">
        <v>0.3332</v>
      </c>
      <c r="BU542" s="1173" t="s">
        <v>5711</v>
      </c>
      <c r="BV542" s="290">
        <v>0.41699999999999998</v>
      </c>
      <c r="BW542" s="290">
        <v>0.41699999999999998</v>
      </c>
      <c r="BX542" s="1161" t="s">
        <v>6327</v>
      </c>
      <c r="BY542" s="290">
        <f t="shared" si="42"/>
        <v>0.49980000000000002</v>
      </c>
      <c r="BZ542" s="290">
        <f t="shared" si="42"/>
        <v>0.49980000000000002</v>
      </c>
      <c r="CA542" s="1172" t="s">
        <v>7303</v>
      </c>
      <c r="CB542" s="354">
        <f>IFERROR(VLOOKUP(CONCATENATE($AC542,$AE542),'[1]Matriz de Decisión'!$M$4:$Y$81,8,0),0)</f>
        <v>0.40333333333333332</v>
      </c>
      <c r="CC542" s="355"/>
      <c r="CD542" s="355"/>
      <c r="CE542" s="354">
        <f>IFERROR(VLOOKUP(CONCATENATE($AC542,$AE542),'[1]Matriz de Decisión'!$M$4:$Y$81,9,0),0)</f>
        <v>0.48666666666666664</v>
      </c>
      <c r="CF542" s="355"/>
      <c r="CG542" s="355"/>
      <c r="CH542" s="354">
        <f>IFERROR(VLOOKUP(CONCATENATE($AC542,$AE542),'[1]Matriz de Decisión'!$M$4:$Y$81,10,0),0)</f>
        <v>0.56999999999999995</v>
      </c>
      <c r="CI542" s="355"/>
      <c r="CJ542" s="355"/>
      <c r="CK542" s="354">
        <f>IFERROR(VLOOKUP(CONCATENATE($AC542,$AE542),'[1]Matriz de Decisión'!$M$4:$Y$81,11,0),0)</f>
        <v>0.65333333333333332</v>
      </c>
      <c r="CL542" s="355"/>
      <c r="CM542" s="355"/>
      <c r="CN542" s="354">
        <f>IFERROR(VLOOKUP(CONCATENATE($AC542,$AE542),'[1]Matriz de Decisión'!$M$4:$Y$81,12,0),0)</f>
        <v>0.73666666666666669</v>
      </c>
      <c r="CO542" s="355"/>
      <c r="CP542" s="355"/>
      <c r="CQ542" s="354">
        <f>IFERROR(VLOOKUP(CONCATENATE($AC542,$AE542),'[1]Matriz de Decisión'!$M$4:$Y$81,13,0),0)</f>
        <v>0.99999999999999989</v>
      </c>
      <c r="CR542" s="355"/>
      <c r="CS542" s="355"/>
    </row>
    <row r="543" spans="1:97" ht="239.25" customHeight="1" x14ac:dyDescent="0.25">
      <c r="A543" s="234" t="s">
        <v>3556</v>
      </c>
      <c r="B543" s="234" t="s">
        <v>181</v>
      </c>
      <c r="C543" s="234">
        <v>3</v>
      </c>
      <c r="D543" s="166" t="s">
        <v>188</v>
      </c>
      <c r="E543" s="120">
        <v>0</v>
      </c>
      <c r="F543" s="166" t="s">
        <v>192</v>
      </c>
      <c r="G543" s="166" t="s">
        <v>3766</v>
      </c>
      <c r="H543" s="166" t="s">
        <v>183</v>
      </c>
      <c r="I543" s="299" t="str">
        <f t="shared" si="38"/>
        <v>I-305-0-1317701</v>
      </c>
      <c r="J543" s="182" t="s">
        <v>221</v>
      </c>
      <c r="K543" s="216" t="s">
        <v>1996</v>
      </c>
      <c r="L543" s="115" t="s">
        <v>20</v>
      </c>
      <c r="M543" s="221" t="s">
        <v>4759</v>
      </c>
      <c r="N543" s="221"/>
      <c r="O543" s="110" t="s">
        <v>225</v>
      </c>
      <c r="P543" s="178" t="s">
        <v>1664</v>
      </c>
      <c r="Q543" s="178" t="s">
        <v>1665</v>
      </c>
      <c r="R543" s="221" t="s">
        <v>228</v>
      </c>
      <c r="S543" s="221" t="s">
        <v>1712</v>
      </c>
      <c r="T543" s="220" t="s">
        <v>1713</v>
      </c>
      <c r="U543" s="384">
        <v>0.04</v>
      </c>
      <c r="V543" s="221" t="s">
        <v>314</v>
      </c>
      <c r="W543" s="958">
        <v>1</v>
      </c>
      <c r="X543" s="116"/>
      <c r="Y543" s="116"/>
      <c r="Z543" s="221" t="s">
        <v>1714</v>
      </c>
      <c r="AA543" s="183">
        <v>43101</v>
      </c>
      <c r="AB543" s="183">
        <v>43465</v>
      </c>
      <c r="AC543" s="341" t="str">
        <f t="shared" si="39"/>
        <v>enero</v>
      </c>
      <c r="AD543" s="343">
        <f t="shared" si="40"/>
        <v>364</v>
      </c>
      <c r="AE543" s="342">
        <f t="shared" si="37"/>
        <v>365</v>
      </c>
      <c r="AF543" s="180">
        <v>0</v>
      </c>
      <c r="AG543" s="385">
        <v>95265440</v>
      </c>
      <c r="AH543" s="385" t="s">
        <v>1669</v>
      </c>
      <c r="AI543" s="385"/>
      <c r="AJ543" s="385" t="s">
        <v>1715</v>
      </c>
      <c r="AK543" s="386" t="s">
        <v>1706</v>
      </c>
      <c r="AL543" s="240">
        <v>8.3299999999999999E-2</v>
      </c>
      <c r="AM543" s="244" t="s">
        <v>1716</v>
      </c>
      <c r="AN543" s="1294">
        <v>0.17</v>
      </c>
      <c r="AO543" s="512" t="s">
        <v>2632</v>
      </c>
      <c r="AP543" s="517" t="s">
        <v>4519</v>
      </c>
      <c r="AQ543" s="512" t="s">
        <v>4523</v>
      </c>
      <c r="AR543" s="1169">
        <v>0.3332</v>
      </c>
      <c r="AS543" s="1161" t="s">
        <v>5695</v>
      </c>
      <c r="AT543" s="290">
        <v>0.41699999999999998</v>
      </c>
      <c r="AU543" s="1172" t="s">
        <v>6328</v>
      </c>
      <c r="AV543" s="290">
        <f t="shared" si="41"/>
        <v>0.49980000000000002</v>
      </c>
      <c r="AW543" s="1172" t="s">
        <v>7304</v>
      </c>
      <c r="AX543" s="114"/>
      <c r="AY543" s="114"/>
      <c r="AZ543" s="114"/>
      <c r="BA543" s="114"/>
      <c r="BB543" s="114"/>
      <c r="BC543" s="114"/>
      <c r="BD543" s="114"/>
      <c r="BE543" s="114"/>
      <c r="BF543" s="114"/>
      <c r="BG543" s="114"/>
      <c r="BH543" s="114"/>
      <c r="BI543" s="114"/>
      <c r="BJ543" s="335">
        <v>0.08</v>
      </c>
      <c r="BK543" s="335">
        <v>0.08</v>
      </c>
      <c r="BL543" s="386" t="s">
        <v>1716</v>
      </c>
      <c r="BM543" s="1251">
        <v>0.17</v>
      </c>
      <c r="BN543" s="1251">
        <v>0.17</v>
      </c>
      <c r="BO543" s="512" t="s">
        <v>2632</v>
      </c>
      <c r="BP543" s="517" t="s">
        <v>4519</v>
      </c>
      <c r="BQ543" s="517" t="s">
        <v>4519</v>
      </c>
      <c r="BR543" s="512" t="s">
        <v>4523</v>
      </c>
      <c r="BS543" s="1098">
        <v>0.3332</v>
      </c>
      <c r="BT543" s="1176">
        <v>0.3332</v>
      </c>
      <c r="BU543" s="1173" t="s">
        <v>5712</v>
      </c>
      <c r="BV543" s="290">
        <v>0.41699999999999998</v>
      </c>
      <c r="BW543" s="290">
        <v>0.41699999999999998</v>
      </c>
      <c r="BX543" s="1161" t="s">
        <v>6328</v>
      </c>
      <c r="BY543" s="290">
        <f t="shared" si="42"/>
        <v>0.49980000000000002</v>
      </c>
      <c r="BZ543" s="290">
        <f t="shared" si="42"/>
        <v>0.49980000000000002</v>
      </c>
      <c r="CA543" s="1172" t="s">
        <v>7304</v>
      </c>
      <c r="CB543" s="354">
        <f>IFERROR(VLOOKUP(CONCATENATE($AC543,$AE543),'[1]Matriz de Decisión'!$M$4:$Y$81,8,0),0)</f>
        <v>0.40333333333333332</v>
      </c>
      <c r="CC543" s="355"/>
      <c r="CD543" s="355"/>
      <c r="CE543" s="354">
        <f>IFERROR(VLOOKUP(CONCATENATE($AC543,$AE543),'[1]Matriz de Decisión'!$M$4:$Y$81,9,0),0)</f>
        <v>0.48666666666666664</v>
      </c>
      <c r="CF543" s="355"/>
      <c r="CG543" s="355"/>
      <c r="CH543" s="354">
        <f>IFERROR(VLOOKUP(CONCATENATE($AC543,$AE543),'[1]Matriz de Decisión'!$M$4:$Y$81,10,0),0)</f>
        <v>0.56999999999999995</v>
      </c>
      <c r="CI543" s="355"/>
      <c r="CJ543" s="355"/>
      <c r="CK543" s="354">
        <f>IFERROR(VLOOKUP(CONCATENATE($AC543,$AE543),'[1]Matriz de Decisión'!$M$4:$Y$81,11,0),0)</f>
        <v>0.65333333333333332</v>
      </c>
      <c r="CL543" s="355"/>
      <c r="CM543" s="355"/>
      <c r="CN543" s="354">
        <f>IFERROR(VLOOKUP(CONCATENATE($AC543,$AE543),'[1]Matriz de Decisión'!$M$4:$Y$81,12,0),0)</f>
        <v>0.73666666666666669</v>
      </c>
      <c r="CO543" s="355"/>
      <c r="CP543" s="355"/>
      <c r="CQ543" s="354">
        <f>IFERROR(VLOOKUP(CONCATENATE($AC543,$AE543),'[1]Matriz de Decisión'!$M$4:$Y$81,13,0),0)</f>
        <v>0.99999999999999989</v>
      </c>
      <c r="CR543" s="355"/>
      <c r="CS543" s="355"/>
    </row>
    <row r="544" spans="1:97" ht="384" x14ac:dyDescent="0.25">
      <c r="A544" s="234" t="s">
        <v>3556</v>
      </c>
      <c r="B544" s="234" t="s">
        <v>181</v>
      </c>
      <c r="C544" s="234">
        <v>3</v>
      </c>
      <c r="D544" s="166" t="s">
        <v>188</v>
      </c>
      <c r="E544" s="120">
        <v>0</v>
      </c>
      <c r="F544" s="166" t="s">
        <v>192</v>
      </c>
      <c r="G544" s="166" t="s">
        <v>3767</v>
      </c>
      <c r="H544" s="166" t="s">
        <v>183</v>
      </c>
      <c r="I544" s="299" t="str">
        <f t="shared" si="38"/>
        <v>I-305-0-1317801</v>
      </c>
      <c r="J544" s="182" t="s">
        <v>221</v>
      </c>
      <c r="K544" s="216" t="s">
        <v>1996</v>
      </c>
      <c r="L544" s="115" t="s">
        <v>20</v>
      </c>
      <c r="M544" s="221" t="s">
        <v>4760</v>
      </c>
      <c r="N544" s="221"/>
      <c r="O544" s="110" t="s">
        <v>225</v>
      </c>
      <c r="P544" s="178" t="s">
        <v>1664</v>
      </c>
      <c r="Q544" s="178" t="s">
        <v>1665</v>
      </c>
      <c r="R544" s="221" t="s">
        <v>228</v>
      </c>
      <c r="S544" s="221" t="s">
        <v>1717</v>
      </c>
      <c r="T544" s="220" t="s">
        <v>1718</v>
      </c>
      <c r="U544" s="384">
        <v>0.04</v>
      </c>
      <c r="V544" s="221" t="s">
        <v>314</v>
      </c>
      <c r="W544" s="958">
        <v>1</v>
      </c>
      <c r="X544" s="116"/>
      <c r="Y544" s="116"/>
      <c r="Z544" s="221" t="s">
        <v>1719</v>
      </c>
      <c r="AA544" s="183">
        <v>43101</v>
      </c>
      <c r="AB544" s="183">
        <v>43465</v>
      </c>
      <c r="AC544" s="341" t="str">
        <f t="shared" si="39"/>
        <v>enero</v>
      </c>
      <c r="AD544" s="343">
        <f t="shared" si="40"/>
        <v>364</v>
      </c>
      <c r="AE544" s="342">
        <f t="shared" si="37"/>
        <v>365</v>
      </c>
      <c r="AF544" s="180">
        <v>0</v>
      </c>
      <c r="AG544" s="385">
        <v>114585440</v>
      </c>
      <c r="AH544" s="385" t="s">
        <v>1669</v>
      </c>
      <c r="AI544" s="385"/>
      <c r="AJ544" s="385" t="s">
        <v>1715</v>
      </c>
      <c r="AK544" s="386" t="s">
        <v>1706</v>
      </c>
      <c r="AL544" s="240">
        <v>8.3299999999999999E-2</v>
      </c>
      <c r="AM544" s="244" t="s">
        <v>1720</v>
      </c>
      <c r="AN544" s="1294">
        <v>0.17</v>
      </c>
      <c r="AO544" s="512" t="s">
        <v>2633</v>
      </c>
      <c r="AP544" s="517" t="s">
        <v>4519</v>
      </c>
      <c r="AQ544" s="512" t="s">
        <v>4524</v>
      </c>
      <c r="AR544" s="1169">
        <v>0.3332</v>
      </c>
      <c r="AS544" s="1161" t="s">
        <v>5696</v>
      </c>
      <c r="AT544" s="290">
        <v>0.41699999999999998</v>
      </c>
      <c r="AU544" s="1172" t="s">
        <v>6329</v>
      </c>
      <c r="AV544" s="290">
        <f t="shared" si="41"/>
        <v>0.49980000000000002</v>
      </c>
      <c r="AW544" s="1172" t="s">
        <v>7305</v>
      </c>
      <c r="AX544" s="119"/>
      <c r="AY544" s="119"/>
      <c r="AZ544" s="119"/>
      <c r="BA544" s="119"/>
      <c r="BB544" s="119"/>
      <c r="BC544" s="119"/>
      <c r="BD544" s="119"/>
      <c r="BE544" s="119"/>
      <c r="BF544" s="119"/>
      <c r="BG544" s="119"/>
      <c r="BH544" s="119"/>
      <c r="BI544" s="119"/>
      <c r="BJ544" s="335">
        <v>0.08</v>
      </c>
      <c r="BK544" s="335">
        <v>0.08</v>
      </c>
      <c r="BL544" s="244" t="s">
        <v>1720</v>
      </c>
      <c r="BM544" s="1251">
        <v>0.17</v>
      </c>
      <c r="BN544" s="1251">
        <v>0.17</v>
      </c>
      <c r="BO544" s="512" t="s">
        <v>2633</v>
      </c>
      <c r="BP544" s="517" t="s">
        <v>4519</v>
      </c>
      <c r="BQ544" s="517" t="s">
        <v>4519</v>
      </c>
      <c r="BR544" s="512" t="s">
        <v>4524</v>
      </c>
      <c r="BS544" s="1098">
        <v>0.3332</v>
      </c>
      <c r="BT544" s="1176">
        <v>0.3332</v>
      </c>
      <c r="BU544" s="1173" t="s">
        <v>5696</v>
      </c>
      <c r="BV544" s="1251">
        <v>0.41699999999999998</v>
      </c>
      <c r="BW544" s="1252">
        <v>0.41699999999999998</v>
      </c>
      <c r="BX544" s="1161" t="s">
        <v>6329</v>
      </c>
      <c r="BY544" s="290">
        <f t="shared" si="42"/>
        <v>0.49980000000000002</v>
      </c>
      <c r="BZ544" s="290">
        <f t="shared" si="42"/>
        <v>0.49980000000000002</v>
      </c>
      <c r="CA544" s="1172" t="s">
        <v>7305</v>
      </c>
      <c r="CB544" s="354">
        <f>IFERROR(VLOOKUP(CONCATENATE($AC544,$AE544),'[1]Matriz de Decisión'!$M$4:$Y$81,8,0),0)</f>
        <v>0.40333333333333332</v>
      </c>
      <c r="CC544" s="355"/>
      <c r="CD544" s="355"/>
      <c r="CE544" s="354">
        <f>IFERROR(VLOOKUP(CONCATENATE($AC544,$AE544),'[1]Matriz de Decisión'!$M$4:$Y$81,9,0),0)</f>
        <v>0.48666666666666664</v>
      </c>
      <c r="CF544" s="355"/>
      <c r="CG544" s="355"/>
      <c r="CH544" s="354">
        <f>IFERROR(VLOOKUP(CONCATENATE($AC544,$AE544),'[1]Matriz de Decisión'!$M$4:$Y$81,10,0),0)</f>
        <v>0.56999999999999995</v>
      </c>
      <c r="CI544" s="355"/>
      <c r="CJ544" s="355"/>
      <c r="CK544" s="354">
        <f>IFERROR(VLOOKUP(CONCATENATE($AC544,$AE544),'[1]Matriz de Decisión'!$M$4:$Y$81,11,0),0)</f>
        <v>0.65333333333333332</v>
      </c>
      <c r="CL544" s="355"/>
      <c r="CM544" s="355"/>
      <c r="CN544" s="354">
        <f>IFERROR(VLOOKUP(CONCATENATE($AC544,$AE544),'[1]Matriz de Decisión'!$M$4:$Y$81,12,0),0)</f>
        <v>0.73666666666666669</v>
      </c>
      <c r="CO544" s="355"/>
      <c r="CP544" s="355"/>
      <c r="CQ544" s="354">
        <f>IFERROR(VLOOKUP(CONCATENATE($AC544,$AE544),'[1]Matriz de Decisión'!$M$4:$Y$81,13,0),0)</f>
        <v>0.99999999999999989</v>
      </c>
      <c r="CR544" s="355"/>
      <c r="CS544" s="355"/>
    </row>
    <row r="545" spans="1:97" ht="228" customHeight="1" x14ac:dyDescent="0.25">
      <c r="A545" s="234" t="s">
        <v>3556</v>
      </c>
      <c r="B545" s="234" t="s">
        <v>181</v>
      </c>
      <c r="C545" s="234">
        <v>3</v>
      </c>
      <c r="D545" s="166" t="s">
        <v>188</v>
      </c>
      <c r="E545" s="120">
        <v>1</v>
      </c>
      <c r="F545" s="166" t="s">
        <v>210</v>
      </c>
      <c r="G545" s="166" t="s">
        <v>200</v>
      </c>
      <c r="H545" s="166" t="s">
        <v>183</v>
      </c>
      <c r="I545" s="299" t="str">
        <f t="shared" si="38"/>
        <v>I-305-1-2100201</v>
      </c>
      <c r="J545" s="184" t="s">
        <v>221</v>
      </c>
      <c r="K545" s="216" t="s">
        <v>1996</v>
      </c>
      <c r="L545" s="126" t="s">
        <v>20</v>
      </c>
      <c r="M545" s="186" t="s">
        <v>4756</v>
      </c>
      <c r="N545" s="234"/>
      <c r="O545" s="185" t="s">
        <v>1663</v>
      </c>
      <c r="P545" s="185" t="s">
        <v>1664</v>
      </c>
      <c r="Q545" s="185" t="s">
        <v>1665</v>
      </c>
      <c r="R545" s="216" t="s">
        <v>222</v>
      </c>
      <c r="S545" s="186" t="s">
        <v>3599</v>
      </c>
      <c r="T545" s="234" t="s">
        <v>1721</v>
      </c>
      <c r="U545" s="187">
        <v>0.1</v>
      </c>
      <c r="V545" s="234" t="s">
        <v>1722</v>
      </c>
      <c r="W545" s="310">
        <v>10</v>
      </c>
      <c r="X545" s="234"/>
      <c r="Y545" s="234"/>
      <c r="Z545" s="234" t="s">
        <v>1723</v>
      </c>
      <c r="AA545" s="188">
        <v>43101</v>
      </c>
      <c r="AB545" s="188">
        <v>43465</v>
      </c>
      <c r="AC545" s="341" t="str">
        <f t="shared" si="39"/>
        <v>enero</v>
      </c>
      <c r="AD545" s="343">
        <f t="shared" si="40"/>
        <v>364</v>
      </c>
      <c r="AE545" s="342">
        <f t="shared" si="37"/>
        <v>365</v>
      </c>
      <c r="AF545" s="180">
        <v>0</v>
      </c>
      <c r="AG545" s="235">
        <v>157391250</v>
      </c>
      <c r="AH545" s="235" t="s">
        <v>1669</v>
      </c>
      <c r="AI545" s="232">
        <v>923760813</v>
      </c>
      <c r="AJ545" s="235" t="s">
        <v>1724</v>
      </c>
      <c r="AK545" s="238"/>
      <c r="AL545" s="239">
        <v>0</v>
      </c>
      <c r="AM545" s="282" t="s">
        <v>1725</v>
      </c>
      <c r="AN545" s="513">
        <v>0</v>
      </c>
      <c r="AO545" s="514" t="s">
        <v>2634</v>
      </c>
      <c r="AP545" s="633">
        <v>1</v>
      </c>
      <c r="AQ545" s="514" t="s">
        <v>4525</v>
      </c>
      <c r="AR545" s="1168">
        <v>100</v>
      </c>
      <c r="AS545" s="1166" t="s">
        <v>5697</v>
      </c>
      <c r="AT545" s="524">
        <v>1</v>
      </c>
      <c r="AU545" s="1177" t="s">
        <v>6330</v>
      </c>
      <c r="AV545" s="524">
        <v>1</v>
      </c>
      <c r="AW545" s="1177" t="s">
        <v>7306</v>
      </c>
      <c r="AX545" s="119"/>
      <c r="AY545" s="119"/>
      <c r="AZ545" s="119"/>
      <c r="BA545" s="119"/>
      <c r="BB545" s="119"/>
      <c r="BC545" s="119"/>
      <c r="BD545" s="119"/>
      <c r="BE545" s="119"/>
      <c r="BF545" s="119"/>
      <c r="BG545" s="119"/>
      <c r="BH545" s="119"/>
      <c r="BI545" s="119"/>
      <c r="BJ545" s="335">
        <f>IFERROR(VLOOKUP(CONCATENATE($AC545,$AE545),'Matriz de Decisión'!$M$4:$Y$81,2,0),0)</f>
        <v>5.333333333333333E-2</v>
      </c>
      <c r="BK545" s="237">
        <v>0</v>
      </c>
      <c r="BL545" s="243" t="s">
        <v>1726</v>
      </c>
      <c r="BM545" s="354">
        <v>0.15</v>
      </c>
      <c r="BN545" s="513">
        <v>0</v>
      </c>
      <c r="BO545" s="514" t="s">
        <v>2634</v>
      </c>
      <c r="BP545" s="774">
        <v>10</v>
      </c>
      <c r="BQ545" s="513">
        <v>7</v>
      </c>
      <c r="BR545" s="514" t="s">
        <v>4525</v>
      </c>
      <c r="BS545" s="1098">
        <v>1</v>
      </c>
      <c r="BT545" s="1098">
        <v>1</v>
      </c>
      <c r="BU545" s="1177" t="s">
        <v>5697</v>
      </c>
      <c r="BV545" s="1251">
        <v>1</v>
      </c>
      <c r="BW545" s="1252">
        <v>1</v>
      </c>
      <c r="BX545" s="1177" t="s">
        <v>6330</v>
      </c>
      <c r="BY545" s="1453">
        <v>1</v>
      </c>
      <c r="BZ545" s="1453">
        <v>1</v>
      </c>
      <c r="CA545" s="1177" t="s">
        <v>7306</v>
      </c>
      <c r="CB545" s="774">
        <v>10</v>
      </c>
      <c r="CC545" s="355"/>
      <c r="CD545" s="355"/>
      <c r="CE545" s="774">
        <v>10</v>
      </c>
      <c r="CF545" s="355"/>
      <c r="CG545" s="355"/>
      <c r="CH545" s="774">
        <v>10</v>
      </c>
      <c r="CI545" s="355"/>
      <c r="CJ545" s="355"/>
      <c r="CK545" s="774">
        <v>10</v>
      </c>
      <c r="CL545" s="355"/>
      <c r="CM545" s="355"/>
      <c r="CN545" s="774">
        <v>10</v>
      </c>
      <c r="CO545" s="355"/>
      <c r="CP545" s="355"/>
      <c r="CQ545" s="774">
        <v>10</v>
      </c>
      <c r="CR545" s="355"/>
      <c r="CS545" s="355"/>
    </row>
    <row r="546" spans="1:97" ht="84" customHeight="1" x14ac:dyDescent="0.25">
      <c r="A546" s="234" t="s">
        <v>3556</v>
      </c>
      <c r="B546" s="234" t="s">
        <v>181</v>
      </c>
      <c r="C546" s="234">
        <v>3</v>
      </c>
      <c r="D546" s="166" t="s">
        <v>188</v>
      </c>
      <c r="E546" s="120">
        <v>1</v>
      </c>
      <c r="F546" s="166" t="s">
        <v>210</v>
      </c>
      <c r="G546" s="166" t="s">
        <v>201</v>
      </c>
      <c r="H546" s="166" t="s">
        <v>183</v>
      </c>
      <c r="I546" s="299" t="str">
        <f t="shared" si="38"/>
        <v>I-305-1-2100301</v>
      </c>
      <c r="J546" s="182" t="s">
        <v>221</v>
      </c>
      <c r="K546" s="216" t="s">
        <v>1996</v>
      </c>
      <c r="L546" s="115" t="s">
        <v>20</v>
      </c>
      <c r="M546" s="111" t="s">
        <v>4755</v>
      </c>
      <c r="N546" s="221"/>
      <c r="O546" s="178" t="s">
        <v>1663</v>
      </c>
      <c r="P546" s="178" t="s">
        <v>1664</v>
      </c>
      <c r="Q546" s="178" t="s">
        <v>1665</v>
      </c>
      <c r="R546" s="216" t="s">
        <v>222</v>
      </c>
      <c r="S546" s="231" t="s">
        <v>1727</v>
      </c>
      <c r="T546" s="234" t="s">
        <v>1728</v>
      </c>
      <c r="U546" s="384">
        <v>0.1</v>
      </c>
      <c r="V546" s="221" t="s">
        <v>314</v>
      </c>
      <c r="W546" s="958">
        <v>1</v>
      </c>
      <c r="X546" s="221"/>
      <c r="Y546" s="221"/>
      <c r="Z546" s="221" t="s">
        <v>1729</v>
      </c>
      <c r="AA546" s="183">
        <v>43101</v>
      </c>
      <c r="AB546" s="183">
        <v>43465</v>
      </c>
      <c r="AC546" s="341" t="str">
        <f t="shared" si="39"/>
        <v>enero</v>
      </c>
      <c r="AD546" s="343">
        <f t="shared" si="40"/>
        <v>364</v>
      </c>
      <c r="AE546" s="342">
        <f t="shared" si="37"/>
        <v>365</v>
      </c>
      <c r="AF546" s="180">
        <v>0</v>
      </c>
      <c r="AG546" s="385">
        <v>101543750</v>
      </c>
      <c r="AH546" s="385" t="s">
        <v>1669</v>
      </c>
      <c r="AI546" s="385"/>
      <c r="AJ546" s="385" t="s">
        <v>1730</v>
      </c>
      <c r="AK546" s="391"/>
      <c r="AL546" s="283">
        <v>0.05</v>
      </c>
      <c r="AM546" s="235" t="s">
        <v>1731</v>
      </c>
      <c r="AN546" s="515">
        <v>0.11</v>
      </c>
      <c r="AO546" s="516" t="s">
        <v>2635</v>
      </c>
      <c r="AP546" s="515">
        <v>0.16</v>
      </c>
      <c r="AQ546" s="516" t="s">
        <v>4526</v>
      </c>
      <c r="AR546" s="1163">
        <v>0.21333333333333332</v>
      </c>
      <c r="AS546" s="1166" t="s">
        <v>5698</v>
      </c>
      <c r="AT546" s="1408">
        <f>IFERROR(VLOOKUP(CONCATENATE($AC546,$AE546),'[1]Matriz de Decisión'!$M$4:$Y$81,6,0),0)</f>
        <v>0.26666666666666666</v>
      </c>
      <c r="AU546" s="1177" t="s">
        <v>6331</v>
      </c>
      <c r="AV546" s="1408">
        <v>0.32</v>
      </c>
      <c r="AW546" s="1177" t="s">
        <v>7307</v>
      </c>
      <c r="AX546" s="114"/>
      <c r="AY546" s="114"/>
      <c r="AZ546" s="114"/>
      <c r="BA546" s="114"/>
      <c r="BB546" s="114"/>
      <c r="BC546" s="114"/>
      <c r="BD546" s="114"/>
      <c r="BE546" s="114"/>
      <c r="BF546" s="114"/>
      <c r="BG546" s="114"/>
      <c r="BH546" s="114"/>
      <c r="BI546" s="114"/>
      <c r="BJ546" s="335">
        <f>IFERROR(VLOOKUP(CONCATENATE($AC546,$AE546),'Matriz de Decisión'!$M$4:$Y$81,2,0),0)</f>
        <v>5.333333333333333E-2</v>
      </c>
      <c r="BK546" s="392">
        <v>0.05</v>
      </c>
      <c r="BL546" s="385" t="s">
        <v>1732</v>
      </c>
      <c r="BM546" s="354">
        <f>IFERROR(VLOOKUP(CONCATENATE($AC546,$AE546),'[1]Matriz de Decisión'!$M$4:$Y$81,3,0),0)</f>
        <v>0.10666666666666666</v>
      </c>
      <c r="BN546" s="519"/>
      <c r="BO546" s="516" t="s">
        <v>2635</v>
      </c>
      <c r="BP546" s="281">
        <f>IFERROR(VLOOKUP(CONCATENATE($AC546,$AE546),'[1]Matriz de Decisión'!$M$4:$Y$81,4,0),0)</f>
        <v>0.15999999999999998</v>
      </c>
      <c r="BQ546" s="281">
        <v>0.16</v>
      </c>
      <c r="BR546" s="516" t="s">
        <v>4526</v>
      </c>
      <c r="BS546" s="1098">
        <v>0.21333333333333332</v>
      </c>
      <c r="BT546" s="1174">
        <v>0.21333333333333332</v>
      </c>
      <c r="BU546" s="1177" t="s">
        <v>5698</v>
      </c>
      <c r="BV546" s="1251">
        <f>IFERROR(VLOOKUP(CONCATENATE($AC546,$AE546),'[1]Matriz de Decisión'!$M$4:$Y$81,6,0),0)</f>
        <v>0.26666666666666666</v>
      </c>
      <c r="BW546" s="1252">
        <f>IFERROR(VLOOKUP(CONCATENATE($AC546,$AE546),'[1]Matriz de Decisión'!$M$4:$Y$81,6,0),0)</f>
        <v>0.26666666666666666</v>
      </c>
      <c r="BX546" s="1177" t="s">
        <v>6331</v>
      </c>
      <c r="BY546" s="1408">
        <f>IFERROR(VLOOKUP(CONCATENATE($AC546,$AE546),'[1]Matriz de Decisión'!$M$4:$Y$81,7,0),0)</f>
        <v>0.32</v>
      </c>
      <c r="BZ546" s="1408">
        <v>0.32</v>
      </c>
      <c r="CA546" s="1177" t="s">
        <v>7307</v>
      </c>
      <c r="CB546" s="354">
        <f>IFERROR(VLOOKUP(CONCATENATE($AC546,$AE546),'[1]Matriz de Decisión'!$M$4:$Y$81,8,0),0)</f>
        <v>0.40333333333333332</v>
      </c>
      <c r="CC546" s="355"/>
      <c r="CD546" s="355"/>
      <c r="CE546" s="354">
        <f>IFERROR(VLOOKUP(CONCATENATE($AC546,$AE546),'[1]Matriz de Decisión'!$M$4:$Y$81,9,0),0)</f>
        <v>0.48666666666666664</v>
      </c>
      <c r="CF546" s="355"/>
      <c r="CG546" s="355"/>
      <c r="CH546" s="354">
        <f>IFERROR(VLOOKUP(CONCATENATE($AC546,$AE546),'[1]Matriz de Decisión'!$M$4:$Y$81,10,0),0)</f>
        <v>0.56999999999999995</v>
      </c>
      <c r="CI546" s="355"/>
      <c r="CJ546" s="355"/>
      <c r="CK546" s="354">
        <f>IFERROR(VLOOKUP(CONCATENATE($AC546,$AE546),'[1]Matriz de Decisión'!$M$4:$Y$81,11,0),0)</f>
        <v>0.65333333333333332</v>
      </c>
      <c r="CL546" s="355"/>
      <c r="CM546" s="355"/>
      <c r="CN546" s="354">
        <f>IFERROR(VLOOKUP(CONCATENATE($AC546,$AE546),'[1]Matriz de Decisión'!$M$4:$Y$81,12,0),0)</f>
        <v>0.73666666666666669</v>
      </c>
      <c r="CO546" s="355"/>
      <c r="CP546" s="355"/>
      <c r="CQ546" s="354">
        <f>IFERROR(VLOOKUP(CONCATENATE($AC546,$AE546),'[1]Matriz de Decisión'!$M$4:$Y$81,13,0),0)</f>
        <v>0.99999999999999989</v>
      </c>
      <c r="CR546" s="355"/>
      <c r="CS546" s="355"/>
    </row>
    <row r="547" spans="1:97" ht="252" x14ac:dyDescent="0.25">
      <c r="A547" s="234" t="s">
        <v>3556</v>
      </c>
      <c r="B547" s="234" t="s">
        <v>181</v>
      </c>
      <c r="C547" s="234">
        <v>3</v>
      </c>
      <c r="D547" s="166" t="s">
        <v>188</v>
      </c>
      <c r="E547" s="120">
        <v>0</v>
      </c>
      <c r="F547" s="166" t="s">
        <v>192</v>
      </c>
      <c r="G547" s="166" t="s">
        <v>3768</v>
      </c>
      <c r="H547" s="166" t="s">
        <v>183</v>
      </c>
      <c r="I547" s="299" t="str">
        <f t="shared" si="38"/>
        <v>I-305-0-1317901</v>
      </c>
      <c r="J547" s="182" t="s">
        <v>221</v>
      </c>
      <c r="K547" s="221" t="s">
        <v>16</v>
      </c>
      <c r="L547" s="115" t="s">
        <v>20</v>
      </c>
      <c r="M547" s="231" t="s">
        <v>4756</v>
      </c>
      <c r="N547" s="221"/>
      <c r="O547" s="110" t="s">
        <v>225</v>
      </c>
      <c r="P547" s="178" t="s">
        <v>1664</v>
      </c>
      <c r="Q547" s="178" t="s">
        <v>1665</v>
      </c>
      <c r="R547" s="221" t="s">
        <v>228</v>
      </c>
      <c r="S547" s="231" t="s">
        <v>3935</v>
      </c>
      <c r="T547" s="220" t="s">
        <v>3936</v>
      </c>
      <c r="U547" s="384">
        <v>0.05</v>
      </c>
      <c r="V547" s="221" t="s">
        <v>314</v>
      </c>
      <c r="W547" s="1634">
        <v>0.9</v>
      </c>
      <c r="X547" s="117" t="s">
        <v>222</v>
      </c>
      <c r="Y547" s="183">
        <v>43180</v>
      </c>
      <c r="Z547" s="234" t="s">
        <v>3937</v>
      </c>
      <c r="AA547" s="188">
        <v>43101</v>
      </c>
      <c r="AB547" s="188">
        <v>43206</v>
      </c>
      <c r="AC547" s="341" t="str">
        <f t="shared" si="39"/>
        <v>enero</v>
      </c>
      <c r="AD547" s="343">
        <f t="shared" si="40"/>
        <v>105</v>
      </c>
      <c r="AE547" s="342">
        <f t="shared" si="37"/>
        <v>122</v>
      </c>
      <c r="AF547" s="180">
        <v>0</v>
      </c>
      <c r="AG547" s="385">
        <v>580000000</v>
      </c>
      <c r="AH547" s="385" t="s">
        <v>1669</v>
      </c>
      <c r="AI547" s="385"/>
      <c r="AJ547" s="385" t="s">
        <v>1733</v>
      </c>
      <c r="AK547" s="391"/>
      <c r="AL547" s="283">
        <v>0.05</v>
      </c>
      <c r="AM547" s="235" t="s">
        <v>1734</v>
      </c>
      <c r="AN547" s="515">
        <v>0.11</v>
      </c>
      <c r="AO547" s="516" t="s">
        <v>2636</v>
      </c>
      <c r="AP547" s="515">
        <v>0.2</v>
      </c>
      <c r="AQ547" s="516" t="s">
        <v>4527</v>
      </c>
      <c r="AR547" s="1164">
        <v>0.82</v>
      </c>
      <c r="AS547" s="1166" t="s">
        <v>5699</v>
      </c>
      <c r="AT547" s="1408">
        <v>0.9</v>
      </c>
      <c r="AU547" s="1177" t="s">
        <v>6332</v>
      </c>
      <c r="AV547" s="1408">
        <v>1</v>
      </c>
      <c r="AW547" s="1412" t="s">
        <v>7308</v>
      </c>
      <c r="AX547" s="114"/>
      <c r="AY547" s="114"/>
      <c r="AZ547" s="114"/>
      <c r="BA547" s="114"/>
      <c r="BB547" s="114"/>
      <c r="BC547" s="114"/>
      <c r="BD547" s="114"/>
      <c r="BE547" s="114"/>
      <c r="BF547" s="114"/>
      <c r="BG547" s="114"/>
      <c r="BH547" s="114"/>
      <c r="BI547" s="114"/>
      <c r="BJ547" s="335">
        <f>IFERROR(VLOOKUP(CONCATENATE($AC547,$AE547),'Matriz de Decisión'!$M$4:$Y$81,2,0),0)</f>
        <v>0.2</v>
      </c>
      <c r="BK547" s="392">
        <v>0.05</v>
      </c>
      <c r="BL547" s="385" t="s">
        <v>1735</v>
      </c>
      <c r="BM547" s="354">
        <f>IFERROR(VLOOKUP(CONCATENATE($AC547,$AE547),'[1]Matriz de Decisión'!$M$4:$Y$81,3,0),0)</f>
        <v>0.4</v>
      </c>
      <c r="BN547" s="515">
        <v>0.11</v>
      </c>
      <c r="BO547" s="516" t="s">
        <v>2636</v>
      </c>
      <c r="BP547" s="281">
        <v>0.2</v>
      </c>
      <c r="BQ547" s="281">
        <v>0.2</v>
      </c>
      <c r="BR547" s="516" t="s">
        <v>4527</v>
      </c>
      <c r="BS547" s="1098">
        <v>1</v>
      </c>
      <c r="BT547" s="1175">
        <v>0.82</v>
      </c>
      <c r="BU547" s="1177" t="s">
        <v>5699</v>
      </c>
      <c r="BV547" s="1251">
        <f>IFERROR(VLOOKUP(CONCATENATE($AC547,$AE547),'[1]Matriz de Decisión'!$M$4:$Y$81,6,0),0)</f>
        <v>1</v>
      </c>
      <c r="BW547" s="1252">
        <v>0.9</v>
      </c>
      <c r="BX547" s="1177" t="s">
        <v>6332</v>
      </c>
      <c r="BY547" s="1408">
        <f>IFERROR(VLOOKUP(CONCATENATE($AC547,$AE547),'[1]Matriz de Decisión'!$M$4:$Y$81,7,0),0)</f>
        <v>1</v>
      </c>
      <c r="BZ547" s="1408">
        <v>1</v>
      </c>
      <c r="CA547" s="1177" t="s">
        <v>7308</v>
      </c>
      <c r="CB547" s="354">
        <f>IFERROR(VLOOKUP(CONCATENATE($AC547,$AE547),'[1]Matriz de Decisión'!$M$4:$Y$81,8,0),0)</f>
        <v>1</v>
      </c>
      <c r="CC547" s="355"/>
      <c r="CD547" s="355"/>
      <c r="CE547" s="354">
        <f>IFERROR(VLOOKUP(CONCATENATE($AC547,$AE547),'[1]Matriz de Decisión'!$M$4:$Y$81,9,0),0)</f>
        <v>1</v>
      </c>
      <c r="CF547" s="355"/>
      <c r="CG547" s="355"/>
      <c r="CH547" s="354">
        <f>IFERROR(VLOOKUP(CONCATENATE($AC547,$AE547),'[1]Matriz de Decisión'!$M$4:$Y$81,10,0),0)</f>
        <v>1</v>
      </c>
      <c r="CI547" s="355"/>
      <c r="CJ547" s="355"/>
      <c r="CK547" s="354">
        <f>IFERROR(VLOOKUP(CONCATENATE($AC547,$AE547),'[1]Matriz de Decisión'!$M$4:$Y$81,11,0),0)</f>
        <v>1</v>
      </c>
      <c r="CL547" s="355"/>
      <c r="CM547" s="355"/>
      <c r="CN547" s="354">
        <f>IFERROR(VLOOKUP(CONCATENATE($AC547,$AE547),'[1]Matriz de Decisión'!$M$4:$Y$81,12,0),0)</f>
        <v>1</v>
      </c>
      <c r="CO547" s="355"/>
      <c r="CP547" s="355"/>
      <c r="CQ547" s="354">
        <f>IFERROR(VLOOKUP(CONCATENATE($AC547,$AE547),'[1]Matriz de Decisión'!$M$4:$Y$81,13,0),0)</f>
        <v>1</v>
      </c>
      <c r="CR547" s="355"/>
      <c r="CS547" s="355"/>
    </row>
    <row r="548" spans="1:97" ht="84" customHeight="1" x14ac:dyDescent="0.25">
      <c r="A548" s="234" t="s">
        <v>3556</v>
      </c>
      <c r="B548" s="234" t="s">
        <v>181</v>
      </c>
      <c r="C548" s="234">
        <v>3</v>
      </c>
      <c r="D548" s="166" t="s">
        <v>188</v>
      </c>
      <c r="E548" s="120">
        <v>0</v>
      </c>
      <c r="F548" s="166" t="s">
        <v>192</v>
      </c>
      <c r="G548" s="166" t="s">
        <v>3768</v>
      </c>
      <c r="H548" s="166" t="s">
        <v>185</v>
      </c>
      <c r="I548" s="299" t="str">
        <f t="shared" si="38"/>
        <v>I-305-0-1317902</v>
      </c>
      <c r="J548" s="182" t="s">
        <v>221</v>
      </c>
      <c r="K548" s="221" t="s">
        <v>16</v>
      </c>
      <c r="L548" s="115" t="s">
        <v>20</v>
      </c>
      <c r="M548" s="231" t="s">
        <v>4756</v>
      </c>
      <c r="N548" s="221"/>
      <c r="O548" s="635" t="s">
        <v>225</v>
      </c>
      <c r="P548" s="178" t="s">
        <v>1664</v>
      </c>
      <c r="Q548" s="178" t="s">
        <v>1665</v>
      </c>
      <c r="R548" s="221" t="s">
        <v>228</v>
      </c>
      <c r="S548" s="231" t="s">
        <v>3935</v>
      </c>
      <c r="T548" s="220" t="s">
        <v>3936</v>
      </c>
      <c r="U548" s="384">
        <v>0.05</v>
      </c>
      <c r="V548" s="221" t="s">
        <v>314</v>
      </c>
      <c r="W548" s="1634">
        <v>0.9</v>
      </c>
      <c r="X548" s="117" t="s">
        <v>222</v>
      </c>
      <c r="Y548" s="183">
        <v>43180</v>
      </c>
      <c r="Z548" s="234" t="s">
        <v>3938</v>
      </c>
      <c r="AA548" s="188">
        <v>43101</v>
      </c>
      <c r="AB548" s="188">
        <v>43250</v>
      </c>
      <c r="AC548" s="341" t="str">
        <f t="shared" si="39"/>
        <v>enero</v>
      </c>
      <c r="AD548" s="343">
        <f t="shared" si="40"/>
        <v>149</v>
      </c>
      <c r="AE548" s="342">
        <f t="shared" si="37"/>
        <v>152</v>
      </c>
      <c r="AF548" s="180"/>
      <c r="AG548" s="385"/>
      <c r="AH548" s="385"/>
      <c r="AI548" s="385"/>
      <c r="AJ548" s="385"/>
      <c r="AK548" s="391"/>
      <c r="AL548" s="283"/>
      <c r="AM548" s="235"/>
      <c r="AN548" s="515"/>
      <c r="AO548" s="516"/>
      <c r="AP548" s="515">
        <v>0.2</v>
      </c>
      <c r="AQ548" s="516" t="s">
        <v>4528</v>
      </c>
      <c r="AR548" s="1167">
        <v>0.7</v>
      </c>
      <c r="AS548" s="1170" t="s">
        <v>5700</v>
      </c>
      <c r="AT548" s="1408">
        <v>1</v>
      </c>
      <c r="AU548" s="1180" t="s">
        <v>6333</v>
      </c>
      <c r="AV548" s="1408">
        <v>1</v>
      </c>
      <c r="AW548" s="1412" t="s">
        <v>7309</v>
      </c>
      <c r="AX548" s="114"/>
      <c r="AY548" s="114"/>
      <c r="AZ548" s="114"/>
      <c r="BA548" s="114"/>
      <c r="BB548" s="114"/>
      <c r="BC548" s="114"/>
      <c r="BD548" s="114"/>
      <c r="BE548" s="114"/>
      <c r="BF548" s="114"/>
      <c r="BG548" s="114"/>
      <c r="BH548" s="114"/>
      <c r="BI548" s="114"/>
      <c r="BJ548" s="335">
        <f>IFERROR(VLOOKUP(CONCATENATE($AC548,$AE548),'Matriz de Decisión'!$M$4:$Y$81,2,0),0)</f>
        <v>0.18000000000000002</v>
      </c>
      <c r="BK548" s="392"/>
      <c r="BL548" s="385"/>
      <c r="BM548" s="354"/>
      <c r="BN548" s="515"/>
      <c r="BO548" s="516"/>
      <c r="BP548" s="281">
        <v>0.2</v>
      </c>
      <c r="BQ548" s="281">
        <v>0.2</v>
      </c>
      <c r="BR548" s="516" t="s">
        <v>4528</v>
      </c>
      <c r="BS548" s="1098">
        <v>0.7</v>
      </c>
      <c r="BT548" s="1178">
        <v>0.7</v>
      </c>
      <c r="BU548" s="1180" t="s">
        <v>5700</v>
      </c>
      <c r="BV548" s="1251">
        <v>1</v>
      </c>
      <c r="BW548" s="1252">
        <v>1</v>
      </c>
      <c r="BX548" s="1180" t="s">
        <v>6333</v>
      </c>
      <c r="BY548" s="1408">
        <v>1</v>
      </c>
      <c r="BZ548" s="1408">
        <v>1</v>
      </c>
      <c r="CA548" s="1180" t="s">
        <v>7309</v>
      </c>
      <c r="CB548" s="354"/>
      <c r="CC548" s="355"/>
      <c r="CD548" s="355"/>
      <c r="CE548" s="354"/>
      <c r="CF548" s="355"/>
      <c r="CG548" s="355"/>
      <c r="CH548" s="354"/>
      <c r="CI548" s="355"/>
      <c r="CJ548" s="355"/>
      <c r="CK548" s="354"/>
      <c r="CL548" s="355"/>
      <c r="CM548" s="355"/>
      <c r="CN548" s="354"/>
      <c r="CO548" s="355"/>
      <c r="CP548" s="355"/>
      <c r="CQ548" s="354"/>
      <c r="CR548" s="355"/>
      <c r="CS548" s="355"/>
    </row>
    <row r="549" spans="1:97" ht="77.25" customHeight="1" x14ac:dyDescent="0.25">
      <c r="A549" s="234" t="s">
        <v>3556</v>
      </c>
      <c r="B549" s="234" t="s">
        <v>181</v>
      </c>
      <c r="C549" s="234">
        <v>3</v>
      </c>
      <c r="D549" s="166" t="s">
        <v>188</v>
      </c>
      <c r="E549" s="120">
        <v>0</v>
      </c>
      <c r="F549" s="166" t="s">
        <v>192</v>
      </c>
      <c r="G549" s="166" t="s">
        <v>3768</v>
      </c>
      <c r="H549" s="166" t="s">
        <v>186</v>
      </c>
      <c r="I549" s="299" t="str">
        <f t="shared" si="38"/>
        <v>I-305-0-1317903</v>
      </c>
      <c r="J549" s="182" t="s">
        <v>221</v>
      </c>
      <c r="K549" s="221" t="s">
        <v>16</v>
      </c>
      <c r="L549" s="115" t="s">
        <v>20</v>
      </c>
      <c r="M549" s="231" t="s">
        <v>4756</v>
      </c>
      <c r="N549" s="221"/>
      <c r="O549" s="635" t="s">
        <v>225</v>
      </c>
      <c r="P549" s="178" t="s">
        <v>1664</v>
      </c>
      <c r="Q549" s="178" t="s">
        <v>1665</v>
      </c>
      <c r="R549" s="221" t="s">
        <v>228</v>
      </c>
      <c r="S549" s="231" t="s">
        <v>3935</v>
      </c>
      <c r="T549" s="220" t="s">
        <v>3936</v>
      </c>
      <c r="U549" s="384">
        <v>0.05</v>
      </c>
      <c r="V549" s="221" t="s">
        <v>314</v>
      </c>
      <c r="W549" s="1634">
        <v>0.9</v>
      </c>
      <c r="X549" s="117" t="s">
        <v>222</v>
      </c>
      <c r="Y549" s="183">
        <v>43180</v>
      </c>
      <c r="Z549" s="234" t="s">
        <v>3939</v>
      </c>
      <c r="AA549" s="188">
        <v>43192</v>
      </c>
      <c r="AB549" s="188">
        <v>43281</v>
      </c>
      <c r="AC549" s="341" t="str">
        <f t="shared" si="39"/>
        <v>abril</v>
      </c>
      <c r="AD549" s="343">
        <f t="shared" si="40"/>
        <v>89</v>
      </c>
      <c r="AE549" s="342">
        <f t="shared" si="37"/>
        <v>91</v>
      </c>
      <c r="AF549" s="180"/>
      <c r="AG549" s="385"/>
      <c r="AH549" s="385"/>
      <c r="AI549" s="385"/>
      <c r="AJ549" s="385"/>
      <c r="AK549" s="391"/>
      <c r="AL549" s="283"/>
      <c r="AM549" s="235"/>
      <c r="AN549" s="515"/>
      <c r="AO549" s="516"/>
      <c r="AP549" s="515">
        <v>0</v>
      </c>
      <c r="AQ549" s="516" t="s">
        <v>4529</v>
      </c>
      <c r="AR549" s="1167">
        <v>0.4</v>
      </c>
      <c r="AS549" s="1170" t="s">
        <v>5701</v>
      </c>
      <c r="AT549" s="1408">
        <v>0.5</v>
      </c>
      <c r="AU549" s="1180" t="s">
        <v>6334</v>
      </c>
      <c r="AV549" s="1408">
        <v>0.7</v>
      </c>
      <c r="AW549" s="1412" t="s">
        <v>7310</v>
      </c>
      <c r="AX549" s="114"/>
      <c r="AY549" s="114"/>
      <c r="AZ549" s="114"/>
      <c r="BA549" s="114"/>
      <c r="BB549" s="114"/>
      <c r="BC549" s="114"/>
      <c r="BD549" s="114"/>
      <c r="BE549" s="114"/>
      <c r="BF549" s="114"/>
      <c r="BG549" s="114"/>
      <c r="BH549" s="114"/>
      <c r="BI549" s="114"/>
      <c r="BJ549" s="335">
        <f>IFERROR(VLOOKUP(CONCATENATE($AC549,$AE549),'Matriz de Decisión'!$M$4:$Y$81,2,0),0)</f>
        <v>0</v>
      </c>
      <c r="BK549" s="392"/>
      <c r="BL549" s="385"/>
      <c r="BM549" s="354"/>
      <c r="BN549" s="515"/>
      <c r="BO549" s="516"/>
      <c r="BP549" s="515">
        <v>0</v>
      </c>
      <c r="BQ549" s="515">
        <v>0</v>
      </c>
      <c r="BR549" s="516" t="s">
        <v>4529</v>
      </c>
      <c r="BS549" s="1098">
        <v>0.5</v>
      </c>
      <c r="BT549" s="1178">
        <v>0.4</v>
      </c>
      <c r="BU549" s="1180" t="s">
        <v>5701</v>
      </c>
      <c r="BV549" s="1251">
        <v>0.6</v>
      </c>
      <c r="BW549" s="1252">
        <v>0.5</v>
      </c>
      <c r="BX549" s="1180" t="s">
        <v>6334</v>
      </c>
      <c r="BY549" s="1408">
        <v>1</v>
      </c>
      <c r="BZ549" s="1408">
        <v>0.7</v>
      </c>
      <c r="CA549" s="1180" t="s">
        <v>7310</v>
      </c>
      <c r="CB549" s="354"/>
      <c r="CC549" s="355"/>
      <c r="CD549" s="355"/>
      <c r="CE549" s="354"/>
      <c r="CF549" s="355"/>
      <c r="CG549" s="355"/>
      <c r="CH549" s="354"/>
      <c r="CI549" s="355"/>
      <c r="CJ549" s="355"/>
      <c r="CK549" s="354"/>
      <c r="CL549" s="355"/>
      <c r="CM549" s="355"/>
      <c r="CN549" s="354"/>
      <c r="CO549" s="355"/>
      <c r="CP549" s="355"/>
      <c r="CQ549" s="354"/>
      <c r="CR549" s="355"/>
      <c r="CS549" s="355"/>
    </row>
    <row r="550" spans="1:97" ht="54.75" customHeight="1" x14ac:dyDescent="0.25">
      <c r="A550" s="234" t="s">
        <v>3556</v>
      </c>
      <c r="B550" s="234" t="s">
        <v>181</v>
      </c>
      <c r="C550" s="234">
        <v>3</v>
      </c>
      <c r="D550" s="166" t="s">
        <v>188</v>
      </c>
      <c r="E550" s="120">
        <v>0</v>
      </c>
      <c r="F550" s="166" t="s">
        <v>192</v>
      </c>
      <c r="G550" s="166" t="s">
        <v>3768</v>
      </c>
      <c r="H550" s="166" t="s">
        <v>187</v>
      </c>
      <c r="I550" s="299" t="str">
        <f t="shared" si="38"/>
        <v>I-305-0-1317904</v>
      </c>
      <c r="J550" s="182" t="s">
        <v>221</v>
      </c>
      <c r="K550" s="221" t="s">
        <v>16</v>
      </c>
      <c r="L550" s="115" t="s">
        <v>20</v>
      </c>
      <c r="M550" s="231" t="s">
        <v>4756</v>
      </c>
      <c r="N550" s="221"/>
      <c r="O550" s="635" t="s">
        <v>225</v>
      </c>
      <c r="P550" s="178" t="s">
        <v>1664</v>
      </c>
      <c r="Q550" s="178" t="s">
        <v>1665</v>
      </c>
      <c r="R550" s="221" t="s">
        <v>228</v>
      </c>
      <c r="S550" s="231" t="s">
        <v>3935</v>
      </c>
      <c r="T550" s="220" t="s">
        <v>3936</v>
      </c>
      <c r="U550" s="384">
        <v>0.05</v>
      </c>
      <c r="V550" s="221" t="s">
        <v>314</v>
      </c>
      <c r="W550" s="1634">
        <v>0.9</v>
      </c>
      <c r="X550" s="117" t="s">
        <v>222</v>
      </c>
      <c r="Y550" s="183">
        <v>43180</v>
      </c>
      <c r="Z550" s="234" t="s">
        <v>3940</v>
      </c>
      <c r="AA550" s="188">
        <v>43192</v>
      </c>
      <c r="AB550" s="188">
        <v>43281</v>
      </c>
      <c r="AC550" s="341" t="str">
        <f t="shared" si="39"/>
        <v>abril</v>
      </c>
      <c r="AD550" s="343">
        <f t="shared" si="40"/>
        <v>89</v>
      </c>
      <c r="AE550" s="342">
        <f t="shared" si="37"/>
        <v>91</v>
      </c>
      <c r="AF550" s="180"/>
      <c r="AG550" s="385"/>
      <c r="AH550" s="385"/>
      <c r="AI550" s="385"/>
      <c r="AJ550" s="385"/>
      <c r="AK550" s="391"/>
      <c r="AL550" s="283"/>
      <c r="AM550" s="235"/>
      <c r="AN550" s="515"/>
      <c r="AO550" s="516"/>
      <c r="AP550" s="515">
        <v>0</v>
      </c>
      <c r="AQ550" s="516" t="s">
        <v>4530</v>
      </c>
      <c r="AR550" s="1165">
        <v>0</v>
      </c>
      <c r="AS550" s="1170" t="s">
        <v>4530</v>
      </c>
      <c r="AT550" s="1408">
        <v>0.1</v>
      </c>
      <c r="AU550" s="1180" t="s">
        <v>6335</v>
      </c>
      <c r="AV550" s="1408">
        <v>0.3</v>
      </c>
      <c r="AW550" s="1412" t="s">
        <v>7311</v>
      </c>
      <c r="AX550" s="114"/>
      <c r="AY550" s="114"/>
      <c r="AZ550" s="114"/>
      <c r="BA550" s="114"/>
      <c r="BB550" s="114"/>
      <c r="BC550" s="114"/>
      <c r="BD550" s="114"/>
      <c r="BE550" s="114"/>
      <c r="BF550" s="114"/>
      <c r="BG550" s="114"/>
      <c r="BH550" s="114"/>
      <c r="BI550" s="114"/>
      <c r="BJ550" s="335">
        <f>IFERROR(VLOOKUP(CONCATENATE($AC550,$AE550),'Matriz de Decisión'!$M$4:$Y$81,2,0),0)</f>
        <v>0</v>
      </c>
      <c r="BK550" s="392"/>
      <c r="BL550" s="385"/>
      <c r="BM550" s="354"/>
      <c r="BN550" s="515"/>
      <c r="BO550" s="516"/>
      <c r="BP550" s="515">
        <v>0</v>
      </c>
      <c r="BQ550" s="515">
        <v>0</v>
      </c>
      <c r="BR550" s="516" t="s">
        <v>4530</v>
      </c>
      <c r="BS550" s="1098">
        <v>0</v>
      </c>
      <c r="BT550" s="1176">
        <v>0</v>
      </c>
      <c r="BU550" s="1180" t="s">
        <v>4530</v>
      </c>
      <c r="BV550" s="1251">
        <v>0.5</v>
      </c>
      <c r="BW550" s="1252">
        <v>0.1</v>
      </c>
      <c r="BX550" s="1258" t="s">
        <v>6335</v>
      </c>
      <c r="BY550" s="1408">
        <v>1</v>
      </c>
      <c r="BZ550" s="1408">
        <v>0.3</v>
      </c>
      <c r="CA550" s="1180" t="s">
        <v>7311</v>
      </c>
      <c r="CB550" s="354"/>
      <c r="CC550" s="355"/>
      <c r="CD550" s="355"/>
      <c r="CE550" s="354"/>
      <c r="CF550" s="355"/>
      <c r="CG550" s="355"/>
      <c r="CH550" s="354"/>
      <c r="CI550" s="355"/>
      <c r="CJ550" s="355"/>
      <c r="CK550" s="354"/>
      <c r="CL550" s="355"/>
      <c r="CM550" s="355"/>
      <c r="CN550" s="354"/>
      <c r="CO550" s="355"/>
      <c r="CP550" s="355"/>
      <c r="CQ550" s="354"/>
      <c r="CR550" s="355"/>
      <c r="CS550" s="355"/>
    </row>
    <row r="551" spans="1:97" ht="59.25" customHeight="1" x14ac:dyDescent="0.25">
      <c r="A551" s="234" t="s">
        <v>3556</v>
      </c>
      <c r="B551" s="234" t="s">
        <v>181</v>
      </c>
      <c r="C551" s="234">
        <v>3</v>
      </c>
      <c r="D551" s="166" t="s">
        <v>188</v>
      </c>
      <c r="E551" s="120">
        <v>0</v>
      </c>
      <c r="F551" s="166" t="s">
        <v>192</v>
      </c>
      <c r="G551" s="166" t="s">
        <v>3768</v>
      </c>
      <c r="H551" s="166" t="s">
        <v>188</v>
      </c>
      <c r="I551" s="299" t="str">
        <f t="shared" si="38"/>
        <v>I-305-0-1317905</v>
      </c>
      <c r="J551" s="182" t="s">
        <v>221</v>
      </c>
      <c r="K551" s="221" t="s">
        <v>16</v>
      </c>
      <c r="L551" s="115" t="s">
        <v>20</v>
      </c>
      <c r="M551" s="231" t="s">
        <v>4756</v>
      </c>
      <c r="N551" s="221"/>
      <c r="O551" s="635" t="s">
        <v>225</v>
      </c>
      <c r="P551" s="178" t="s">
        <v>1664</v>
      </c>
      <c r="Q551" s="178" t="s">
        <v>1665</v>
      </c>
      <c r="R551" s="221" t="s">
        <v>228</v>
      </c>
      <c r="S551" s="231" t="s">
        <v>3935</v>
      </c>
      <c r="T551" s="220" t="s">
        <v>3936</v>
      </c>
      <c r="U551" s="384">
        <v>0.05</v>
      </c>
      <c r="V551" s="221" t="s">
        <v>314</v>
      </c>
      <c r="W551" s="958">
        <v>0.9</v>
      </c>
      <c r="X551" s="117" t="s">
        <v>222</v>
      </c>
      <c r="Y551" s="183">
        <v>43180</v>
      </c>
      <c r="Z551" s="234" t="s">
        <v>3941</v>
      </c>
      <c r="AA551" s="188">
        <v>43192</v>
      </c>
      <c r="AB551" s="188">
        <v>43465</v>
      </c>
      <c r="AC551" s="341" t="str">
        <f t="shared" si="39"/>
        <v>abril</v>
      </c>
      <c r="AD551" s="343">
        <f t="shared" si="40"/>
        <v>273</v>
      </c>
      <c r="AE551" s="342">
        <f t="shared" si="37"/>
        <v>274</v>
      </c>
      <c r="AF551" s="180"/>
      <c r="AG551" s="385"/>
      <c r="AH551" s="385"/>
      <c r="AI551" s="385"/>
      <c r="AJ551" s="385"/>
      <c r="AK551" s="391"/>
      <c r="AL551" s="283"/>
      <c r="AM551" s="235"/>
      <c r="AN551" s="515"/>
      <c r="AO551" s="516"/>
      <c r="AP551" s="515">
        <v>0</v>
      </c>
      <c r="AQ551" s="516" t="s">
        <v>4531</v>
      </c>
      <c r="AR551" s="1165">
        <v>0</v>
      </c>
      <c r="AS551" s="1170" t="s">
        <v>4531</v>
      </c>
      <c r="AT551" s="1408">
        <v>0</v>
      </c>
      <c r="AU551" s="1180" t="s">
        <v>4531</v>
      </c>
      <c r="AV551" s="1408">
        <v>0.16</v>
      </c>
      <c r="AW551" s="1412" t="s">
        <v>7312</v>
      </c>
      <c r="AX551" s="114"/>
      <c r="AY551" s="114"/>
      <c r="AZ551" s="114"/>
      <c r="BA551" s="114"/>
      <c r="BB551" s="114"/>
      <c r="BC551" s="114"/>
      <c r="BD551" s="114"/>
      <c r="BE551" s="114"/>
      <c r="BF551" s="114"/>
      <c r="BG551" s="114"/>
      <c r="BH551" s="114"/>
      <c r="BI551" s="114"/>
      <c r="BJ551" s="335">
        <f>IFERROR(VLOOKUP(CONCATENATE($AC551,$AE551),'Matriz de Decisión'!$M$4:$Y$81,2,0),0)</f>
        <v>0</v>
      </c>
      <c r="BK551" s="392"/>
      <c r="BL551" s="385"/>
      <c r="BM551" s="354"/>
      <c r="BN551" s="515"/>
      <c r="BO551" s="516"/>
      <c r="BP551" s="515">
        <v>0</v>
      </c>
      <c r="BQ551" s="515">
        <v>0</v>
      </c>
      <c r="BR551" s="516" t="s">
        <v>4531</v>
      </c>
      <c r="BS551" s="1098">
        <v>0</v>
      </c>
      <c r="BT551" s="1176">
        <v>0</v>
      </c>
      <c r="BU551" s="1180" t="s">
        <v>4531</v>
      </c>
      <c r="BV551" s="1251">
        <v>0</v>
      </c>
      <c r="BW551" s="1252">
        <v>0</v>
      </c>
      <c r="BX551" s="1180" t="s">
        <v>4531</v>
      </c>
      <c r="BY551" s="1408">
        <v>0.16</v>
      </c>
      <c r="BZ551" s="1408">
        <v>0.16</v>
      </c>
      <c r="CA551" s="1180" t="s">
        <v>7312</v>
      </c>
      <c r="CB551" s="354">
        <v>0.3</v>
      </c>
      <c r="CC551" s="355"/>
      <c r="CD551" s="355"/>
      <c r="CE551" s="354">
        <v>0.44</v>
      </c>
      <c r="CF551" s="355"/>
      <c r="CG551" s="355"/>
      <c r="CH551" s="354">
        <v>0.57999999999999996</v>
      </c>
      <c r="CI551" s="355"/>
      <c r="CJ551" s="355"/>
      <c r="CK551" s="354">
        <v>0.72</v>
      </c>
      <c r="CL551" s="355"/>
      <c r="CM551" s="355"/>
      <c r="CN551" s="354">
        <v>0.86</v>
      </c>
      <c r="CO551" s="355"/>
      <c r="CP551" s="355"/>
      <c r="CQ551" s="354">
        <v>1</v>
      </c>
      <c r="CR551" s="355"/>
      <c r="CS551" s="355"/>
    </row>
    <row r="552" spans="1:97" ht="66" customHeight="1" x14ac:dyDescent="0.25">
      <c r="A552" s="234" t="s">
        <v>3556</v>
      </c>
      <c r="B552" s="234" t="s">
        <v>181</v>
      </c>
      <c r="C552" s="234">
        <v>3</v>
      </c>
      <c r="D552" s="166" t="s">
        <v>188</v>
      </c>
      <c r="E552" s="120">
        <v>0</v>
      </c>
      <c r="F552" s="166" t="s">
        <v>192</v>
      </c>
      <c r="G552" s="166" t="s">
        <v>3769</v>
      </c>
      <c r="H552" s="166" t="s">
        <v>183</v>
      </c>
      <c r="I552" s="299" t="str">
        <f t="shared" si="38"/>
        <v>I-305-0-1318001</v>
      </c>
      <c r="J552" s="182" t="s">
        <v>221</v>
      </c>
      <c r="K552" s="221" t="s">
        <v>16</v>
      </c>
      <c r="L552" s="115" t="s">
        <v>20</v>
      </c>
      <c r="M552" s="231" t="s">
        <v>4756</v>
      </c>
      <c r="N552" s="221"/>
      <c r="O552" s="110" t="s">
        <v>225</v>
      </c>
      <c r="P552" s="178" t="s">
        <v>1664</v>
      </c>
      <c r="Q552" s="178" t="s">
        <v>1665</v>
      </c>
      <c r="R552" s="221" t="s">
        <v>228</v>
      </c>
      <c r="S552" s="231" t="s">
        <v>3934</v>
      </c>
      <c r="T552" s="220" t="s">
        <v>3933</v>
      </c>
      <c r="U552" s="384">
        <v>0.05</v>
      </c>
      <c r="V552" s="221" t="s">
        <v>314</v>
      </c>
      <c r="W552" s="958">
        <v>0.9</v>
      </c>
      <c r="X552" s="117" t="s">
        <v>222</v>
      </c>
      <c r="Y552" s="183">
        <v>43180</v>
      </c>
      <c r="Z552" s="234" t="s">
        <v>3945</v>
      </c>
      <c r="AA552" s="183">
        <v>43101</v>
      </c>
      <c r="AB552" s="183">
        <v>43465</v>
      </c>
      <c r="AC552" s="341" t="str">
        <f t="shared" si="39"/>
        <v>enero</v>
      </c>
      <c r="AD552" s="343">
        <f t="shared" si="40"/>
        <v>364</v>
      </c>
      <c r="AE552" s="342">
        <f t="shared" si="37"/>
        <v>365</v>
      </c>
      <c r="AF552" s="180">
        <v>0</v>
      </c>
      <c r="AG552" s="385">
        <v>180000000</v>
      </c>
      <c r="AH552" s="385" t="s">
        <v>1669</v>
      </c>
      <c r="AI552" s="385"/>
      <c r="AJ552" s="385" t="s">
        <v>1736</v>
      </c>
      <c r="AK552" s="391"/>
      <c r="AL552" s="283">
        <v>0.05</v>
      </c>
      <c r="AM552" s="235" t="s">
        <v>1737</v>
      </c>
      <c r="AN552" s="515">
        <v>0.11</v>
      </c>
      <c r="AO552" s="516" t="s">
        <v>2637</v>
      </c>
      <c r="AP552" s="515">
        <v>0.85</v>
      </c>
      <c r="AQ552" s="516" t="s">
        <v>4532</v>
      </c>
      <c r="AR552" s="1165">
        <v>0.85</v>
      </c>
      <c r="AS552" s="1170" t="s">
        <v>5702</v>
      </c>
      <c r="AT552" s="1408">
        <v>0.9</v>
      </c>
      <c r="AU552" s="1180" t="s">
        <v>6336</v>
      </c>
      <c r="AV552" s="1408">
        <v>0.9</v>
      </c>
      <c r="AW552" s="1412" t="s">
        <v>7313</v>
      </c>
      <c r="AX552" s="114"/>
      <c r="AY552" s="114"/>
      <c r="AZ552" s="114"/>
      <c r="BA552" s="114"/>
      <c r="BB552" s="114"/>
      <c r="BC552" s="114"/>
      <c r="BD552" s="114"/>
      <c r="BE552" s="114"/>
      <c r="BF552" s="114"/>
      <c r="BG552" s="114"/>
      <c r="BH552" s="114"/>
      <c r="BI552" s="114"/>
      <c r="BJ552" s="335">
        <f>IFERROR(VLOOKUP(CONCATENATE($AC552,$AE552),'Matriz de Decisión'!$M$4:$Y$81,2,0),0)</f>
        <v>5.333333333333333E-2</v>
      </c>
      <c r="BK552" s="392">
        <v>0.05</v>
      </c>
      <c r="BL552" s="385" t="s">
        <v>1737</v>
      </c>
      <c r="BM552" s="354">
        <f>IFERROR(VLOOKUP(CONCATENATE($AC552,$AE552),'[1]Matriz de Decisión'!$M$4:$Y$81,3,0),0)</f>
        <v>0.10666666666666666</v>
      </c>
      <c r="BN552" s="515">
        <v>0.11</v>
      </c>
      <c r="BO552" s="516" t="s">
        <v>2637</v>
      </c>
      <c r="BP552" s="281">
        <v>0.55000000000000004</v>
      </c>
      <c r="BQ552" s="281">
        <v>0.85</v>
      </c>
      <c r="BR552" s="516" t="s">
        <v>4532</v>
      </c>
      <c r="BS552" s="1098">
        <v>0.6</v>
      </c>
      <c r="BT552" s="1176">
        <v>0.85</v>
      </c>
      <c r="BU552" s="1180" t="s">
        <v>5702</v>
      </c>
      <c r="BV552" s="1251">
        <v>0.65</v>
      </c>
      <c r="BW552" s="1252">
        <v>0.9</v>
      </c>
      <c r="BX552" s="1180" t="s">
        <v>6336</v>
      </c>
      <c r="BY552" s="1408">
        <v>0.7</v>
      </c>
      <c r="BZ552" s="1408">
        <v>0.9</v>
      </c>
      <c r="CA552" s="1180" t="s">
        <v>7313</v>
      </c>
      <c r="CB552" s="354">
        <v>0.75</v>
      </c>
      <c r="CC552" s="355"/>
      <c r="CD552" s="355"/>
      <c r="CE552" s="354">
        <v>0.8</v>
      </c>
      <c r="CF552" s="355"/>
      <c r="CG552" s="355"/>
      <c r="CH552" s="354">
        <v>0.85</v>
      </c>
      <c r="CI552" s="355"/>
      <c r="CJ552" s="355"/>
      <c r="CK552" s="354">
        <v>0.9</v>
      </c>
      <c r="CL552" s="355"/>
      <c r="CM552" s="355"/>
      <c r="CN552" s="354">
        <v>0.95</v>
      </c>
      <c r="CO552" s="355"/>
      <c r="CP552" s="355"/>
      <c r="CQ552" s="354">
        <f>IFERROR(VLOOKUP(CONCATENATE($AC552,$AE552),'[1]Matriz de Decisión'!$M$4:$Y$81,13,0),0)</f>
        <v>0.99999999999999989</v>
      </c>
      <c r="CR552" s="355"/>
      <c r="CS552" s="355"/>
    </row>
    <row r="553" spans="1:97" ht="72.75" customHeight="1" x14ac:dyDescent="0.25">
      <c r="A553" s="234" t="s">
        <v>3556</v>
      </c>
      <c r="B553" s="234" t="s">
        <v>181</v>
      </c>
      <c r="C553" s="234">
        <v>3</v>
      </c>
      <c r="D553" s="166" t="s">
        <v>188</v>
      </c>
      <c r="E553" s="120">
        <v>0</v>
      </c>
      <c r="F553" s="166" t="s">
        <v>192</v>
      </c>
      <c r="G553" s="166" t="s">
        <v>3769</v>
      </c>
      <c r="H553" s="166" t="s">
        <v>185</v>
      </c>
      <c r="I553" s="706" t="str">
        <f t="shared" si="38"/>
        <v>I-305-0-1318002</v>
      </c>
      <c r="J553" s="182" t="s">
        <v>221</v>
      </c>
      <c r="K553" s="221" t="s">
        <v>16</v>
      </c>
      <c r="L553" s="115" t="s">
        <v>20</v>
      </c>
      <c r="M553" s="231" t="s">
        <v>4756</v>
      </c>
      <c r="N553" s="221"/>
      <c r="O553" s="635" t="s">
        <v>225</v>
      </c>
      <c r="P553" s="178" t="s">
        <v>1664</v>
      </c>
      <c r="Q553" s="178" t="s">
        <v>1665</v>
      </c>
      <c r="R553" s="221" t="s">
        <v>228</v>
      </c>
      <c r="S553" s="231" t="s">
        <v>3934</v>
      </c>
      <c r="T553" s="220" t="s">
        <v>3944</v>
      </c>
      <c r="U553" s="384">
        <v>0.05</v>
      </c>
      <c r="V553" s="221" t="s">
        <v>314</v>
      </c>
      <c r="W553" s="1634">
        <v>0.9</v>
      </c>
      <c r="X553" s="117" t="s">
        <v>222</v>
      </c>
      <c r="Y553" s="183">
        <v>43180</v>
      </c>
      <c r="Z553" s="234" t="s">
        <v>3946</v>
      </c>
      <c r="AA553" s="188">
        <v>43101</v>
      </c>
      <c r="AB553" s="188">
        <v>43250</v>
      </c>
      <c r="AC553" s="341" t="str">
        <f t="shared" si="39"/>
        <v>enero</v>
      </c>
      <c r="AD553" s="343">
        <f t="shared" si="40"/>
        <v>149</v>
      </c>
      <c r="AE553" s="342">
        <f t="shared" si="37"/>
        <v>152</v>
      </c>
      <c r="AF553" s="180"/>
      <c r="AG553" s="385"/>
      <c r="AH553" s="385"/>
      <c r="AI553" s="385"/>
      <c r="AJ553" s="385"/>
      <c r="AK553" s="391"/>
      <c r="AL553" s="283"/>
      <c r="AM553" s="235"/>
      <c r="AN553" s="515"/>
      <c r="AO553" s="516"/>
      <c r="AP553" s="515">
        <v>0.45</v>
      </c>
      <c r="AQ553" s="516" t="s">
        <v>4533</v>
      </c>
      <c r="AR553" s="1165">
        <v>0.77</v>
      </c>
      <c r="AS553" s="1170" t="s">
        <v>4533</v>
      </c>
      <c r="AT553" s="1408">
        <v>0.9</v>
      </c>
      <c r="AU553" s="1180" t="s">
        <v>6337</v>
      </c>
      <c r="AV553" s="1408">
        <v>1</v>
      </c>
      <c r="AW553" s="1412" t="s">
        <v>7314</v>
      </c>
      <c r="AX553" s="114"/>
      <c r="AY553" s="114"/>
      <c r="AZ553" s="114"/>
      <c r="BA553" s="114"/>
      <c r="BB553" s="114"/>
      <c r="BC553" s="114"/>
      <c r="BD553" s="114"/>
      <c r="BE553" s="114"/>
      <c r="BF553" s="114"/>
      <c r="BG553" s="114"/>
      <c r="BH553" s="114"/>
      <c r="BI553" s="114"/>
      <c r="BJ553" s="335">
        <f>IFERROR(VLOOKUP(CONCATENATE($AC553,$AE553),'Matriz de Decisión'!$M$4:$Y$81,2,0),0)</f>
        <v>0.18000000000000002</v>
      </c>
      <c r="BK553" s="392"/>
      <c r="BL553" s="385"/>
      <c r="BM553" s="354"/>
      <c r="BN553" s="515"/>
      <c r="BO553" s="516"/>
      <c r="BP553" s="775">
        <v>0.45</v>
      </c>
      <c r="BQ553" s="515">
        <v>0.45</v>
      </c>
      <c r="BR553" s="516" t="s">
        <v>4533</v>
      </c>
      <c r="BS553" s="1098">
        <v>0.8</v>
      </c>
      <c r="BT553" s="1176">
        <v>0.77</v>
      </c>
      <c r="BU553" s="1180" t="s">
        <v>4533</v>
      </c>
      <c r="BV553" s="1251">
        <v>1</v>
      </c>
      <c r="BW553" s="1252">
        <v>0.9</v>
      </c>
      <c r="BX553" s="1180" t="s">
        <v>6337</v>
      </c>
      <c r="BY553" s="1408">
        <v>1</v>
      </c>
      <c r="BZ553" s="1408">
        <v>1</v>
      </c>
      <c r="CA553" s="1180" t="s">
        <v>7314</v>
      </c>
      <c r="CB553" s="354"/>
      <c r="CC553" s="355"/>
      <c r="CD553" s="355"/>
      <c r="CE553" s="354"/>
      <c r="CF553" s="355"/>
      <c r="CG553" s="355"/>
      <c r="CH553" s="354"/>
      <c r="CI553" s="355"/>
      <c r="CJ553" s="355"/>
      <c r="CK553" s="354"/>
      <c r="CL553" s="355"/>
      <c r="CM553" s="355"/>
      <c r="CN553" s="354"/>
      <c r="CO553" s="355"/>
      <c r="CP553" s="355"/>
      <c r="CQ553" s="354"/>
      <c r="CR553" s="355"/>
      <c r="CS553" s="355"/>
    </row>
    <row r="554" spans="1:97" ht="141.75" x14ac:dyDescent="0.25">
      <c r="A554" s="234" t="s">
        <v>3556</v>
      </c>
      <c r="B554" s="234" t="s">
        <v>181</v>
      </c>
      <c r="C554" s="234">
        <v>3</v>
      </c>
      <c r="D554" s="166" t="s">
        <v>188</v>
      </c>
      <c r="E554" s="120">
        <v>0</v>
      </c>
      <c r="F554" s="166" t="s">
        <v>192</v>
      </c>
      <c r="G554" s="166" t="s">
        <v>3769</v>
      </c>
      <c r="H554" s="166" t="s">
        <v>186</v>
      </c>
      <c r="I554" s="706" t="str">
        <f t="shared" si="38"/>
        <v>I-305-0-1318003</v>
      </c>
      <c r="J554" s="182" t="s">
        <v>221</v>
      </c>
      <c r="K554" s="221" t="s">
        <v>16</v>
      </c>
      <c r="L554" s="115" t="s">
        <v>20</v>
      </c>
      <c r="M554" s="231" t="s">
        <v>4756</v>
      </c>
      <c r="N554" s="221"/>
      <c r="O554" s="635" t="s">
        <v>225</v>
      </c>
      <c r="P554" s="178" t="s">
        <v>1664</v>
      </c>
      <c r="Q554" s="178" t="s">
        <v>1665</v>
      </c>
      <c r="R554" s="221" t="s">
        <v>228</v>
      </c>
      <c r="S554" s="231" t="s">
        <v>3934</v>
      </c>
      <c r="T554" s="220" t="s">
        <v>3944</v>
      </c>
      <c r="U554" s="384">
        <v>0.05</v>
      </c>
      <c r="V554" s="221" t="s">
        <v>314</v>
      </c>
      <c r="W554" s="958">
        <v>0.9</v>
      </c>
      <c r="X554" s="117" t="s">
        <v>222</v>
      </c>
      <c r="Y554" s="183">
        <v>43180</v>
      </c>
      <c r="Z554" s="234" t="s">
        <v>3947</v>
      </c>
      <c r="AA554" s="188">
        <v>43192</v>
      </c>
      <c r="AB554" s="188">
        <v>43465</v>
      </c>
      <c r="AC554" s="341" t="str">
        <f t="shared" si="39"/>
        <v>abril</v>
      </c>
      <c r="AD554" s="343">
        <f t="shared" si="40"/>
        <v>273</v>
      </c>
      <c r="AE554" s="342">
        <f t="shared" si="37"/>
        <v>274</v>
      </c>
      <c r="AF554" s="180"/>
      <c r="AG554" s="385"/>
      <c r="AH554" s="385"/>
      <c r="AI554" s="385"/>
      <c r="AJ554" s="385"/>
      <c r="AK554" s="391"/>
      <c r="AL554" s="283"/>
      <c r="AM554" s="235"/>
      <c r="AN554" s="515"/>
      <c r="AO554" s="516"/>
      <c r="AP554" s="515">
        <v>0</v>
      </c>
      <c r="AQ554" s="516" t="s">
        <v>4534</v>
      </c>
      <c r="AR554" s="1165">
        <v>0.05</v>
      </c>
      <c r="AS554" s="1170" t="s">
        <v>5703</v>
      </c>
      <c r="AT554" s="1408">
        <v>0.05</v>
      </c>
      <c r="AU554" s="1180" t="s">
        <v>5703</v>
      </c>
      <c r="AV554" s="1408">
        <v>0.95</v>
      </c>
      <c r="AW554" s="1412" t="s">
        <v>7315</v>
      </c>
      <c r="AX554" s="114"/>
      <c r="AY554" s="114"/>
      <c r="AZ554" s="114"/>
      <c r="BA554" s="114"/>
      <c r="BB554" s="114"/>
      <c r="BC554" s="114"/>
      <c r="BD554" s="114"/>
      <c r="BE554" s="114"/>
      <c r="BF554" s="114"/>
      <c r="BG554" s="114"/>
      <c r="BH554" s="114"/>
      <c r="BI554" s="114"/>
      <c r="BJ554" s="335">
        <f>IFERROR(VLOOKUP(CONCATENATE($AC554,$AE554),'Matriz de Decisión'!$M$4:$Y$81,2,0),0)</f>
        <v>0</v>
      </c>
      <c r="BK554" s="392"/>
      <c r="BL554" s="385"/>
      <c r="BM554" s="354"/>
      <c r="BN554" s="515"/>
      <c r="BO554" s="516"/>
      <c r="BP554" s="281">
        <v>0</v>
      </c>
      <c r="BQ554" s="515">
        <v>0</v>
      </c>
      <c r="BR554" s="516" t="s">
        <v>4534</v>
      </c>
      <c r="BS554" s="1098">
        <v>0.3</v>
      </c>
      <c r="BT554" s="1176">
        <v>0.05</v>
      </c>
      <c r="BU554" s="1180" t="s">
        <v>5703</v>
      </c>
      <c r="BV554" s="1251">
        <v>0.7</v>
      </c>
      <c r="BW554" s="1252">
        <v>0.05</v>
      </c>
      <c r="BX554" s="1180" t="s">
        <v>5703</v>
      </c>
      <c r="BY554" s="1408">
        <v>1</v>
      </c>
      <c r="BZ554" s="1408">
        <v>0.95</v>
      </c>
      <c r="CA554" s="1180" t="s">
        <v>7315</v>
      </c>
      <c r="CB554" s="354"/>
      <c r="CC554" s="355"/>
      <c r="CD554" s="355"/>
      <c r="CE554" s="354"/>
      <c r="CF554" s="355"/>
      <c r="CG554" s="355"/>
      <c r="CH554" s="354"/>
      <c r="CI554" s="355"/>
      <c r="CJ554" s="355"/>
      <c r="CK554" s="354"/>
      <c r="CL554" s="355"/>
      <c r="CM554" s="355"/>
      <c r="CN554" s="354"/>
      <c r="CO554" s="355"/>
      <c r="CP554" s="355"/>
      <c r="CQ554" s="354"/>
      <c r="CR554" s="355"/>
      <c r="CS554" s="355"/>
    </row>
    <row r="555" spans="1:97" ht="157.5" x14ac:dyDescent="0.25">
      <c r="A555" s="234" t="s">
        <v>3556</v>
      </c>
      <c r="B555" s="234" t="s">
        <v>181</v>
      </c>
      <c r="C555" s="234">
        <v>3</v>
      </c>
      <c r="D555" s="166" t="s">
        <v>188</v>
      </c>
      <c r="E555" s="120">
        <v>0</v>
      </c>
      <c r="F555" s="166" t="s">
        <v>192</v>
      </c>
      <c r="G555" s="166" t="s">
        <v>3769</v>
      </c>
      <c r="H555" s="166" t="s">
        <v>187</v>
      </c>
      <c r="I555" s="706" t="str">
        <f t="shared" si="38"/>
        <v>I-305-0-1318004</v>
      </c>
      <c r="J555" s="182" t="s">
        <v>221</v>
      </c>
      <c r="K555" s="221" t="s">
        <v>16</v>
      </c>
      <c r="L555" s="115" t="s">
        <v>20</v>
      </c>
      <c r="M555" s="231" t="s">
        <v>4756</v>
      </c>
      <c r="N555" s="221"/>
      <c r="O555" s="635" t="s">
        <v>225</v>
      </c>
      <c r="P555" s="178" t="s">
        <v>1664</v>
      </c>
      <c r="Q555" s="178" t="s">
        <v>1665</v>
      </c>
      <c r="R555" s="221" t="s">
        <v>228</v>
      </c>
      <c r="S555" s="231" t="s">
        <v>3934</v>
      </c>
      <c r="T555" s="220" t="s">
        <v>3944</v>
      </c>
      <c r="U555" s="384">
        <v>0.05</v>
      </c>
      <c r="V555" s="221" t="s">
        <v>314</v>
      </c>
      <c r="W555" s="958">
        <v>0.9</v>
      </c>
      <c r="X555" s="117" t="s">
        <v>222</v>
      </c>
      <c r="Y555" s="183">
        <v>43180</v>
      </c>
      <c r="Z555" s="234" t="s">
        <v>3948</v>
      </c>
      <c r="AA555" s="188">
        <v>43192</v>
      </c>
      <c r="AB555" s="188">
        <v>43465</v>
      </c>
      <c r="AC555" s="341" t="str">
        <f t="shared" si="39"/>
        <v>abril</v>
      </c>
      <c r="AD555" s="343">
        <f t="shared" si="40"/>
        <v>273</v>
      </c>
      <c r="AE555" s="342">
        <f t="shared" si="37"/>
        <v>274</v>
      </c>
      <c r="AF555" s="180"/>
      <c r="AG555" s="385"/>
      <c r="AH555" s="385"/>
      <c r="AI555" s="385"/>
      <c r="AJ555" s="385"/>
      <c r="AK555" s="391"/>
      <c r="AL555" s="283"/>
      <c r="AM555" s="235"/>
      <c r="AN555" s="515"/>
      <c r="AO555" s="516"/>
      <c r="AP555" s="515">
        <v>0</v>
      </c>
      <c r="AQ555" s="516" t="s">
        <v>4530</v>
      </c>
      <c r="AR555" s="1167">
        <v>0</v>
      </c>
      <c r="AS555" s="1170" t="s">
        <v>4530</v>
      </c>
      <c r="AT555" s="1408">
        <v>0</v>
      </c>
      <c r="AU555" s="1180" t="s">
        <v>5703</v>
      </c>
      <c r="AV555" s="1408">
        <v>0</v>
      </c>
      <c r="AW555" s="1412" t="s">
        <v>7316</v>
      </c>
      <c r="AX555" s="114"/>
      <c r="AY555" s="114"/>
      <c r="AZ555" s="114"/>
      <c r="BA555" s="114"/>
      <c r="BB555" s="114"/>
      <c r="BC555" s="114"/>
      <c r="BD555" s="114"/>
      <c r="BE555" s="114"/>
      <c r="BF555" s="114"/>
      <c r="BG555" s="114"/>
      <c r="BH555" s="114"/>
      <c r="BI555" s="114"/>
      <c r="BJ555" s="335">
        <f>IFERROR(VLOOKUP(CONCATENATE($AC555,$AE555),'Matriz de Decisión'!$M$4:$Y$81,2,0),0)</f>
        <v>0</v>
      </c>
      <c r="BK555" s="392"/>
      <c r="BL555" s="385"/>
      <c r="BM555" s="354"/>
      <c r="BN555" s="515"/>
      <c r="BO555" s="516"/>
      <c r="BP555" s="281">
        <v>0</v>
      </c>
      <c r="BQ555" s="515">
        <v>0</v>
      </c>
      <c r="BR555" s="516" t="s">
        <v>4530</v>
      </c>
      <c r="BS555" s="1098">
        <v>0</v>
      </c>
      <c r="BT555" s="1178">
        <v>0</v>
      </c>
      <c r="BU555" s="1180" t="s">
        <v>4530</v>
      </c>
      <c r="BV555" s="1251">
        <v>0.12</v>
      </c>
      <c r="BW555" s="1252">
        <v>0</v>
      </c>
      <c r="BX555" s="1180" t="s">
        <v>5703</v>
      </c>
      <c r="BY555" s="1408">
        <v>0.24</v>
      </c>
      <c r="BZ555" s="1408">
        <v>0</v>
      </c>
      <c r="CA555" s="1180" t="s">
        <v>7316</v>
      </c>
      <c r="CB555" s="354">
        <v>0.36</v>
      </c>
      <c r="CC555" s="355"/>
      <c r="CD555" s="355"/>
      <c r="CE555" s="354">
        <v>0.5</v>
      </c>
      <c r="CF555" s="355"/>
      <c r="CG555" s="355"/>
      <c r="CH555" s="354">
        <v>0.62</v>
      </c>
      <c r="CI555" s="355"/>
      <c r="CJ555" s="355"/>
      <c r="CK555" s="354">
        <v>0.74</v>
      </c>
      <c r="CL555" s="355"/>
      <c r="CM555" s="355"/>
      <c r="CN555" s="354">
        <v>0.86</v>
      </c>
      <c r="CO555" s="355"/>
      <c r="CP555" s="355"/>
      <c r="CQ555" s="354">
        <v>1</v>
      </c>
      <c r="CR555" s="355"/>
      <c r="CS555" s="355"/>
    </row>
    <row r="556" spans="1:97" ht="76.5" customHeight="1" x14ac:dyDescent="0.25">
      <c r="A556" s="234" t="s">
        <v>3556</v>
      </c>
      <c r="B556" s="234" t="s">
        <v>181</v>
      </c>
      <c r="C556" s="234">
        <v>3</v>
      </c>
      <c r="D556" s="166" t="s">
        <v>188</v>
      </c>
      <c r="E556" s="120">
        <v>0</v>
      </c>
      <c r="F556" s="166" t="s">
        <v>192</v>
      </c>
      <c r="G556" s="166" t="s">
        <v>3770</v>
      </c>
      <c r="H556" s="166" t="s">
        <v>183</v>
      </c>
      <c r="I556" s="299" t="str">
        <f t="shared" si="38"/>
        <v>I-305-0-1318101</v>
      </c>
      <c r="J556" s="182" t="s">
        <v>221</v>
      </c>
      <c r="K556" s="221" t="s">
        <v>16</v>
      </c>
      <c r="L556" s="115" t="s">
        <v>20</v>
      </c>
      <c r="M556" s="111" t="s">
        <v>4755</v>
      </c>
      <c r="N556" s="221"/>
      <c r="O556" s="110" t="s">
        <v>225</v>
      </c>
      <c r="P556" s="178" t="s">
        <v>1664</v>
      </c>
      <c r="Q556" s="178" t="s">
        <v>1665</v>
      </c>
      <c r="R556" s="221" t="s">
        <v>228</v>
      </c>
      <c r="S556" s="231" t="s">
        <v>3949</v>
      </c>
      <c r="T556" s="219" t="s">
        <v>3950</v>
      </c>
      <c r="U556" s="384">
        <v>0.04</v>
      </c>
      <c r="V556" s="221" t="s">
        <v>223</v>
      </c>
      <c r="W556" s="1632">
        <v>3</v>
      </c>
      <c r="X556" s="117" t="s">
        <v>222</v>
      </c>
      <c r="Y556" s="183">
        <v>43180</v>
      </c>
      <c r="Z556" s="234" t="s">
        <v>3951</v>
      </c>
      <c r="AA556" s="183">
        <v>43101</v>
      </c>
      <c r="AB556" s="183">
        <v>43190</v>
      </c>
      <c r="AC556" s="341" t="str">
        <f t="shared" si="39"/>
        <v>enero</v>
      </c>
      <c r="AD556" s="343">
        <f t="shared" si="40"/>
        <v>89</v>
      </c>
      <c r="AE556" s="342">
        <f t="shared" si="37"/>
        <v>91</v>
      </c>
      <c r="AF556" s="180">
        <v>0</v>
      </c>
      <c r="AG556" s="389"/>
      <c r="AH556" s="385"/>
      <c r="AI556" s="385"/>
      <c r="AJ556" s="385"/>
      <c r="AK556" s="238"/>
      <c r="AL556" s="283">
        <v>0.05</v>
      </c>
      <c r="AM556" s="235" t="s">
        <v>1738</v>
      </c>
      <c r="AN556" s="515">
        <v>0.11</v>
      </c>
      <c r="AO556" s="516" t="s">
        <v>2638</v>
      </c>
      <c r="AP556" s="515">
        <v>1</v>
      </c>
      <c r="AQ556" s="516" t="s">
        <v>4535</v>
      </c>
      <c r="AR556" s="1167">
        <v>1</v>
      </c>
      <c r="AS556" s="1170" t="s">
        <v>5704</v>
      </c>
      <c r="AT556" s="1408">
        <v>0</v>
      </c>
      <c r="AU556" s="1180" t="s">
        <v>6338</v>
      </c>
      <c r="AV556" s="1408">
        <v>0</v>
      </c>
      <c r="AW556" s="1412" t="s">
        <v>6338</v>
      </c>
      <c r="AX556" s="119"/>
      <c r="AY556" s="119"/>
      <c r="AZ556" s="119"/>
      <c r="BA556" s="119"/>
      <c r="BB556" s="119"/>
      <c r="BC556" s="119"/>
      <c r="BD556" s="119"/>
      <c r="BE556" s="119"/>
      <c r="BF556" s="119"/>
      <c r="BG556" s="119"/>
      <c r="BH556" s="119"/>
      <c r="BI556" s="119"/>
      <c r="BJ556" s="335">
        <f>IFERROR(VLOOKUP(CONCATENATE($AC556,$AE556),'Matriz de Decisión'!$M$4:$Y$81,2,0),0)</f>
        <v>0.25</v>
      </c>
      <c r="BK556" s="352">
        <v>0.05</v>
      </c>
      <c r="BL556" s="385" t="s">
        <v>1738</v>
      </c>
      <c r="BM556" s="1105">
        <f>IFERROR(VLOOKUP(CONCATENATE($AC556,$AE556),'[1]Matriz de Decisión'!$M$4:$Y$81,3,0),0)</f>
        <v>0.6</v>
      </c>
      <c r="BN556" s="515">
        <v>0.11</v>
      </c>
      <c r="BO556" s="516" t="s">
        <v>2638</v>
      </c>
      <c r="BP556" s="281">
        <f>IFERROR(VLOOKUP(CONCATENATE($AC556,$AE556),'[1]Matriz de Decisión'!$M$4:$Y$81,4,0),0)</f>
        <v>1</v>
      </c>
      <c r="BQ556" s="281">
        <f>IFERROR(VLOOKUP(CONCATENATE($AC556,$AE556),'[1]Matriz de Decisión'!$M$4:$Y$81,4,0),0)</f>
        <v>1</v>
      </c>
      <c r="BR556" s="516" t="s">
        <v>4535</v>
      </c>
      <c r="BS556" s="1098">
        <v>1</v>
      </c>
      <c r="BT556" s="1178">
        <v>1</v>
      </c>
      <c r="BU556" s="1180" t="s">
        <v>5704</v>
      </c>
      <c r="BV556" s="1251">
        <v>0</v>
      </c>
      <c r="BW556" s="1252">
        <v>0</v>
      </c>
      <c r="BX556" s="1180" t="s">
        <v>6338</v>
      </c>
      <c r="BY556" s="1408">
        <v>0</v>
      </c>
      <c r="BZ556" s="1373">
        <v>0</v>
      </c>
      <c r="CA556" s="1180" t="s">
        <v>6338</v>
      </c>
      <c r="CB556" s="354">
        <f>IFERROR(VLOOKUP(CONCATENATE($AC556,$AE556),'[1]Matriz de Decisión'!$M$4:$Y$81,8,0),0)</f>
        <v>1</v>
      </c>
      <c r="CC556" s="355"/>
      <c r="CD556" s="355"/>
      <c r="CE556" s="354">
        <f>IFERROR(VLOOKUP(CONCATENATE($AC556,$AE556),'[1]Matriz de Decisión'!$M$4:$Y$81,9,0),0)</f>
        <v>1</v>
      </c>
      <c r="CF556" s="355"/>
      <c r="CG556" s="355"/>
      <c r="CH556" s="354">
        <f>IFERROR(VLOOKUP(CONCATENATE($AC556,$AE556),'[1]Matriz de Decisión'!$M$4:$Y$81,10,0),0)</f>
        <v>1</v>
      </c>
      <c r="CI556" s="355"/>
      <c r="CJ556" s="355"/>
      <c r="CK556" s="354">
        <f>IFERROR(VLOOKUP(CONCATENATE($AC556,$AE556),'[1]Matriz de Decisión'!$M$4:$Y$81,11,0),0)</f>
        <v>1</v>
      </c>
      <c r="CL556" s="355"/>
      <c r="CM556" s="355"/>
      <c r="CN556" s="354">
        <f>IFERROR(VLOOKUP(CONCATENATE($AC556,$AE556),'[1]Matriz de Decisión'!$M$4:$Y$81,12,0),0)</f>
        <v>1</v>
      </c>
      <c r="CO556" s="355"/>
      <c r="CP556" s="355"/>
      <c r="CQ556" s="354">
        <f>IFERROR(VLOOKUP(CONCATENATE($AC556,$AE556),'[1]Matriz de Decisión'!$M$4:$Y$81,13,0),0)</f>
        <v>1</v>
      </c>
      <c r="CR556" s="355"/>
      <c r="CS556" s="355"/>
    </row>
    <row r="557" spans="1:97" ht="362.25" x14ac:dyDescent="0.25">
      <c r="A557" s="234" t="s">
        <v>3556</v>
      </c>
      <c r="B557" s="234" t="s">
        <v>181</v>
      </c>
      <c r="C557" s="234">
        <v>3</v>
      </c>
      <c r="D557" s="166" t="s">
        <v>188</v>
      </c>
      <c r="E557" s="120">
        <v>0</v>
      </c>
      <c r="F557" s="166" t="s">
        <v>192</v>
      </c>
      <c r="G557" s="166" t="s">
        <v>3770</v>
      </c>
      <c r="H557" s="166" t="s">
        <v>185</v>
      </c>
      <c r="I557" s="706" t="str">
        <f t="shared" si="38"/>
        <v>I-305-0-1318102</v>
      </c>
      <c r="J557" s="182" t="s">
        <v>221</v>
      </c>
      <c r="K557" s="221" t="s">
        <v>16</v>
      </c>
      <c r="L557" s="115" t="s">
        <v>20</v>
      </c>
      <c r="M557" s="111" t="s">
        <v>4755</v>
      </c>
      <c r="N557" s="221"/>
      <c r="O557" s="635" t="s">
        <v>225</v>
      </c>
      <c r="P557" s="178" t="s">
        <v>1664</v>
      </c>
      <c r="Q557" s="178" t="s">
        <v>1665</v>
      </c>
      <c r="R557" s="221" t="s">
        <v>228</v>
      </c>
      <c r="S557" s="231" t="s">
        <v>3949</v>
      </c>
      <c r="T557" s="219" t="s">
        <v>3950</v>
      </c>
      <c r="U557" s="384">
        <v>0.04</v>
      </c>
      <c r="V557" s="221" t="s">
        <v>223</v>
      </c>
      <c r="W557" s="310">
        <v>3</v>
      </c>
      <c r="X557" s="117" t="s">
        <v>222</v>
      </c>
      <c r="Y557" s="183">
        <v>43180</v>
      </c>
      <c r="Z557" s="234" t="s">
        <v>3952</v>
      </c>
      <c r="AA557" s="188">
        <v>43101</v>
      </c>
      <c r="AB557" s="188">
        <v>43465</v>
      </c>
      <c r="AC557" s="341" t="str">
        <f t="shared" si="39"/>
        <v>enero</v>
      </c>
      <c r="AD557" s="343">
        <f t="shared" si="40"/>
        <v>364</v>
      </c>
      <c r="AE557" s="342">
        <f t="shared" si="37"/>
        <v>365</v>
      </c>
      <c r="AF557" s="180"/>
      <c r="AG557" s="389"/>
      <c r="AH557" s="385"/>
      <c r="AI557" s="385"/>
      <c r="AJ557" s="385"/>
      <c r="AK557" s="238"/>
      <c r="AL557" s="283"/>
      <c r="AM557" s="235"/>
      <c r="AN557" s="515"/>
      <c r="AO557" s="516"/>
      <c r="AP557" s="515">
        <v>0.16</v>
      </c>
      <c r="AQ557" s="516" t="s">
        <v>4536</v>
      </c>
      <c r="AR557" s="1165">
        <v>0.21</v>
      </c>
      <c r="AS557" s="1170" t="s">
        <v>5705</v>
      </c>
      <c r="AT557" s="1408">
        <v>0.27</v>
      </c>
      <c r="AU557" s="1180" t="s">
        <v>6339</v>
      </c>
      <c r="AV557" s="1408">
        <v>0.32</v>
      </c>
      <c r="AW557" s="1412" t="s">
        <v>7317</v>
      </c>
      <c r="AX557" s="119"/>
      <c r="AY557" s="119"/>
      <c r="AZ557" s="119"/>
      <c r="BA557" s="119"/>
      <c r="BB557" s="119"/>
      <c r="BC557" s="119"/>
      <c r="BD557" s="119"/>
      <c r="BE557" s="119"/>
      <c r="BF557" s="119"/>
      <c r="BG557" s="119"/>
      <c r="BH557" s="119"/>
      <c r="BI557" s="119"/>
      <c r="BJ557" s="335">
        <f>IFERROR(VLOOKUP(CONCATENATE($AC557,$AE557),'Matriz de Decisión'!$M$4:$Y$81,2,0),0)</f>
        <v>5.333333333333333E-2</v>
      </c>
      <c r="BK557" s="352"/>
      <c r="BL557" s="385"/>
      <c r="BM557" s="354"/>
      <c r="BN557" s="515"/>
      <c r="BO557" s="516"/>
      <c r="BP557" s="515">
        <v>0.16</v>
      </c>
      <c r="BQ557" s="515">
        <v>0.16</v>
      </c>
      <c r="BR557" s="516" t="s">
        <v>4536</v>
      </c>
      <c r="BS557" s="1098">
        <v>0.21</v>
      </c>
      <c r="BT557" s="1176">
        <v>0.21</v>
      </c>
      <c r="BU557" s="1180" t="s">
        <v>5705</v>
      </c>
      <c r="BV557" s="1251">
        <v>0.27</v>
      </c>
      <c r="BW557" s="1252">
        <v>0.27</v>
      </c>
      <c r="BX557" s="1180" t="s">
        <v>6339</v>
      </c>
      <c r="BY557" s="1408">
        <v>0.32</v>
      </c>
      <c r="BZ557" s="1408">
        <v>0.32</v>
      </c>
      <c r="CA557" s="1180" t="s">
        <v>7317</v>
      </c>
      <c r="CB557" s="354">
        <v>0.4</v>
      </c>
      <c r="CC557" s="355"/>
      <c r="CD557" s="355"/>
      <c r="CE557" s="354">
        <v>0.49</v>
      </c>
      <c r="CF557" s="355"/>
      <c r="CG557" s="355"/>
      <c r="CH557" s="354">
        <v>0.56999999999999995</v>
      </c>
      <c r="CI557" s="355"/>
      <c r="CJ557" s="355"/>
      <c r="CK557" s="354">
        <v>0.65</v>
      </c>
      <c r="CL557" s="355"/>
      <c r="CM557" s="355"/>
      <c r="CN557" s="354">
        <v>0.74</v>
      </c>
      <c r="CO557" s="355"/>
      <c r="CP557" s="355"/>
      <c r="CQ557" s="354">
        <v>1</v>
      </c>
      <c r="CR557" s="355"/>
      <c r="CS557" s="355"/>
    </row>
    <row r="558" spans="1:97" ht="120" x14ac:dyDescent="0.25">
      <c r="A558" s="234" t="s">
        <v>3556</v>
      </c>
      <c r="B558" s="234" t="s">
        <v>181</v>
      </c>
      <c r="C558" s="234">
        <v>3</v>
      </c>
      <c r="D558" s="166" t="s">
        <v>188</v>
      </c>
      <c r="E558" s="120">
        <v>0</v>
      </c>
      <c r="F558" s="166" t="s">
        <v>192</v>
      </c>
      <c r="G558" s="166" t="s">
        <v>3770</v>
      </c>
      <c r="H558" s="166" t="s">
        <v>186</v>
      </c>
      <c r="I558" s="706" t="str">
        <f t="shared" si="38"/>
        <v>I-305-0-1318103</v>
      </c>
      <c r="J558" s="182" t="s">
        <v>221</v>
      </c>
      <c r="K558" s="221" t="s">
        <v>16</v>
      </c>
      <c r="L558" s="115" t="s">
        <v>20</v>
      </c>
      <c r="M558" s="111" t="s">
        <v>4755</v>
      </c>
      <c r="N558" s="221"/>
      <c r="O558" s="635" t="s">
        <v>225</v>
      </c>
      <c r="P558" s="178" t="s">
        <v>1664</v>
      </c>
      <c r="Q558" s="178" t="s">
        <v>1665</v>
      </c>
      <c r="R558" s="221" t="s">
        <v>228</v>
      </c>
      <c r="S558" s="231" t="s">
        <v>3949</v>
      </c>
      <c r="T558" s="219" t="s">
        <v>3950</v>
      </c>
      <c r="U558" s="384">
        <v>0.04</v>
      </c>
      <c r="V558" s="221" t="s">
        <v>223</v>
      </c>
      <c r="W558" s="310">
        <v>3</v>
      </c>
      <c r="X558" s="117" t="s">
        <v>222</v>
      </c>
      <c r="Y558" s="183">
        <v>43180</v>
      </c>
      <c r="Z558" s="234" t="s">
        <v>3953</v>
      </c>
      <c r="AA558" s="188">
        <v>43101</v>
      </c>
      <c r="AB558" s="188">
        <v>43465</v>
      </c>
      <c r="AC558" s="341" t="str">
        <f t="shared" si="39"/>
        <v>enero</v>
      </c>
      <c r="AD558" s="343">
        <f t="shared" si="40"/>
        <v>364</v>
      </c>
      <c r="AE558" s="342">
        <f t="shared" si="37"/>
        <v>365</v>
      </c>
      <c r="AF558" s="180"/>
      <c r="AG558" s="389"/>
      <c r="AH558" s="385"/>
      <c r="AI558" s="385"/>
      <c r="AJ558" s="385"/>
      <c r="AK558" s="238"/>
      <c r="AL558" s="283"/>
      <c r="AM558" s="235"/>
      <c r="AN558" s="515"/>
      <c r="AO558" s="516"/>
      <c r="AP558" s="515"/>
      <c r="AQ558" s="516" t="s">
        <v>4537</v>
      </c>
      <c r="AR558" s="1171">
        <v>1</v>
      </c>
      <c r="AS558" s="1170" t="s">
        <v>5706</v>
      </c>
      <c r="AT558" s="1408">
        <v>0</v>
      </c>
      <c r="AU558" s="1180" t="s">
        <v>6340</v>
      </c>
      <c r="AV558" s="1408">
        <v>0</v>
      </c>
      <c r="AW558" s="1412" t="s">
        <v>6340</v>
      </c>
      <c r="AX558" s="119"/>
      <c r="AY558" s="119"/>
      <c r="AZ558" s="119"/>
      <c r="BA558" s="119"/>
      <c r="BB558" s="119"/>
      <c r="BC558" s="119"/>
      <c r="BD558" s="119"/>
      <c r="BE558" s="119"/>
      <c r="BF558" s="119"/>
      <c r="BG558" s="119"/>
      <c r="BH558" s="119"/>
      <c r="BI558" s="119"/>
      <c r="BJ558" s="335">
        <f>IFERROR(VLOOKUP(CONCATENATE($AC558,$AE558),'Matriz de Decisión'!$M$4:$Y$81,2,0),0)</f>
        <v>5.333333333333333E-2</v>
      </c>
      <c r="BK558" s="352"/>
      <c r="BL558" s="385"/>
      <c r="BM558" s="354"/>
      <c r="BN558" s="515"/>
      <c r="BO558" s="516"/>
      <c r="BP558" s="515"/>
      <c r="BQ558" s="515"/>
      <c r="BR558" s="516" t="s">
        <v>4537</v>
      </c>
      <c r="BS558" s="1098">
        <v>1</v>
      </c>
      <c r="BT558" s="1098">
        <v>1</v>
      </c>
      <c r="BU558" s="1180" t="s">
        <v>5706</v>
      </c>
      <c r="BV558" s="1251">
        <v>0</v>
      </c>
      <c r="BW558" s="1252">
        <v>0</v>
      </c>
      <c r="BX558" s="1180" t="s">
        <v>6340</v>
      </c>
      <c r="BY558" s="1408">
        <v>0</v>
      </c>
      <c r="BZ558" s="1408">
        <v>0</v>
      </c>
      <c r="CA558" s="1180" t="s">
        <v>6340</v>
      </c>
      <c r="CB558" s="354"/>
      <c r="CC558" s="355"/>
      <c r="CD558" s="355"/>
      <c r="CE558" s="739">
        <v>2</v>
      </c>
      <c r="CF558" s="355"/>
      <c r="CG558" s="355"/>
      <c r="CH558" s="354"/>
      <c r="CI558" s="355"/>
      <c r="CJ558" s="355"/>
      <c r="CK558" s="354"/>
      <c r="CL558" s="355"/>
      <c r="CM558" s="355"/>
      <c r="CN558" s="354"/>
      <c r="CO558" s="355"/>
      <c r="CP558" s="355"/>
      <c r="CQ558" s="739">
        <v>3</v>
      </c>
      <c r="CR558" s="355"/>
      <c r="CS558" s="355"/>
    </row>
    <row r="559" spans="1:97" ht="409.5" x14ac:dyDescent="0.25">
      <c r="A559" s="234" t="s">
        <v>3556</v>
      </c>
      <c r="B559" s="234" t="s">
        <v>181</v>
      </c>
      <c r="C559" s="234">
        <v>3</v>
      </c>
      <c r="D559" s="166" t="s">
        <v>188</v>
      </c>
      <c r="E559" s="120">
        <v>0</v>
      </c>
      <c r="F559" s="166" t="s">
        <v>192</v>
      </c>
      <c r="G559" s="166" t="s">
        <v>3771</v>
      </c>
      <c r="H559" s="166" t="s">
        <v>183</v>
      </c>
      <c r="I559" s="299" t="str">
        <f t="shared" si="38"/>
        <v>I-305-0-1318201</v>
      </c>
      <c r="J559" s="182" t="s">
        <v>221</v>
      </c>
      <c r="K559" s="221" t="s">
        <v>16</v>
      </c>
      <c r="L559" s="115" t="s">
        <v>20</v>
      </c>
      <c r="M559" s="111" t="s">
        <v>4755</v>
      </c>
      <c r="N559" s="221"/>
      <c r="O559" s="110" t="s">
        <v>225</v>
      </c>
      <c r="P559" s="178" t="s">
        <v>1664</v>
      </c>
      <c r="Q559" s="178" t="s">
        <v>1665</v>
      </c>
      <c r="R559" s="221" t="s">
        <v>228</v>
      </c>
      <c r="S559" s="231" t="s">
        <v>1739</v>
      </c>
      <c r="T559" s="220" t="s">
        <v>1740</v>
      </c>
      <c r="U559" s="384">
        <v>0.04</v>
      </c>
      <c r="V559" s="221" t="s">
        <v>314</v>
      </c>
      <c r="W559" s="958">
        <v>0.9</v>
      </c>
      <c r="X559" s="221"/>
      <c r="Y559" s="221"/>
      <c r="Z559" s="221" t="s">
        <v>1741</v>
      </c>
      <c r="AA559" s="183">
        <v>43101</v>
      </c>
      <c r="AB559" s="183">
        <v>43465</v>
      </c>
      <c r="AC559" s="341" t="str">
        <f t="shared" si="39"/>
        <v>enero</v>
      </c>
      <c r="AD559" s="343">
        <f t="shared" si="40"/>
        <v>364</v>
      </c>
      <c r="AE559" s="342">
        <f t="shared" si="37"/>
        <v>365</v>
      </c>
      <c r="AF559" s="180">
        <v>0</v>
      </c>
      <c r="AG559" s="389"/>
      <c r="AH559" s="385"/>
      <c r="AI559" s="385"/>
      <c r="AJ559" s="385"/>
      <c r="AK559" s="244" t="s">
        <v>1742</v>
      </c>
      <c r="AL559" s="1294">
        <v>0.08</v>
      </c>
      <c r="AM559" s="244" t="s">
        <v>1743</v>
      </c>
      <c r="AN559" s="1294">
        <v>0.15</v>
      </c>
      <c r="AO559" s="512" t="s">
        <v>2639</v>
      </c>
      <c r="AP559" s="517">
        <v>0.22500000000000001</v>
      </c>
      <c r="AQ559" s="512" t="s">
        <v>4538</v>
      </c>
      <c r="AR559" s="1169">
        <v>0.3</v>
      </c>
      <c r="AS559" s="1161" t="s">
        <v>5707</v>
      </c>
      <c r="AT559" s="290">
        <v>0.375</v>
      </c>
      <c r="AU559" s="1172" t="s">
        <v>6341</v>
      </c>
      <c r="AV559" s="290">
        <f>7.5%*6</f>
        <v>0.44999999999999996</v>
      </c>
      <c r="AW559" s="1412" t="s">
        <v>7318</v>
      </c>
      <c r="AX559" s="119"/>
      <c r="AY559" s="119"/>
      <c r="AZ559" s="119"/>
      <c r="BA559" s="119"/>
      <c r="BB559" s="119"/>
      <c r="BC559" s="119"/>
      <c r="BD559" s="119"/>
      <c r="BE559" s="119"/>
      <c r="BF559" s="119"/>
      <c r="BG559" s="119"/>
      <c r="BH559" s="119"/>
      <c r="BI559" s="119"/>
      <c r="BJ559" s="335">
        <v>0.08</v>
      </c>
      <c r="BK559" s="335">
        <v>0.08</v>
      </c>
      <c r="BL559" s="393" t="s">
        <v>1744</v>
      </c>
      <c r="BM559" s="354">
        <v>0.15</v>
      </c>
      <c r="BN559" s="1251">
        <v>0.15</v>
      </c>
      <c r="BO559" s="512" t="s">
        <v>2639</v>
      </c>
      <c r="BP559" s="517">
        <v>0.22500000000000001</v>
      </c>
      <c r="BQ559" s="517">
        <v>0.22500000000000001</v>
      </c>
      <c r="BR559" s="512" t="s">
        <v>4538</v>
      </c>
      <c r="BS559" s="1098">
        <v>0.3</v>
      </c>
      <c r="BT559" s="1176">
        <v>0.3</v>
      </c>
      <c r="BU559" s="1173" t="s">
        <v>5713</v>
      </c>
      <c r="BV559" s="1251">
        <v>0.375</v>
      </c>
      <c r="BW559" s="1252">
        <v>0.375</v>
      </c>
      <c r="BX559" s="1161" t="s">
        <v>6341</v>
      </c>
      <c r="BY559" s="290">
        <f>7.5%*6</f>
        <v>0.44999999999999996</v>
      </c>
      <c r="BZ559" s="290">
        <f>7.5%*6</f>
        <v>0.44999999999999996</v>
      </c>
      <c r="CA559" s="1172" t="s">
        <v>7318</v>
      </c>
      <c r="CB559" s="354">
        <f>IFERROR(VLOOKUP(CONCATENATE($AC559,$AE559),'[1]Matriz de Decisión'!$M$4:$Y$81,8,0),0)</f>
        <v>0.40333333333333332</v>
      </c>
      <c r="CC559" s="355"/>
      <c r="CD559" s="355"/>
      <c r="CE559" s="354">
        <f>IFERROR(VLOOKUP(CONCATENATE($AC559,$AE559),'[1]Matriz de Decisión'!$M$4:$Y$81,9,0),0)</f>
        <v>0.48666666666666664</v>
      </c>
      <c r="CF559" s="355"/>
      <c r="CG559" s="355"/>
      <c r="CH559" s="354">
        <f>IFERROR(VLOOKUP(CONCATENATE($AC559,$AE559),'[1]Matriz de Decisión'!$M$4:$Y$81,10,0),0)</f>
        <v>0.56999999999999995</v>
      </c>
      <c r="CI559" s="355"/>
      <c r="CJ559" s="355"/>
      <c r="CK559" s="354">
        <f>IFERROR(VLOOKUP(CONCATENATE($AC559,$AE559),'[1]Matriz de Decisión'!$M$4:$Y$81,11,0),0)</f>
        <v>0.65333333333333332</v>
      </c>
      <c r="CL559" s="355"/>
      <c r="CM559" s="355"/>
      <c r="CN559" s="354">
        <f>IFERROR(VLOOKUP(CONCATENATE($AC559,$AE559),'[1]Matriz de Decisión'!$M$4:$Y$81,12,0),0)</f>
        <v>0.73666666666666669</v>
      </c>
      <c r="CO559" s="355"/>
      <c r="CP559" s="355"/>
      <c r="CQ559" s="354">
        <f>IFERROR(VLOOKUP(CONCATENATE($AC559,$AE559),'[1]Matriz de Decisión'!$M$4:$Y$81,13,0),0)</f>
        <v>0.99999999999999989</v>
      </c>
      <c r="CR559" s="355"/>
      <c r="CS559" s="355"/>
    </row>
    <row r="560" spans="1:97" ht="158.25" customHeight="1" x14ac:dyDescent="0.25">
      <c r="A560" s="234" t="s">
        <v>3556</v>
      </c>
      <c r="B560" s="234" t="s">
        <v>181</v>
      </c>
      <c r="C560" s="234">
        <v>3</v>
      </c>
      <c r="D560" s="166" t="s">
        <v>188</v>
      </c>
      <c r="E560" s="120">
        <v>0</v>
      </c>
      <c r="F560" s="166" t="s">
        <v>192</v>
      </c>
      <c r="G560" s="166" t="s">
        <v>3772</v>
      </c>
      <c r="H560" s="166" t="s">
        <v>183</v>
      </c>
      <c r="I560" s="299" t="str">
        <f t="shared" si="38"/>
        <v>I-305-0-1318301</v>
      </c>
      <c r="J560" s="182" t="s">
        <v>221</v>
      </c>
      <c r="K560" s="221" t="s">
        <v>16</v>
      </c>
      <c r="L560" s="115" t="s">
        <v>20</v>
      </c>
      <c r="M560" s="111" t="s">
        <v>4755</v>
      </c>
      <c r="N560" s="221"/>
      <c r="O560" s="110" t="s">
        <v>225</v>
      </c>
      <c r="P560" s="178" t="s">
        <v>1664</v>
      </c>
      <c r="Q560" s="178" t="s">
        <v>1665</v>
      </c>
      <c r="R560" s="221" t="s">
        <v>228</v>
      </c>
      <c r="S560" s="231" t="s">
        <v>3942</v>
      </c>
      <c r="T560" s="219" t="s">
        <v>3943</v>
      </c>
      <c r="U560" s="384">
        <v>0.04</v>
      </c>
      <c r="V560" s="221" t="s">
        <v>314</v>
      </c>
      <c r="W560" s="958">
        <v>1</v>
      </c>
      <c r="X560" s="221" t="s">
        <v>222</v>
      </c>
      <c r="Y560" s="183">
        <v>43180</v>
      </c>
      <c r="Z560" s="221" t="s">
        <v>1745</v>
      </c>
      <c r="AA560" s="183">
        <v>43101</v>
      </c>
      <c r="AB560" s="183">
        <v>43465</v>
      </c>
      <c r="AC560" s="341" t="str">
        <f t="shared" si="39"/>
        <v>enero</v>
      </c>
      <c r="AD560" s="343">
        <f t="shared" si="40"/>
        <v>364</v>
      </c>
      <c r="AE560" s="342">
        <f t="shared" si="37"/>
        <v>365</v>
      </c>
      <c r="AF560" s="180">
        <v>0</v>
      </c>
      <c r="AG560" s="389"/>
      <c r="AH560" s="385"/>
      <c r="AI560" s="385"/>
      <c r="AJ560" s="385"/>
      <c r="AK560" s="238"/>
      <c r="AL560" s="283">
        <v>0.05</v>
      </c>
      <c r="AM560" s="235" t="s">
        <v>1746</v>
      </c>
      <c r="AN560" s="515">
        <v>0.11</v>
      </c>
      <c r="AO560" s="516" t="s">
        <v>2640</v>
      </c>
      <c r="AP560" s="515">
        <v>0.16</v>
      </c>
      <c r="AQ560" s="516" t="s">
        <v>4539</v>
      </c>
      <c r="AR560" s="1163">
        <v>0.21333333333333332</v>
      </c>
      <c r="AS560" s="1170" t="s">
        <v>5708</v>
      </c>
      <c r="AT560" s="1408">
        <f>IFERROR(VLOOKUP(CONCATENATE($AC560,$AE560),'[1]Matriz de Decisión'!$M$4:$Y$81,6,0),0)</f>
        <v>0.26666666666666666</v>
      </c>
      <c r="AU560" s="1180" t="s">
        <v>6342</v>
      </c>
      <c r="AV560" s="1408">
        <v>0.32</v>
      </c>
      <c r="AW560" s="1412" t="s">
        <v>7319</v>
      </c>
      <c r="AX560" s="119"/>
      <c r="AY560" s="119"/>
      <c r="AZ560" s="119"/>
      <c r="BA560" s="119"/>
      <c r="BB560" s="119"/>
      <c r="BC560" s="119"/>
      <c r="BD560" s="119"/>
      <c r="BE560" s="119"/>
      <c r="BF560" s="119"/>
      <c r="BG560" s="119"/>
      <c r="BH560" s="119"/>
      <c r="BI560" s="119"/>
      <c r="BJ560" s="335">
        <f>IFERROR(VLOOKUP(CONCATENATE($AC560,$AE560),'Matriz de Decisión'!$M$4:$Y$81,2,0),0)</f>
        <v>5.333333333333333E-2</v>
      </c>
      <c r="BK560" s="392">
        <v>0.05</v>
      </c>
      <c r="BL560" s="385" t="s">
        <v>1746</v>
      </c>
      <c r="BM560" s="354">
        <f>IFERROR(VLOOKUP(CONCATENATE($AC560,$AE560),'[1]Matriz de Decisión'!$M$4:$Y$81,3,0),0)</f>
        <v>0.10666666666666666</v>
      </c>
      <c r="BN560" s="515">
        <v>0.11</v>
      </c>
      <c r="BO560" s="516" t="s">
        <v>2640</v>
      </c>
      <c r="BP560" s="281">
        <f>IFERROR(VLOOKUP(CONCATENATE($AC560,$AE560),'[1]Matriz de Decisión'!$M$4:$Y$81,4,0),0)</f>
        <v>0.15999999999999998</v>
      </c>
      <c r="BQ560" s="515">
        <v>0.16</v>
      </c>
      <c r="BR560" s="516" t="s">
        <v>4539</v>
      </c>
      <c r="BS560" s="1107">
        <v>0.21333333333333332</v>
      </c>
      <c r="BT560" s="1174">
        <v>0.21333333333333332</v>
      </c>
      <c r="BU560" s="1180" t="s">
        <v>5708</v>
      </c>
      <c r="BV560" s="1251">
        <f>IFERROR(VLOOKUP(CONCATENATE($AC560,$AE560),'[1]Matriz de Decisión'!$M$4:$Y$81,6,0),0)</f>
        <v>0.26666666666666666</v>
      </c>
      <c r="BW560" s="1251">
        <f>IFERROR(VLOOKUP(CONCATENATE($AC560,$AE560),'[1]Matriz de Decisión'!$M$4:$Y$81,6,0),0)</f>
        <v>0.26666666666666666</v>
      </c>
      <c r="BX560" s="1258" t="s">
        <v>6342</v>
      </c>
      <c r="BY560" s="1408">
        <f>IFERROR(VLOOKUP(CONCATENATE($AC560,$AE560),'[1]Matriz de Decisión'!$M$4:$Y$81,7,0),0)</f>
        <v>0.32</v>
      </c>
      <c r="BZ560" s="1408">
        <v>0.32</v>
      </c>
      <c r="CA560" s="1180" t="s">
        <v>7319</v>
      </c>
      <c r="CB560" s="354">
        <f>IFERROR(VLOOKUP(CONCATENATE($AC560,$AE560),'[1]Matriz de Decisión'!$M$4:$Y$81,8,0),0)</f>
        <v>0.40333333333333332</v>
      </c>
      <c r="CC560" s="355"/>
      <c r="CD560" s="355"/>
      <c r="CE560" s="354">
        <f>IFERROR(VLOOKUP(CONCATENATE($AC560,$AE560),'[1]Matriz de Decisión'!$M$4:$Y$81,9,0),0)</f>
        <v>0.48666666666666664</v>
      </c>
      <c r="CF560" s="355"/>
      <c r="CG560" s="355"/>
      <c r="CH560" s="354">
        <f>IFERROR(VLOOKUP(CONCATENATE($AC560,$AE560),'[1]Matriz de Decisión'!$M$4:$Y$81,10,0),0)</f>
        <v>0.56999999999999995</v>
      </c>
      <c r="CI560" s="355"/>
      <c r="CJ560" s="355"/>
      <c r="CK560" s="354">
        <f>IFERROR(VLOOKUP(CONCATENATE($AC560,$AE560),'[1]Matriz de Decisión'!$M$4:$Y$81,11,0),0)</f>
        <v>0.65333333333333332</v>
      </c>
      <c r="CL560" s="355"/>
      <c r="CM560" s="355"/>
      <c r="CN560" s="354">
        <f>IFERROR(VLOOKUP(CONCATENATE($AC560,$AE560),'[1]Matriz de Decisión'!$M$4:$Y$81,12,0),0)</f>
        <v>0.73666666666666669</v>
      </c>
      <c r="CO560" s="355"/>
      <c r="CP560" s="355"/>
      <c r="CQ560" s="354">
        <f>IFERROR(VLOOKUP(CONCATENATE($AC560,$AE560),'[1]Matriz de Decisión'!$M$4:$Y$81,13,0),0)</f>
        <v>0.99999999999999989</v>
      </c>
      <c r="CR560" s="355"/>
      <c r="CS560" s="355"/>
    </row>
    <row r="561" spans="1:97" ht="409.5" x14ac:dyDescent="0.25">
      <c r="A561" s="234" t="s">
        <v>3556</v>
      </c>
      <c r="B561" s="234" t="s">
        <v>181</v>
      </c>
      <c r="C561" s="234">
        <v>3</v>
      </c>
      <c r="D561" s="166" t="s">
        <v>188</v>
      </c>
      <c r="E561" s="120">
        <v>0</v>
      </c>
      <c r="F561" s="166" t="s">
        <v>192</v>
      </c>
      <c r="G561" s="166" t="s">
        <v>3773</v>
      </c>
      <c r="H561" s="166" t="s">
        <v>183</v>
      </c>
      <c r="I561" s="299" t="str">
        <f t="shared" si="38"/>
        <v>I-305-0-1318401</v>
      </c>
      <c r="J561" s="182" t="s">
        <v>221</v>
      </c>
      <c r="K561" s="221" t="s">
        <v>1747</v>
      </c>
      <c r="L561" s="115" t="s">
        <v>20</v>
      </c>
      <c r="M561" s="111" t="s">
        <v>4755</v>
      </c>
      <c r="N561" s="221"/>
      <c r="O561" s="110" t="s">
        <v>225</v>
      </c>
      <c r="P561" s="178" t="s">
        <v>1664</v>
      </c>
      <c r="Q561" s="178" t="s">
        <v>1665</v>
      </c>
      <c r="R561" s="221" t="s">
        <v>228</v>
      </c>
      <c r="S561" s="221" t="s">
        <v>1748</v>
      </c>
      <c r="T561" s="219" t="s">
        <v>3954</v>
      </c>
      <c r="U561" s="384">
        <v>0.04</v>
      </c>
      <c r="V561" s="221" t="s">
        <v>314</v>
      </c>
      <c r="W561" s="958">
        <v>0.8</v>
      </c>
      <c r="X561" s="221" t="s">
        <v>222</v>
      </c>
      <c r="Y561" s="183">
        <v>43180</v>
      </c>
      <c r="Z561" s="221" t="s">
        <v>1749</v>
      </c>
      <c r="AA561" s="183">
        <v>43101</v>
      </c>
      <c r="AB561" s="183">
        <v>43465</v>
      </c>
      <c r="AC561" s="341" t="str">
        <f t="shared" si="39"/>
        <v>enero</v>
      </c>
      <c r="AD561" s="343">
        <f t="shared" si="40"/>
        <v>364</v>
      </c>
      <c r="AE561" s="342">
        <f t="shared" si="37"/>
        <v>365</v>
      </c>
      <c r="AF561" s="180">
        <v>0</v>
      </c>
      <c r="AG561" s="389"/>
      <c r="AH561" s="385"/>
      <c r="AI561" s="385"/>
      <c r="AJ561" s="385"/>
      <c r="AK561" s="238"/>
      <c r="AL561" s="283">
        <v>0.05</v>
      </c>
      <c r="AM561" s="235" t="s">
        <v>1750</v>
      </c>
      <c r="AN561" s="515">
        <v>0.11</v>
      </c>
      <c r="AO561" s="516" t="s">
        <v>2641</v>
      </c>
      <c r="AP561" s="515">
        <v>0.16</v>
      </c>
      <c r="AQ561" s="516" t="s">
        <v>4540</v>
      </c>
      <c r="AR561" s="1165">
        <v>0.21333333333333332</v>
      </c>
      <c r="AS561" s="1170" t="s">
        <v>5709</v>
      </c>
      <c r="AT561" s="1408">
        <f>IFERROR(VLOOKUP(CONCATENATE($AC561,$AE561),'[1]Matriz de Decisión'!$M$4:$Y$81,6,0),0)</f>
        <v>0.26666666666666666</v>
      </c>
      <c r="AU561" s="1180" t="s">
        <v>6343</v>
      </c>
      <c r="AV561" s="1408">
        <v>0.32</v>
      </c>
      <c r="AW561" s="1412" t="s">
        <v>7320</v>
      </c>
      <c r="AX561" s="119"/>
      <c r="AY561" s="119"/>
      <c r="AZ561" s="119"/>
      <c r="BA561" s="119"/>
      <c r="BB561" s="119"/>
      <c r="BC561" s="119"/>
      <c r="BD561" s="119"/>
      <c r="BE561" s="119"/>
      <c r="BF561" s="119"/>
      <c r="BG561" s="119"/>
      <c r="BH561" s="119"/>
      <c r="BI561" s="119"/>
      <c r="BJ561" s="335">
        <f>IFERROR(VLOOKUP(CONCATENATE($AC561,$AE561),'Matriz de Decisión'!$M$4:$Y$81,2,0),0)</f>
        <v>5.333333333333333E-2</v>
      </c>
      <c r="BK561" s="392">
        <v>0.05</v>
      </c>
      <c r="BL561" s="385" t="s">
        <v>1750</v>
      </c>
      <c r="BM561" s="354">
        <f>IFERROR(VLOOKUP(CONCATENATE($AC561,$AE561),'[1]Matriz de Decisión'!$M$4:$Y$81,3,0),0)</f>
        <v>0.10666666666666666</v>
      </c>
      <c r="BN561" s="515">
        <v>0.11</v>
      </c>
      <c r="BO561" s="516" t="s">
        <v>2641</v>
      </c>
      <c r="BP561" s="281">
        <f>IFERROR(VLOOKUP(CONCATENATE($AC561,$AE561),'[1]Matriz de Decisión'!$M$4:$Y$81,4,0),0)</f>
        <v>0.15999999999999998</v>
      </c>
      <c r="BQ561" s="281">
        <f>IFERROR(VLOOKUP(CONCATENATE($AC561,$AE561),'[1]Matriz de Decisión'!$M$4:$Y$81,4,0),0)</f>
        <v>0.15999999999999998</v>
      </c>
      <c r="BR561" s="516" t="s">
        <v>4540</v>
      </c>
      <c r="BS561" s="1107">
        <v>0.21333333333333332</v>
      </c>
      <c r="BT561" s="1176">
        <v>0.21333333333333332</v>
      </c>
      <c r="BU561" s="1180" t="s">
        <v>5709</v>
      </c>
      <c r="BV561" s="1251">
        <f>IFERROR(VLOOKUP(CONCATENATE($AC561,$AE561),'[1]Matriz de Decisión'!$M$4:$Y$81,6,0),0)</f>
        <v>0.26666666666666666</v>
      </c>
      <c r="BW561" s="1251">
        <f>IFERROR(VLOOKUP(CONCATENATE($AC561,$AE561),'[1]Matriz de Decisión'!$M$4:$Y$81,6,0),0)</f>
        <v>0.26666666666666666</v>
      </c>
      <c r="BX561" s="1258" t="s">
        <v>6343</v>
      </c>
      <c r="BY561" s="1408">
        <f>IFERROR(VLOOKUP(CONCATENATE($AC561,$AE561),'[1]Matriz de Decisión'!$M$4:$Y$81,7,0),0)</f>
        <v>0.32</v>
      </c>
      <c r="BZ561" s="1408">
        <v>0.32</v>
      </c>
      <c r="CA561" s="1180" t="s">
        <v>7320</v>
      </c>
      <c r="CB561" s="354">
        <f>IFERROR(VLOOKUP(CONCATENATE($AC561,$AE561),'[1]Matriz de Decisión'!$M$4:$Y$81,8,0),0)</f>
        <v>0.40333333333333332</v>
      </c>
      <c r="CC561" s="355"/>
      <c r="CD561" s="355"/>
      <c r="CE561" s="354">
        <f>IFERROR(VLOOKUP(CONCATENATE($AC561,$AE561),'[1]Matriz de Decisión'!$M$4:$Y$81,9,0),0)</f>
        <v>0.48666666666666664</v>
      </c>
      <c r="CF561" s="355"/>
      <c r="CG561" s="355"/>
      <c r="CH561" s="354">
        <f>IFERROR(VLOOKUP(CONCATENATE($AC561,$AE561),'[1]Matriz de Decisión'!$M$4:$Y$81,10,0),0)</f>
        <v>0.56999999999999995</v>
      </c>
      <c r="CI561" s="355"/>
      <c r="CJ561" s="355"/>
      <c r="CK561" s="354">
        <f>IFERROR(VLOOKUP(CONCATENATE($AC561,$AE561),'[1]Matriz de Decisión'!$M$4:$Y$81,11,0),0)</f>
        <v>0.65333333333333332</v>
      </c>
      <c r="CL561" s="355"/>
      <c r="CM561" s="355"/>
      <c r="CN561" s="354">
        <f>IFERROR(VLOOKUP(CONCATENATE($AC561,$AE561),'[1]Matriz de Decisión'!$M$4:$Y$81,12,0),0)</f>
        <v>0.73666666666666669</v>
      </c>
      <c r="CO561" s="355"/>
      <c r="CP561" s="355"/>
      <c r="CQ561" s="354">
        <f>IFERROR(VLOOKUP(CONCATENATE($AC561,$AE561),'[1]Matriz de Decisión'!$M$4:$Y$81,13,0),0)</f>
        <v>0.99999999999999989</v>
      </c>
      <c r="CR561" s="355"/>
      <c r="CS561" s="355"/>
    </row>
    <row r="562" spans="1:97" ht="378" x14ac:dyDescent="0.25">
      <c r="A562" s="234" t="s">
        <v>3556</v>
      </c>
      <c r="B562" s="234" t="s">
        <v>181</v>
      </c>
      <c r="C562" s="234">
        <v>3</v>
      </c>
      <c r="D562" s="166" t="s">
        <v>187</v>
      </c>
      <c r="E562" s="120">
        <v>1</v>
      </c>
      <c r="F562" s="166" t="s">
        <v>3608</v>
      </c>
      <c r="G562" s="166" t="s">
        <v>200</v>
      </c>
      <c r="H562" s="166" t="s">
        <v>183</v>
      </c>
      <c r="I562" s="299" t="str">
        <f t="shared" si="38"/>
        <v>I-304-1-2200201</v>
      </c>
      <c r="J562" s="182" t="s">
        <v>221</v>
      </c>
      <c r="K562" s="216" t="s">
        <v>1662</v>
      </c>
      <c r="L562" s="115" t="s">
        <v>20</v>
      </c>
      <c r="M562" s="111" t="s">
        <v>4755</v>
      </c>
      <c r="N562" s="221"/>
      <c r="O562" s="178" t="s">
        <v>3598</v>
      </c>
      <c r="P562" s="178" t="s">
        <v>1751</v>
      </c>
      <c r="Q562" s="178" t="s">
        <v>1752</v>
      </c>
      <c r="R562" s="216" t="s">
        <v>222</v>
      </c>
      <c r="S562" s="231" t="s">
        <v>1753</v>
      </c>
      <c r="T562" s="231" t="s">
        <v>1754</v>
      </c>
      <c r="U562" s="187">
        <v>0.08</v>
      </c>
      <c r="V562" s="234" t="s">
        <v>314</v>
      </c>
      <c r="W562" s="958">
        <v>0.9</v>
      </c>
      <c r="X562" s="121"/>
      <c r="Y562" s="121"/>
      <c r="Z562" s="234" t="s">
        <v>1755</v>
      </c>
      <c r="AA562" s="189">
        <v>43101</v>
      </c>
      <c r="AB562" s="183">
        <v>43465</v>
      </c>
      <c r="AC562" s="341" t="str">
        <f t="shared" si="39"/>
        <v>enero</v>
      </c>
      <c r="AD562" s="343">
        <f t="shared" si="40"/>
        <v>364</v>
      </c>
      <c r="AE562" s="342">
        <f t="shared" si="37"/>
        <v>365</v>
      </c>
      <c r="AF562" s="230">
        <v>250000000</v>
      </c>
      <c r="AG562" s="230">
        <v>409430623</v>
      </c>
      <c r="AH562" s="235"/>
      <c r="AI562" s="235"/>
      <c r="AJ562" s="235" t="s">
        <v>1756</v>
      </c>
      <c r="AK562" s="526" t="s">
        <v>2657</v>
      </c>
      <c r="AL562" s="222">
        <v>0.05</v>
      </c>
      <c r="AM562" s="234" t="s">
        <v>1757</v>
      </c>
      <c r="AN562" s="222">
        <v>0.11</v>
      </c>
      <c r="AO562" s="523" t="s">
        <v>2646</v>
      </c>
      <c r="AP562" s="222">
        <v>0.16</v>
      </c>
      <c r="AQ562" s="523" t="s">
        <v>4436</v>
      </c>
      <c r="AR562" s="1155">
        <v>0.21</v>
      </c>
      <c r="AS562" s="1157" t="s">
        <v>5678</v>
      </c>
      <c r="AT562" s="1254">
        <v>0.27</v>
      </c>
      <c r="AU562" s="1317" t="s">
        <v>6077</v>
      </c>
      <c r="AV562" s="1254">
        <v>0.32</v>
      </c>
      <c r="AW562" s="1412" t="s">
        <v>7353</v>
      </c>
      <c r="AX562" s="138"/>
      <c r="AY562" s="138"/>
      <c r="AZ562" s="138"/>
      <c r="BA562" s="138"/>
      <c r="BB562" s="138"/>
      <c r="BC562" s="138"/>
      <c r="BD562" s="138"/>
      <c r="BE562" s="138"/>
      <c r="BF562" s="138"/>
      <c r="BG562" s="138"/>
      <c r="BH562" s="138"/>
      <c r="BI562" s="138"/>
      <c r="BJ562" s="335">
        <f>IFERROR(VLOOKUP(CONCATENATE($AC562,$AE562),'Matriz de Decisión'!$M$4:$Y$81,2,0),0)</f>
        <v>5.333333333333333E-2</v>
      </c>
      <c r="BK562" s="354">
        <f>IFERROR(VLOOKUP(CONCATENATE($AC562,$AE562),'[1]Matriz de Decisión'!$M$4:$Y$81,2,0),0)</f>
        <v>5.333333333333333E-2</v>
      </c>
      <c r="BL562" s="234" t="s">
        <v>1758</v>
      </c>
      <c r="BM562" s="354">
        <f>IFERROR(VLOOKUP(CONCATENATE($AC562,$AE562),'[1]Matriz de Decisión'!$M$4:$Y$81,3,0),0)</f>
        <v>0.10666666666666666</v>
      </c>
      <c r="BN562" s="352">
        <f>IFERROR(VLOOKUP(CONCATENATE($AC562,$AE562),'[1]Matriz de Decisión'!$M$4:$Y$81,3,0),0)</f>
        <v>0.10666666666666666</v>
      </c>
      <c r="BO562" s="523" t="s">
        <v>2656</v>
      </c>
      <c r="BP562" s="352">
        <f>IFERROR(VLOOKUP(CONCATENATE($AC562,$AE562),'[1]Matriz de Decisión'!$M$4:$Y$81,4,0),0)</f>
        <v>0.15999999999999998</v>
      </c>
      <c r="BQ562" s="352">
        <f>IFERROR(VLOOKUP(CONCATENATE($AC562,$AE562),'[1]Matriz de Decisión'!$M$4:$Y$81,4,0),0)</f>
        <v>0.15999999999999998</v>
      </c>
      <c r="BR562" s="523" t="s">
        <v>4436</v>
      </c>
      <c r="BS562" s="1159">
        <v>0.21</v>
      </c>
      <c r="BT562" s="1159">
        <v>0.21</v>
      </c>
      <c r="BU562" s="1182" t="s">
        <v>5678</v>
      </c>
      <c r="BV562" s="354">
        <f>IFERROR(VLOOKUP(CONCATENATE($AC562,$AE562),'[1]Matriz de Decisión'!$M$4:$Y$81,6,0),0)</f>
        <v>0.26666666666666666</v>
      </c>
      <c r="BW562" s="1183">
        <f>IFERROR(VLOOKUP(CONCATENATE($AC562,$AE562),'[1]Matriz de Decisión'!$M$4:$Y$81,6,0),0)</f>
        <v>0.26666666666666666</v>
      </c>
      <c r="BX562" s="1317" t="s">
        <v>6077</v>
      </c>
      <c r="BY562" s="1408">
        <f>IFERROR(VLOOKUP(CONCATENATE($AC562,$AE562),'[1]Matriz de Decisión'!$M$4:$Y$81,7,0),0)</f>
        <v>0.32</v>
      </c>
      <c r="BZ562" s="1408">
        <f>IFERROR(VLOOKUP(CONCATENATE($AC562,$AE562),'[1]Matriz de Decisión'!$M$4:$Y$81,7,0),0)</f>
        <v>0.32</v>
      </c>
      <c r="CA562" s="1175" t="s">
        <v>7353</v>
      </c>
      <c r="CB562" s="354">
        <f>IFERROR(VLOOKUP(CONCATENATE($AC562,$AE562),'[1]Matriz de Decisión'!$M$4:$Y$81,8,0),0)</f>
        <v>0.40333333333333332</v>
      </c>
      <c r="CC562" s="355"/>
      <c r="CD562" s="355"/>
      <c r="CE562" s="354">
        <f>IFERROR(VLOOKUP(CONCATENATE($AC562,$AE562),'[1]Matriz de Decisión'!$M$4:$Y$81,9,0),0)</f>
        <v>0.48666666666666664</v>
      </c>
      <c r="CF562" s="355"/>
      <c r="CG562" s="355"/>
      <c r="CH562" s="354">
        <f>IFERROR(VLOOKUP(CONCATENATE($AC562,$AE562),'[1]Matriz de Decisión'!$M$4:$Y$81,10,0),0)</f>
        <v>0.56999999999999995</v>
      </c>
      <c r="CI562" s="355"/>
      <c r="CJ562" s="355"/>
      <c r="CK562" s="354">
        <f>IFERROR(VLOOKUP(CONCATENATE($AC562,$AE562),'[1]Matriz de Decisión'!$M$4:$Y$81,11,0),0)</f>
        <v>0.65333333333333332</v>
      </c>
      <c r="CL562" s="355"/>
      <c r="CM562" s="355"/>
      <c r="CN562" s="354">
        <f>IFERROR(VLOOKUP(CONCATENATE($AC562,$AE562),'[1]Matriz de Decisión'!$M$4:$Y$81,12,0),0)</f>
        <v>0.73666666666666669</v>
      </c>
      <c r="CO562" s="355"/>
      <c r="CP562" s="355"/>
      <c r="CQ562" s="354">
        <f>IFERROR(VLOOKUP(CONCATENATE($AC562,$AE562),'[1]Matriz de Decisión'!$M$4:$Y$81,13,0),0)</f>
        <v>0.99999999999999989</v>
      </c>
      <c r="CR562" s="355"/>
      <c r="CS562" s="355"/>
    </row>
    <row r="563" spans="1:97" ht="96" x14ac:dyDescent="0.25">
      <c r="A563" s="234" t="s">
        <v>3556</v>
      </c>
      <c r="B563" s="234" t="s">
        <v>181</v>
      </c>
      <c r="C563" s="234">
        <v>3</v>
      </c>
      <c r="D563" s="166" t="s">
        <v>187</v>
      </c>
      <c r="E563" s="120">
        <v>0</v>
      </c>
      <c r="F563" s="166" t="s">
        <v>192</v>
      </c>
      <c r="G563" s="166" t="s">
        <v>3774</v>
      </c>
      <c r="H563" s="166" t="s">
        <v>183</v>
      </c>
      <c r="I563" s="299" t="str">
        <f t="shared" si="38"/>
        <v>I-304-0-1318501</v>
      </c>
      <c r="J563" s="182" t="s">
        <v>221</v>
      </c>
      <c r="K563" s="216" t="s">
        <v>1662</v>
      </c>
      <c r="L563" s="115" t="s">
        <v>20</v>
      </c>
      <c r="M563" s="111" t="s">
        <v>4755</v>
      </c>
      <c r="N563" s="221"/>
      <c r="O563" s="178" t="s">
        <v>225</v>
      </c>
      <c r="P563" s="178" t="s">
        <v>1751</v>
      </c>
      <c r="Q563" s="178" t="s">
        <v>1752</v>
      </c>
      <c r="R563" s="221" t="s">
        <v>228</v>
      </c>
      <c r="S563" s="190" t="s">
        <v>1759</v>
      </c>
      <c r="T563" s="231" t="s">
        <v>1760</v>
      </c>
      <c r="U563" s="187">
        <v>0.02</v>
      </c>
      <c r="V563" s="221" t="s">
        <v>223</v>
      </c>
      <c r="W563" s="310">
        <v>3</v>
      </c>
      <c r="X563" s="121"/>
      <c r="Y563" s="121"/>
      <c r="Z563" s="234" t="s">
        <v>1761</v>
      </c>
      <c r="AA563" s="189">
        <v>43101</v>
      </c>
      <c r="AB563" s="183">
        <v>43465</v>
      </c>
      <c r="AC563" s="341" t="str">
        <f t="shared" si="39"/>
        <v>enero</v>
      </c>
      <c r="AD563" s="343">
        <f t="shared" si="40"/>
        <v>364</v>
      </c>
      <c r="AE563" s="342">
        <f t="shared" si="37"/>
        <v>365</v>
      </c>
      <c r="AF563" s="233">
        <v>0</v>
      </c>
      <c r="AG563" s="232"/>
      <c r="AH563" s="235"/>
      <c r="AI563" s="235"/>
      <c r="AJ563" s="235" t="s">
        <v>1756</v>
      </c>
      <c r="AK563" s="526" t="s">
        <v>2658</v>
      </c>
      <c r="AL563" s="222">
        <v>0.05</v>
      </c>
      <c r="AM563" s="234" t="s">
        <v>1762</v>
      </c>
      <c r="AN563" s="222">
        <v>0.11</v>
      </c>
      <c r="AO563" s="523" t="s">
        <v>2647</v>
      </c>
      <c r="AP563" s="222">
        <v>0.16</v>
      </c>
      <c r="AQ563" s="523" t="s">
        <v>4437</v>
      </c>
      <c r="AR563" s="1112">
        <v>0.21</v>
      </c>
      <c r="AS563" s="1157" t="s">
        <v>5679</v>
      </c>
      <c r="AT563" s="1254">
        <v>0.27</v>
      </c>
      <c r="AU563" s="1317" t="s">
        <v>6078</v>
      </c>
      <c r="AV563" s="1254">
        <v>0.32</v>
      </c>
      <c r="AW563" s="1412" t="s">
        <v>7354</v>
      </c>
      <c r="AX563" s="138"/>
      <c r="AY563" s="138"/>
      <c r="AZ563" s="138"/>
      <c r="BA563" s="138"/>
      <c r="BB563" s="138"/>
      <c r="BC563" s="138"/>
      <c r="BD563" s="138"/>
      <c r="BE563" s="138"/>
      <c r="BF563" s="138"/>
      <c r="BG563" s="138"/>
      <c r="BH563" s="138"/>
      <c r="BI563" s="138"/>
      <c r="BJ563" s="335">
        <f>IFERROR(VLOOKUP(CONCATENATE($AC563,$AE563),'Matriz de Decisión'!$M$4:$Y$81,2,0),0)</f>
        <v>5.333333333333333E-2</v>
      </c>
      <c r="BK563" s="354">
        <f>IFERROR(VLOOKUP(CONCATENATE($AC563,$AE563),'[1]Matriz de Decisión'!$M$4:$Y$81,2,0),0)</f>
        <v>5.333333333333333E-2</v>
      </c>
      <c r="BL563" s="234" t="s">
        <v>1763</v>
      </c>
      <c r="BM563" s="354">
        <f>IFERROR(VLOOKUP(CONCATENATE($AC563,$AE563),'[1]Matriz de Decisión'!$M$4:$Y$81,3,0),0)</f>
        <v>0.10666666666666666</v>
      </c>
      <c r="BN563" s="352">
        <f>IFERROR(VLOOKUP(CONCATENATE($AC563,$AE563),'[1]Matriz de Decisión'!$M$4:$Y$81,3,0),0)</f>
        <v>0.10666666666666666</v>
      </c>
      <c r="BO563" s="523" t="s">
        <v>2647</v>
      </c>
      <c r="BP563" s="352">
        <f>IFERROR(VLOOKUP(CONCATENATE($AC563,$AE563),'[1]Matriz de Decisión'!$M$4:$Y$81,4,0),0)</f>
        <v>0.15999999999999998</v>
      </c>
      <c r="BQ563" s="352">
        <v>0.16</v>
      </c>
      <c r="BR563" s="523" t="s">
        <v>4445</v>
      </c>
      <c r="BS563" s="1183">
        <v>0.21</v>
      </c>
      <c r="BT563" s="1183">
        <v>0.21</v>
      </c>
      <c r="BU563" s="1185" t="s">
        <v>5714</v>
      </c>
      <c r="BV563" s="354">
        <f>IFERROR(VLOOKUP(CONCATENATE($AC563,$AE563),'[1]Matriz de Decisión'!$M$4:$Y$81,6,0),0)</f>
        <v>0.26666666666666666</v>
      </c>
      <c r="BW563" s="1183">
        <f>IFERROR(VLOOKUP(CONCATENATE($AC563,$AE563),'[1]Matriz de Decisión'!$M$4:$Y$81,6,0),0)</f>
        <v>0.26666666666666666</v>
      </c>
      <c r="BX563" s="1317" t="s">
        <v>6078</v>
      </c>
      <c r="BY563" s="1408">
        <f>IFERROR(VLOOKUP(CONCATENATE($AC563,$AE563),'[1]Matriz de Decisión'!$M$4:$Y$81,7,0),0)</f>
        <v>0.32</v>
      </c>
      <c r="BZ563" s="1408">
        <f>IFERROR(VLOOKUP(CONCATENATE($AC563,$AE563),'[1]Matriz de Decisión'!$M$4:$Y$81,7,0),0)</f>
        <v>0.32</v>
      </c>
      <c r="CA563" s="1454" t="s">
        <v>7354</v>
      </c>
      <c r="CB563" s="354">
        <f>IFERROR(VLOOKUP(CONCATENATE($AC563,$AE563),'[1]Matriz de Decisión'!$M$4:$Y$81,8,0),0)</f>
        <v>0.40333333333333332</v>
      </c>
      <c r="CC563" s="355"/>
      <c r="CD563" s="355"/>
      <c r="CE563" s="354">
        <f>IFERROR(VLOOKUP(CONCATENATE($AC563,$AE563),'[1]Matriz de Decisión'!$M$4:$Y$81,9,0),0)</f>
        <v>0.48666666666666664</v>
      </c>
      <c r="CF563" s="355"/>
      <c r="CG563" s="355"/>
      <c r="CH563" s="354">
        <f>IFERROR(VLOOKUP(CONCATENATE($AC563,$AE563),'[1]Matriz de Decisión'!$M$4:$Y$81,10,0),0)</f>
        <v>0.56999999999999995</v>
      </c>
      <c r="CI563" s="355"/>
      <c r="CJ563" s="355"/>
      <c r="CK563" s="354">
        <f>IFERROR(VLOOKUP(CONCATENATE($AC563,$AE563),'[1]Matriz de Decisión'!$M$4:$Y$81,11,0),0)</f>
        <v>0.65333333333333332</v>
      </c>
      <c r="CL563" s="355"/>
      <c r="CM563" s="355"/>
      <c r="CN563" s="354">
        <f>IFERROR(VLOOKUP(CONCATENATE($AC563,$AE563),'[1]Matriz de Decisión'!$M$4:$Y$81,12,0),0)</f>
        <v>0.73666666666666669</v>
      </c>
      <c r="CO563" s="355"/>
      <c r="CP563" s="355"/>
      <c r="CQ563" s="354">
        <f>IFERROR(VLOOKUP(CONCATENATE($AC563,$AE563),'[1]Matriz de Decisión'!$M$4:$Y$81,13,0),0)</f>
        <v>0.99999999999999989</v>
      </c>
      <c r="CR563" s="355"/>
      <c r="CS563" s="355"/>
    </row>
    <row r="564" spans="1:97" ht="409.5" x14ac:dyDescent="0.25">
      <c r="A564" s="234" t="s">
        <v>3556</v>
      </c>
      <c r="B564" s="234" t="s">
        <v>181</v>
      </c>
      <c r="C564" s="234">
        <v>3</v>
      </c>
      <c r="D564" s="166" t="s">
        <v>187</v>
      </c>
      <c r="E564" s="120">
        <v>0</v>
      </c>
      <c r="F564" s="166" t="s">
        <v>192</v>
      </c>
      <c r="G564" s="166" t="s">
        <v>3775</v>
      </c>
      <c r="H564" s="166" t="s">
        <v>183</v>
      </c>
      <c r="I564" s="299" t="str">
        <f t="shared" si="38"/>
        <v>I-304-0-1318601</v>
      </c>
      <c r="J564" s="182" t="s">
        <v>221</v>
      </c>
      <c r="K564" s="216" t="s">
        <v>1662</v>
      </c>
      <c r="L564" s="115" t="s">
        <v>20</v>
      </c>
      <c r="M564" s="111" t="s">
        <v>4755</v>
      </c>
      <c r="N564" s="221"/>
      <c r="O564" s="178" t="s">
        <v>225</v>
      </c>
      <c r="P564" s="178" t="s">
        <v>1751</v>
      </c>
      <c r="Q564" s="178" t="s">
        <v>1752</v>
      </c>
      <c r="R564" s="221" t="s">
        <v>228</v>
      </c>
      <c r="S564" s="190" t="s">
        <v>1764</v>
      </c>
      <c r="T564" s="231" t="s">
        <v>1765</v>
      </c>
      <c r="U564" s="187">
        <v>0.02</v>
      </c>
      <c r="V564" s="234" t="s">
        <v>314</v>
      </c>
      <c r="W564" s="958">
        <v>1</v>
      </c>
      <c r="X564" s="121"/>
      <c r="Y564" s="121"/>
      <c r="Z564" s="234" t="s">
        <v>1766</v>
      </c>
      <c r="AA564" s="189">
        <v>43101</v>
      </c>
      <c r="AB564" s="183">
        <v>43465</v>
      </c>
      <c r="AC564" s="341" t="str">
        <f t="shared" si="39"/>
        <v>enero</v>
      </c>
      <c r="AD564" s="343">
        <f t="shared" si="40"/>
        <v>364</v>
      </c>
      <c r="AE564" s="342">
        <f t="shared" si="37"/>
        <v>365</v>
      </c>
      <c r="AF564" s="233">
        <v>0</v>
      </c>
      <c r="AG564" s="232"/>
      <c r="AH564" s="235"/>
      <c r="AI564" s="235"/>
      <c r="AJ564" s="235" t="s">
        <v>1756</v>
      </c>
      <c r="AK564" s="526" t="s">
        <v>2659</v>
      </c>
      <c r="AL564" s="222">
        <v>0.05</v>
      </c>
      <c r="AM564" s="234" t="s">
        <v>1767</v>
      </c>
      <c r="AN564" s="222">
        <v>0.11</v>
      </c>
      <c r="AO564" s="523" t="s">
        <v>2648</v>
      </c>
      <c r="AP564" s="222">
        <v>0.16</v>
      </c>
      <c r="AQ564" s="523" t="s">
        <v>4438</v>
      </c>
      <c r="AR564" s="1155">
        <v>0.21</v>
      </c>
      <c r="AS564" s="1157" t="s">
        <v>5680</v>
      </c>
      <c r="AT564" s="1254">
        <v>0.27</v>
      </c>
      <c r="AU564" s="1317" t="s">
        <v>6079</v>
      </c>
      <c r="AV564" s="1254">
        <v>0.32</v>
      </c>
      <c r="AW564" s="1412" t="s">
        <v>7355</v>
      </c>
      <c r="AX564" s="138"/>
      <c r="AY564" s="138"/>
      <c r="AZ564" s="138"/>
      <c r="BA564" s="138"/>
      <c r="BB564" s="138"/>
      <c r="BC564" s="138"/>
      <c r="BD564" s="138"/>
      <c r="BE564" s="138"/>
      <c r="BF564" s="138"/>
      <c r="BG564" s="138"/>
      <c r="BH564" s="138"/>
      <c r="BI564" s="138"/>
      <c r="BJ564" s="335">
        <f>IFERROR(VLOOKUP(CONCATENATE($AC564,$AE564),'Matriz de Decisión'!$M$4:$Y$81,2,0),0)</f>
        <v>5.333333333333333E-2</v>
      </c>
      <c r="BK564" s="354">
        <f>IFERROR(VLOOKUP(CONCATENATE($AC564,$AE564),'[1]Matriz de Decisión'!$M$4:$Y$81,2,0),0)</f>
        <v>5.333333333333333E-2</v>
      </c>
      <c r="BL564" s="234" t="s">
        <v>1768</v>
      </c>
      <c r="BM564" s="354">
        <f>IFERROR(VLOOKUP(CONCATENATE($AC564,$AE564),'[1]Matriz de Decisión'!$M$4:$Y$81,3,0),0)</f>
        <v>0.10666666666666666</v>
      </c>
      <c r="BN564" s="352">
        <v>0.11</v>
      </c>
      <c r="BO564" s="523" t="s">
        <v>2648</v>
      </c>
      <c r="BP564" s="352">
        <f>IFERROR(VLOOKUP(CONCATENATE($AC564,$AE564),'[1]Matriz de Decisión'!$M$4:$Y$81,4,0),0)</f>
        <v>0.15999999999999998</v>
      </c>
      <c r="BQ564" s="352">
        <v>0.16</v>
      </c>
      <c r="BR564" s="523" t="s">
        <v>4446</v>
      </c>
      <c r="BS564" s="1183">
        <v>0.21</v>
      </c>
      <c r="BT564" s="1183">
        <v>0.21</v>
      </c>
      <c r="BU564" s="1185" t="s">
        <v>5680</v>
      </c>
      <c r="BV564" s="354">
        <f>IFERROR(VLOOKUP(CONCATENATE($AC564,$AE564),'[1]Matriz de Decisión'!$M$4:$Y$81,6,0),0)</f>
        <v>0.26666666666666666</v>
      </c>
      <c r="BW564" s="1183">
        <f>IFERROR(VLOOKUP(CONCATENATE($AC564,$AE564),'[1]Matriz de Decisión'!$M$4:$Y$81,6,0),0)</f>
        <v>0.26666666666666666</v>
      </c>
      <c r="BX564" s="1317" t="s">
        <v>6079</v>
      </c>
      <c r="BY564" s="1408">
        <f>IFERROR(VLOOKUP(CONCATENATE($AC564,$AE564),'[1]Matriz de Decisión'!$M$4:$Y$81,7,0),0)</f>
        <v>0.32</v>
      </c>
      <c r="BZ564" s="1408">
        <f>IFERROR(VLOOKUP(CONCATENATE($AC564,$AE564),'[1]Matriz de Decisión'!$M$4:$Y$81,7,0),0)</f>
        <v>0.32</v>
      </c>
      <c r="CA564" s="1317" t="s">
        <v>7355</v>
      </c>
      <c r="CB564" s="354">
        <f>IFERROR(VLOOKUP(CONCATENATE($AC564,$AE564),'[1]Matriz de Decisión'!$M$4:$Y$81,8,0),0)</f>
        <v>0.40333333333333332</v>
      </c>
      <c r="CC564" s="355"/>
      <c r="CD564" s="355"/>
      <c r="CE564" s="354">
        <f>IFERROR(VLOOKUP(CONCATENATE($AC564,$AE564),'[1]Matriz de Decisión'!$M$4:$Y$81,9,0),0)</f>
        <v>0.48666666666666664</v>
      </c>
      <c r="CF564" s="355"/>
      <c r="CG564" s="355"/>
      <c r="CH564" s="354">
        <f>IFERROR(VLOOKUP(CONCATENATE($AC564,$AE564),'[1]Matriz de Decisión'!$M$4:$Y$81,10,0),0)</f>
        <v>0.56999999999999995</v>
      </c>
      <c r="CI564" s="355"/>
      <c r="CJ564" s="355"/>
      <c r="CK564" s="354">
        <f>IFERROR(VLOOKUP(CONCATENATE($AC564,$AE564),'[1]Matriz de Decisión'!$M$4:$Y$81,11,0),0)</f>
        <v>0.65333333333333332</v>
      </c>
      <c r="CL564" s="355"/>
      <c r="CM564" s="355"/>
      <c r="CN564" s="354">
        <f>IFERROR(VLOOKUP(CONCATENATE($AC564,$AE564),'[1]Matriz de Decisión'!$M$4:$Y$81,12,0),0)</f>
        <v>0.73666666666666669</v>
      </c>
      <c r="CO564" s="355"/>
      <c r="CP564" s="355"/>
      <c r="CQ564" s="354">
        <f>IFERROR(VLOOKUP(CONCATENATE($AC564,$AE564),'[1]Matriz de Decisión'!$M$4:$Y$81,13,0),0)</f>
        <v>0.99999999999999989</v>
      </c>
      <c r="CR564" s="355"/>
      <c r="CS564" s="355"/>
    </row>
    <row r="565" spans="1:97" ht="144" x14ac:dyDescent="0.25">
      <c r="A565" s="234" t="s">
        <v>3556</v>
      </c>
      <c r="B565" s="234" t="s">
        <v>181</v>
      </c>
      <c r="C565" s="234">
        <v>3</v>
      </c>
      <c r="D565" s="166" t="s">
        <v>187</v>
      </c>
      <c r="E565" s="120">
        <v>0</v>
      </c>
      <c r="F565" s="166" t="s">
        <v>192</v>
      </c>
      <c r="G565" s="166" t="s">
        <v>3776</v>
      </c>
      <c r="H565" s="166" t="s">
        <v>183</v>
      </c>
      <c r="I565" s="299" t="str">
        <f t="shared" si="38"/>
        <v>I-304-0-1318701</v>
      </c>
      <c r="J565" s="182" t="s">
        <v>221</v>
      </c>
      <c r="K565" s="216" t="s">
        <v>1662</v>
      </c>
      <c r="L565" s="115" t="s">
        <v>20</v>
      </c>
      <c r="M565" s="111" t="s">
        <v>4755</v>
      </c>
      <c r="N565" s="221"/>
      <c r="O565" s="178" t="s">
        <v>225</v>
      </c>
      <c r="P565" s="178" t="s">
        <v>1751</v>
      </c>
      <c r="Q565" s="178" t="s">
        <v>1752</v>
      </c>
      <c r="R565" s="221" t="s">
        <v>228</v>
      </c>
      <c r="S565" s="190" t="s">
        <v>1769</v>
      </c>
      <c r="T565" s="231" t="s">
        <v>1770</v>
      </c>
      <c r="U565" s="187">
        <v>0.18</v>
      </c>
      <c r="V565" s="234" t="s">
        <v>314</v>
      </c>
      <c r="W565" s="958">
        <v>1</v>
      </c>
      <c r="X565" s="121"/>
      <c r="Y565" s="121"/>
      <c r="Z565" s="234" t="s">
        <v>1771</v>
      </c>
      <c r="AA565" s="189">
        <v>43101</v>
      </c>
      <c r="AB565" s="183">
        <v>43465</v>
      </c>
      <c r="AC565" s="341" t="str">
        <f t="shared" si="39"/>
        <v>enero</v>
      </c>
      <c r="AD565" s="343">
        <f t="shared" si="40"/>
        <v>364</v>
      </c>
      <c r="AE565" s="342">
        <f t="shared" si="37"/>
        <v>365</v>
      </c>
      <c r="AF565" s="235">
        <v>293000000</v>
      </c>
      <c r="AG565" s="232"/>
      <c r="AH565" s="235"/>
      <c r="AI565" s="235"/>
      <c r="AJ565" s="235" t="s">
        <v>1756</v>
      </c>
      <c r="AK565" s="526" t="s">
        <v>2660</v>
      </c>
      <c r="AL565" s="222">
        <v>0.05</v>
      </c>
      <c r="AM565" s="234" t="s">
        <v>1757</v>
      </c>
      <c r="AN565" s="222">
        <v>0.11</v>
      </c>
      <c r="AO565" s="523" t="s">
        <v>2649</v>
      </c>
      <c r="AP565" s="222">
        <v>0.16</v>
      </c>
      <c r="AQ565" s="523" t="s">
        <v>4439</v>
      </c>
      <c r="AR565" s="1155">
        <v>0.21</v>
      </c>
      <c r="AS565" s="1156" t="s">
        <v>5681</v>
      </c>
      <c r="AT565" s="1254">
        <v>0.27</v>
      </c>
      <c r="AU565" s="1184" t="s">
        <v>6080</v>
      </c>
      <c r="AV565" s="1254">
        <v>0.32</v>
      </c>
      <c r="AW565" s="1412" t="s">
        <v>7356</v>
      </c>
      <c r="AX565" s="138"/>
      <c r="AY565" s="138"/>
      <c r="AZ565" s="138"/>
      <c r="BA565" s="138"/>
      <c r="BB565" s="138"/>
      <c r="BC565" s="138"/>
      <c r="BD565" s="138"/>
      <c r="BE565" s="138"/>
      <c r="BF565" s="138"/>
      <c r="BG565" s="138"/>
      <c r="BH565" s="138"/>
      <c r="BI565" s="138"/>
      <c r="BJ565" s="335">
        <f>IFERROR(VLOOKUP(CONCATENATE($AC565,$AE565),'Matriz de Decisión'!$M$4:$Y$81,2,0),0)</f>
        <v>5.333333333333333E-2</v>
      </c>
      <c r="BK565" s="354">
        <f>IFERROR(VLOOKUP(CONCATENATE($AC565,$AE565),'[1]Matriz de Decisión'!$M$4:$Y$81,2,0),0)</f>
        <v>5.333333333333333E-2</v>
      </c>
      <c r="BL565" s="234" t="s">
        <v>1772</v>
      </c>
      <c r="BM565" s="354">
        <f>IFERROR(VLOOKUP(CONCATENATE($AC565,$AE565),'[1]Matriz de Decisión'!$M$4:$Y$81,3,0),0)</f>
        <v>0.10666666666666666</v>
      </c>
      <c r="BN565" s="352">
        <f>IFERROR(VLOOKUP(CONCATENATE($AC565,$AE565),'[1]Matriz de Decisión'!$M$4:$Y$81,3,0),0)</f>
        <v>0.10666666666666666</v>
      </c>
      <c r="BO565" s="523" t="s">
        <v>2649</v>
      </c>
      <c r="BP565" s="352">
        <f>IFERROR(VLOOKUP(CONCATENATE($AC565,$AE565),'[1]Matriz de Decisión'!$M$4:$Y$81,4,0),0)</f>
        <v>0.15999999999999998</v>
      </c>
      <c r="BQ565" s="352">
        <v>0.16</v>
      </c>
      <c r="BR565" s="523" t="s">
        <v>4447</v>
      </c>
      <c r="BS565" s="1183">
        <v>0.21</v>
      </c>
      <c r="BT565" s="1183">
        <v>0.21</v>
      </c>
      <c r="BU565" s="1184" t="s">
        <v>5715</v>
      </c>
      <c r="BV565" s="354">
        <f>IFERROR(VLOOKUP(CONCATENATE($AC565,$AE565),'[1]Matriz de Decisión'!$M$4:$Y$81,6,0),0)</f>
        <v>0.26666666666666666</v>
      </c>
      <c r="BW565" s="1183">
        <f>IFERROR(VLOOKUP(CONCATENATE($AC565,$AE565),'[1]Matriz de Decisión'!$M$4:$Y$81,6,0),0)</f>
        <v>0.26666666666666666</v>
      </c>
      <c r="BX565" s="1184" t="s">
        <v>6080</v>
      </c>
      <c r="BY565" s="1408">
        <f>IFERROR(VLOOKUP(CONCATENATE($AC565,$AE565),'[1]Matriz de Decisión'!$M$4:$Y$81,7,0),0)</f>
        <v>0.32</v>
      </c>
      <c r="BZ565" s="1408">
        <f>IFERROR(VLOOKUP(CONCATENATE($AC565,$AE565),'[1]Matriz de Decisión'!$M$4:$Y$81,7,0),0)</f>
        <v>0.32</v>
      </c>
      <c r="CA565" s="1456" t="s">
        <v>7363</v>
      </c>
      <c r="CB565" s="354">
        <f>IFERROR(VLOOKUP(CONCATENATE($AC565,$AE565),'[1]Matriz de Decisión'!$M$4:$Y$81,8,0),0)</f>
        <v>0.40333333333333332</v>
      </c>
      <c r="CC565" s="355"/>
      <c r="CD565" s="355"/>
      <c r="CE565" s="354">
        <f>IFERROR(VLOOKUP(CONCATENATE($AC565,$AE565),'[1]Matriz de Decisión'!$M$4:$Y$81,9,0),0)</f>
        <v>0.48666666666666664</v>
      </c>
      <c r="CF565" s="355"/>
      <c r="CG565" s="355"/>
      <c r="CH565" s="354">
        <f>IFERROR(VLOOKUP(CONCATENATE($AC565,$AE565),'[1]Matriz de Decisión'!$M$4:$Y$81,10,0),0)</f>
        <v>0.56999999999999995</v>
      </c>
      <c r="CI565" s="355"/>
      <c r="CJ565" s="355"/>
      <c r="CK565" s="354">
        <f>IFERROR(VLOOKUP(CONCATENATE($AC565,$AE565),'[1]Matriz de Decisión'!$M$4:$Y$81,11,0),0)</f>
        <v>0.65333333333333332</v>
      </c>
      <c r="CL565" s="355"/>
      <c r="CM565" s="355"/>
      <c r="CN565" s="354">
        <f>IFERROR(VLOOKUP(CONCATENATE($AC565,$AE565),'[1]Matriz de Decisión'!$M$4:$Y$81,12,0),0)</f>
        <v>0.73666666666666669</v>
      </c>
      <c r="CO565" s="355"/>
      <c r="CP565" s="355"/>
      <c r="CQ565" s="354">
        <f>IFERROR(VLOOKUP(CONCATENATE($AC565,$AE565),'[1]Matriz de Decisión'!$M$4:$Y$81,13,0),0)</f>
        <v>0.99999999999999989</v>
      </c>
      <c r="CR565" s="355"/>
      <c r="CS565" s="355"/>
    </row>
    <row r="566" spans="1:97" ht="141.75" x14ac:dyDescent="0.25">
      <c r="A566" s="234" t="s">
        <v>3556</v>
      </c>
      <c r="B566" s="234" t="s">
        <v>181</v>
      </c>
      <c r="C566" s="234">
        <v>3</v>
      </c>
      <c r="D566" s="166" t="s">
        <v>187</v>
      </c>
      <c r="E566" s="120">
        <v>0</v>
      </c>
      <c r="F566" s="166" t="s">
        <v>192</v>
      </c>
      <c r="G566" s="166" t="s">
        <v>3777</v>
      </c>
      <c r="H566" s="166" t="s">
        <v>183</v>
      </c>
      <c r="I566" s="299" t="str">
        <f t="shared" si="38"/>
        <v>I-304-0-1318801</v>
      </c>
      <c r="J566" s="182" t="s">
        <v>221</v>
      </c>
      <c r="K566" s="216" t="s">
        <v>1662</v>
      </c>
      <c r="L566" s="115" t="s">
        <v>20</v>
      </c>
      <c r="M566" s="111" t="s">
        <v>4755</v>
      </c>
      <c r="N566" s="221"/>
      <c r="O566" s="178" t="s">
        <v>225</v>
      </c>
      <c r="P566" s="178" t="s">
        <v>1751</v>
      </c>
      <c r="Q566" s="178" t="s">
        <v>1752</v>
      </c>
      <c r="R566" s="221" t="s">
        <v>228</v>
      </c>
      <c r="S566" s="190" t="s">
        <v>1773</v>
      </c>
      <c r="T566" s="231" t="s">
        <v>1774</v>
      </c>
      <c r="U566" s="187">
        <v>0.18</v>
      </c>
      <c r="V566" s="234" t="s">
        <v>314</v>
      </c>
      <c r="W566" s="958">
        <v>1</v>
      </c>
      <c r="X566" s="121"/>
      <c r="Y566" s="121"/>
      <c r="Z566" s="234" t="s">
        <v>1775</v>
      </c>
      <c r="AA566" s="189">
        <v>43101</v>
      </c>
      <c r="AB566" s="183">
        <v>43465</v>
      </c>
      <c r="AC566" s="341" t="str">
        <f t="shared" si="39"/>
        <v>enero</v>
      </c>
      <c r="AD566" s="343">
        <f t="shared" si="40"/>
        <v>364</v>
      </c>
      <c r="AE566" s="342">
        <f t="shared" si="37"/>
        <v>365</v>
      </c>
      <c r="AF566" s="233">
        <v>0</v>
      </c>
      <c r="AG566" s="235">
        <v>420084020</v>
      </c>
      <c r="AH566" s="235"/>
      <c r="AI566" s="235"/>
      <c r="AJ566" s="235" t="s">
        <v>1756</v>
      </c>
      <c r="AK566" s="285" t="s">
        <v>2661</v>
      </c>
      <c r="AL566" s="222">
        <v>0.05</v>
      </c>
      <c r="AM566" s="234" t="s">
        <v>1757</v>
      </c>
      <c r="AN566" s="222">
        <v>0.11</v>
      </c>
      <c r="AO566" s="523" t="s">
        <v>2650</v>
      </c>
      <c r="AP566" s="222">
        <v>0.16</v>
      </c>
      <c r="AQ566" s="523" t="s">
        <v>4440</v>
      </c>
      <c r="AR566" s="1155">
        <v>0.21</v>
      </c>
      <c r="AS566" s="1157" t="s">
        <v>5682</v>
      </c>
      <c r="AT566" s="1254">
        <v>0.27</v>
      </c>
      <c r="AU566" s="1318" t="s">
        <v>6081</v>
      </c>
      <c r="AV566" s="1254">
        <v>0.32</v>
      </c>
      <c r="AW566" s="1412" t="s">
        <v>7357</v>
      </c>
      <c r="AX566" s="139"/>
      <c r="AY566" s="139"/>
      <c r="AZ566" s="139"/>
      <c r="BA566" s="139"/>
      <c r="BB566" s="139"/>
      <c r="BC566" s="139"/>
      <c r="BD566" s="139"/>
      <c r="BE566" s="139"/>
      <c r="BF566" s="139"/>
      <c r="BG566" s="139"/>
      <c r="BH566" s="139"/>
      <c r="BI566" s="139"/>
      <c r="BJ566" s="335">
        <f>IFERROR(VLOOKUP(CONCATENATE($AC566,$AE566),'Matriz de Decisión'!$M$4:$Y$81,2,0),0)</f>
        <v>5.333333333333333E-2</v>
      </c>
      <c r="BK566" s="354">
        <f>IFERROR(VLOOKUP(CONCATENATE($AC566,$AE566),'[1]Matriz de Decisión'!$M$4:$Y$81,2,0),0)</f>
        <v>5.333333333333333E-2</v>
      </c>
      <c r="BL566" s="234" t="s">
        <v>1776</v>
      </c>
      <c r="BM566" s="354">
        <f>IFERROR(VLOOKUP(CONCATENATE($AC566,$AE566),'[1]Matriz de Decisión'!$M$4:$Y$81,3,0),0)</f>
        <v>0.10666666666666666</v>
      </c>
      <c r="BN566" s="352">
        <f>IFERROR(VLOOKUP(CONCATENATE($AC566,$AE566),'[1]Matriz de Decisión'!$M$4:$Y$81,3,0),0)</f>
        <v>0.10666666666666666</v>
      </c>
      <c r="BO566" s="523" t="s">
        <v>2650</v>
      </c>
      <c r="BP566" s="352">
        <f>IFERROR(VLOOKUP(CONCATENATE($AC566,$AE566),'[1]Matriz de Decisión'!$M$4:$Y$81,4,0),0)</f>
        <v>0.15999999999999998</v>
      </c>
      <c r="BQ566" s="352">
        <v>0.16</v>
      </c>
      <c r="BR566" s="523" t="s">
        <v>4448</v>
      </c>
      <c r="BS566" s="1183">
        <v>0.21</v>
      </c>
      <c r="BT566" s="1183">
        <v>0.21</v>
      </c>
      <c r="BU566" s="1185" t="s">
        <v>5716</v>
      </c>
      <c r="BV566" s="354">
        <f>IFERROR(VLOOKUP(CONCATENATE($AC566,$AE566),'[1]Matriz de Decisión'!$M$4:$Y$81,6,0),0)</f>
        <v>0.26666666666666666</v>
      </c>
      <c r="BW566" s="1183">
        <f>IFERROR(VLOOKUP(CONCATENATE($AC566,$AE566),'[1]Matriz de Decisión'!$M$4:$Y$81,6,0),0)</f>
        <v>0.26666666666666666</v>
      </c>
      <c r="BX566" s="1318" t="s">
        <v>6081</v>
      </c>
      <c r="BY566" s="1408">
        <f>IFERROR(VLOOKUP(CONCATENATE($AC566,$AE566),'[1]Matriz de Decisión'!$M$4:$Y$81,7,0),0)</f>
        <v>0.32</v>
      </c>
      <c r="BZ566" s="1408">
        <f>IFERROR(VLOOKUP(CONCATENATE($AC566,$AE566),'[1]Matriz de Decisión'!$M$4:$Y$81,7,0),0)</f>
        <v>0.32</v>
      </c>
      <c r="CA566" s="1175" t="s">
        <v>7357</v>
      </c>
      <c r="CB566" s="354">
        <f>IFERROR(VLOOKUP(CONCATENATE($AC566,$AE566),'[1]Matriz de Decisión'!$M$4:$Y$81,8,0),0)</f>
        <v>0.40333333333333332</v>
      </c>
      <c r="CC566" s="355"/>
      <c r="CD566" s="355"/>
      <c r="CE566" s="354">
        <f>IFERROR(VLOOKUP(CONCATENATE($AC566,$AE566),'[1]Matriz de Decisión'!$M$4:$Y$81,9,0),0)</f>
        <v>0.48666666666666664</v>
      </c>
      <c r="CF566" s="355"/>
      <c r="CG566" s="355"/>
      <c r="CH566" s="354">
        <f>IFERROR(VLOOKUP(CONCATENATE($AC566,$AE566),'[1]Matriz de Decisión'!$M$4:$Y$81,10,0),0)</f>
        <v>0.56999999999999995</v>
      </c>
      <c r="CI566" s="355"/>
      <c r="CJ566" s="355"/>
      <c r="CK566" s="354">
        <f>IFERROR(VLOOKUP(CONCATENATE($AC566,$AE566),'[1]Matriz de Decisión'!$M$4:$Y$81,11,0),0)</f>
        <v>0.65333333333333332</v>
      </c>
      <c r="CL566" s="355"/>
      <c r="CM566" s="355"/>
      <c r="CN566" s="354">
        <f>IFERROR(VLOOKUP(CONCATENATE($AC566,$AE566),'[1]Matriz de Decisión'!$M$4:$Y$81,12,0),0)</f>
        <v>0.73666666666666669</v>
      </c>
      <c r="CO566" s="355"/>
      <c r="CP566" s="355"/>
      <c r="CQ566" s="354">
        <f>IFERROR(VLOOKUP(CONCATENATE($AC566,$AE566),'[1]Matriz de Decisión'!$M$4:$Y$81,13,0),0)</f>
        <v>0.99999999999999989</v>
      </c>
      <c r="CR566" s="355"/>
      <c r="CS566" s="355"/>
    </row>
    <row r="567" spans="1:97" ht="267.75" x14ac:dyDescent="0.25">
      <c r="A567" s="234" t="s">
        <v>3556</v>
      </c>
      <c r="B567" s="234" t="s">
        <v>181</v>
      </c>
      <c r="C567" s="234">
        <v>3</v>
      </c>
      <c r="D567" s="166" t="s">
        <v>187</v>
      </c>
      <c r="E567" s="120">
        <v>0</v>
      </c>
      <c r="F567" s="166" t="s">
        <v>192</v>
      </c>
      <c r="G567" s="166" t="s">
        <v>3778</v>
      </c>
      <c r="H567" s="166" t="s">
        <v>183</v>
      </c>
      <c r="I567" s="299" t="str">
        <f t="shared" si="38"/>
        <v>I-304-0-1318901</v>
      </c>
      <c r="J567" s="182" t="s">
        <v>221</v>
      </c>
      <c r="K567" s="216" t="s">
        <v>1662</v>
      </c>
      <c r="L567" s="115" t="s">
        <v>20</v>
      </c>
      <c r="M567" s="955" t="s">
        <v>4759</v>
      </c>
      <c r="N567" s="221"/>
      <c r="O567" s="178" t="s">
        <v>225</v>
      </c>
      <c r="P567" s="178" t="s">
        <v>1751</v>
      </c>
      <c r="Q567" s="178" t="s">
        <v>1752</v>
      </c>
      <c r="R567" s="221" t="s">
        <v>228</v>
      </c>
      <c r="S567" s="190" t="s">
        <v>1777</v>
      </c>
      <c r="T567" s="231" t="s">
        <v>1774</v>
      </c>
      <c r="U567" s="187">
        <v>0.18</v>
      </c>
      <c r="V567" s="234" t="s">
        <v>314</v>
      </c>
      <c r="W567" s="958">
        <v>1</v>
      </c>
      <c r="X567" s="121"/>
      <c r="Y567" s="121"/>
      <c r="Z567" s="234" t="s">
        <v>1778</v>
      </c>
      <c r="AA567" s="189">
        <v>43101</v>
      </c>
      <c r="AB567" s="183">
        <v>43465</v>
      </c>
      <c r="AC567" s="341" t="str">
        <f t="shared" si="39"/>
        <v>enero</v>
      </c>
      <c r="AD567" s="343">
        <f t="shared" si="40"/>
        <v>364</v>
      </c>
      <c r="AE567" s="342">
        <f t="shared" si="37"/>
        <v>365</v>
      </c>
      <c r="AF567" s="235">
        <v>90000000</v>
      </c>
      <c r="AG567" s="232"/>
      <c r="AH567" s="191"/>
      <c r="AI567" s="235"/>
      <c r="AJ567" s="235" t="s">
        <v>1756</v>
      </c>
      <c r="AK567" s="285" t="s">
        <v>2662</v>
      </c>
      <c r="AL567" s="222">
        <v>0.05</v>
      </c>
      <c r="AM567" s="234" t="s">
        <v>1767</v>
      </c>
      <c r="AN567" s="222">
        <v>0.11</v>
      </c>
      <c r="AO567" s="523" t="s">
        <v>2651</v>
      </c>
      <c r="AP567" s="222">
        <v>0.16</v>
      </c>
      <c r="AQ567" s="523" t="s">
        <v>4441</v>
      </c>
      <c r="AR567" s="1155">
        <v>0.21</v>
      </c>
      <c r="AS567" s="1157" t="s">
        <v>5683</v>
      </c>
      <c r="AT567" s="1254">
        <v>0.27</v>
      </c>
      <c r="AU567" s="1317" t="s">
        <v>6082</v>
      </c>
      <c r="AV567" s="1254">
        <v>0.32</v>
      </c>
      <c r="AW567" s="1412" t="s">
        <v>7358</v>
      </c>
      <c r="AX567" s="139"/>
      <c r="AY567" s="139"/>
      <c r="AZ567" s="139"/>
      <c r="BA567" s="139"/>
      <c r="BB567" s="139"/>
      <c r="BC567" s="139"/>
      <c r="BD567" s="139"/>
      <c r="BE567" s="139"/>
      <c r="BF567" s="139"/>
      <c r="BG567" s="139"/>
      <c r="BH567" s="139"/>
      <c r="BI567" s="139"/>
      <c r="BJ567" s="335">
        <f>IFERROR(VLOOKUP(CONCATENATE($AC567,$AE567),'Matriz de Decisión'!$M$4:$Y$81,2,0),0)</f>
        <v>5.333333333333333E-2</v>
      </c>
      <c r="BK567" s="354">
        <f>IFERROR(VLOOKUP(CONCATENATE($AC567,$AE567),'[1]Matriz de Decisión'!$M$4:$Y$81,2,0),0)</f>
        <v>5.333333333333333E-2</v>
      </c>
      <c r="BL567" s="234" t="s">
        <v>1779</v>
      </c>
      <c r="BM567" s="354">
        <f>IFERROR(VLOOKUP(CONCATENATE($AC567,$AE567),'[1]Matriz de Decisión'!$M$4:$Y$81,3,0),0)</f>
        <v>0.10666666666666666</v>
      </c>
      <c r="BN567" s="352">
        <f>IFERROR(VLOOKUP(CONCATENATE($AC567,$AE567),'[1]Matriz de Decisión'!$M$4:$Y$81,3,0),0)</f>
        <v>0.10666666666666666</v>
      </c>
      <c r="BO567" s="523" t="s">
        <v>2651</v>
      </c>
      <c r="BP567" s="352">
        <f>IFERROR(VLOOKUP(CONCATENATE($AC567,$AE567),'[1]Matriz de Decisión'!$M$4:$Y$81,4,0),0)</f>
        <v>0.15999999999999998</v>
      </c>
      <c r="BQ567" s="352">
        <v>0.16</v>
      </c>
      <c r="BR567" s="523" t="s">
        <v>4449</v>
      </c>
      <c r="BS567" s="1183">
        <v>0.21</v>
      </c>
      <c r="BT567" s="1183">
        <v>0.21</v>
      </c>
      <c r="BU567" s="1185" t="s">
        <v>5683</v>
      </c>
      <c r="BV567" s="354">
        <f>IFERROR(VLOOKUP(CONCATENATE($AC567,$AE567),'[1]Matriz de Decisión'!$M$4:$Y$81,6,0),0)</f>
        <v>0.26666666666666666</v>
      </c>
      <c r="BW567" s="1183">
        <f>IFERROR(VLOOKUP(CONCATENATE($AC567,$AE567),'[1]Matriz de Decisión'!$M$4:$Y$81,6,0),0)</f>
        <v>0.26666666666666666</v>
      </c>
      <c r="BX567" s="1317" t="s">
        <v>6082</v>
      </c>
      <c r="BY567" s="1408">
        <f>IFERROR(VLOOKUP(CONCATENATE($AC567,$AE567),'[1]Matriz de Decisión'!$M$4:$Y$81,7,0),0)</f>
        <v>0.32</v>
      </c>
      <c r="BZ567" s="1408">
        <f>IFERROR(VLOOKUP(CONCATENATE($AC567,$AE567),'[1]Matriz de Decisión'!$M$4:$Y$81,7,0),0)</f>
        <v>0.32</v>
      </c>
      <c r="CA567" s="1175" t="s">
        <v>7364</v>
      </c>
      <c r="CB567" s="354">
        <f>IFERROR(VLOOKUP(CONCATENATE($AC567,$AE567),'[1]Matriz de Decisión'!$M$4:$Y$81,8,0),0)</f>
        <v>0.40333333333333332</v>
      </c>
      <c r="CC567" s="355"/>
      <c r="CD567" s="355"/>
      <c r="CE567" s="354">
        <f>IFERROR(VLOOKUP(CONCATENATE($AC567,$AE567),'[1]Matriz de Decisión'!$M$4:$Y$81,9,0),0)</f>
        <v>0.48666666666666664</v>
      </c>
      <c r="CF567" s="355"/>
      <c r="CG567" s="355"/>
      <c r="CH567" s="354">
        <f>IFERROR(VLOOKUP(CONCATENATE($AC567,$AE567),'[1]Matriz de Decisión'!$M$4:$Y$81,10,0),0)</f>
        <v>0.56999999999999995</v>
      </c>
      <c r="CI567" s="355"/>
      <c r="CJ567" s="355"/>
      <c r="CK567" s="354">
        <f>IFERROR(VLOOKUP(CONCATENATE($AC567,$AE567),'[1]Matriz de Decisión'!$M$4:$Y$81,11,0),0)</f>
        <v>0.65333333333333332</v>
      </c>
      <c r="CL567" s="355"/>
      <c r="CM567" s="355"/>
      <c r="CN567" s="354">
        <f>IFERROR(VLOOKUP(CONCATENATE($AC567,$AE567),'[1]Matriz de Decisión'!$M$4:$Y$81,12,0),0)</f>
        <v>0.73666666666666669</v>
      </c>
      <c r="CO567" s="355"/>
      <c r="CP567" s="355"/>
      <c r="CQ567" s="354">
        <f>IFERROR(VLOOKUP(CONCATENATE($AC567,$AE567),'[1]Matriz de Decisión'!$M$4:$Y$81,13,0),0)</f>
        <v>0.99999999999999989</v>
      </c>
      <c r="CR567" s="355"/>
      <c r="CS567" s="355"/>
    </row>
    <row r="568" spans="1:97" ht="132" x14ac:dyDescent="0.25">
      <c r="A568" s="234" t="s">
        <v>3556</v>
      </c>
      <c r="B568" s="234" t="s">
        <v>181</v>
      </c>
      <c r="C568" s="234">
        <v>3</v>
      </c>
      <c r="D568" s="166" t="s">
        <v>187</v>
      </c>
      <c r="E568" s="120">
        <v>0</v>
      </c>
      <c r="F568" s="166" t="s">
        <v>192</v>
      </c>
      <c r="G568" s="166" t="s">
        <v>3779</v>
      </c>
      <c r="H568" s="166" t="s">
        <v>183</v>
      </c>
      <c r="I568" s="299" t="str">
        <f t="shared" si="38"/>
        <v>I-304-0-1319001</v>
      </c>
      <c r="J568" s="182" t="s">
        <v>221</v>
      </c>
      <c r="K568" s="216" t="s">
        <v>1662</v>
      </c>
      <c r="L568" s="115" t="s">
        <v>20</v>
      </c>
      <c r="M568" s="111" t="s">
        <v>4755</v>
      </c>
      <c r="N568" s="221"/>
      <c r="O568" s="178" t="s">
        <v>225</v>
      </c>
      <c r="P568" s="178" t="s">
        <v>1751</v>
      </c>
      <c r="Q568" s="178" t="s">
        <v>1752</v>
      </c>
      <c r="R568" s="221" t="s">
        <v>228</v>
      </c>
      <c r="S568" s="190" t="s">
        <v>1780</v>
      </c>
      <c r="T568" s="231" t="s">
        <v>1781</v>
      </c>
      <c r="U568" s="187">
        <v>0.1</v>
      </c>
      <c r="V568" s="192" t="s">
        <v>314</v>
      </c>
      <c r="W568" s="958">
        <v>1</v>
      </c>
      <c r="X568" s="121"/>
      <c r="Y568" s="121"/>
      <c r="Z568" s="234" t="s">
        <v>1782</v>
      </c>
      <c r="AA568" s="189">
        <v>43101</v>
      </c>
      <c r="AB568" s="183">
        <v>43465</v>
      </c>
      <c r="AC568" s="341" t="str">
        <f t="shared" si="39"/>
        <v>enero</v>
      </c>
      <c r="AD568" s="343">
        <f t="shared" si="40"/>
        <v>364</v>
      </c>
      <c r="AE568" s="342">
        <f t="shared" si="37"/>
        <v>365</v>
      </c>
      <c r="AF568" s="233">
        <v>0</v>
      </c>
      <c r="AG568" s="232"/>
      <c r="AH568" s="235"/>
      <c r="AI568" s="235"/>
      <c r="AJ568" s="235" t="s">
        <v>1756</v>
      </c>
      <c r="AK568" s="285" t="s">
        <v>2663</v>
      </c>
      <c r="AL568" s="222">
        <v>0.05</v>
      </c>
      <c r="AM568" s="234" t="s">
        <v>1767</v>
      </c>
      <c r="AN568" s="222">
        <v>0.11</v>
      </c>
      <c r="AO568" s="426" t="s">
        <v>2652</v>
      </c>
      <c r="AP568" s="222">
        <v>0.16</v>
      </c>
      <c r="AQ568" s="523" t="s">
        <v>4442</v>
      </c>
      <c r="AR568" s="1155">
        <v>0.21</v>
      </c>
      <c r="AS568" s="1157" t="s">
        <v>5684</v>
      </c>
      <c r="AT568" s="1254">
        <v>0.27</v>
      </c>
      <c r="AU568" s="1317" t="s">
        <v>6083</v>
      </c>
      <c r="AV568" s="1254">
        <v>0.32</v>
      </c>
      <c r="AW568" s="1412" t="s">
        <v>7359</v>
      </c>
      <c r="AX568" s="139"/>
      <c r="AY568" s="139"/>
      <c r="AZ568" s="139"/>
      <c r="BA568" s="139"/>
      <c r="BB568" s="139"/>
      <c r="BC568" s="139"/>
      <c r="BD568" s="139"/>
      <c r="BE568" s="139"/>
      <c r="BF568" s="139"/>
      <c r="BG568" s="139"/>
      <c r="BH568" s="139"/>
      <c r="BI568" s="139"/>
      <c r="BJ568" s="335">
        <f>IFERROR(VLOOKUP(CONCATENATE($AC568,$AE568),'Matriz de Decisión'!$M$4:$Y$81,2,0),0)</f>
        <v>5.333333333333333E-2</v>
      </c>
      <c r="BK568" s="354">
        <f>IFERROR(VLOOKUP(CONCATENATE($AC568,$AE568),'[1]Matriz de Decisión'!$M$4:$Y$81,2,0),0)</f>
        <v>5.333333333333333E-2</v>
      </c>
      <c r="BL568" s="234" t="s">
        <v>1783</v>
      </c>
      <c r="BM568" s="354">
        <f>IFERROR(VLOOKUP(CONCATENATE($AC568,$AE568),'[1]Matriz de Decisión'!$M$4:$Y$81,3,0),0)</f>
        <v>0.10666666666666666</v>
      </c>
      <c r="BN568" s="352">
        <f>IFERROR(VLOOKUP(CONCATENATE($AC568,$AE568),'[1]Matriz de Decisión'!$M$4:$Y$81,3,0),0)</f>
        <v>0.10666666666666666</v>
      </c>
      <c r="BO568" s="426" t="s">
        <v>2652</v>
      </c>
      <c r="BP568" s="352">
        <f>IFERROR(VLOOKUP(CONCATENATE($AC568,$AE568),'[1]Matriz de Decisión'!$M$4:$Y$81,4,0),0)</f>
        <v>0.15999999999999998</v>
      </c>
      <c r="BQ568" s="352">
        <v>0.16</v>
      </c>
      <c r="BR568" s="523" t="s">
        <v>4442</v>
      </c>
      <c r="BS568" s="1183">
        <v>0.21</v>
      </c>
      <c r="BT568" s="1183">
        <v>0.21</v>
      </c>
      <c r="BU568" s="1185" t="s">
        <v>5684</v>
      </c>
      <c r="BV568" s="354">
        <f>IFERROR(VLOOKUP(CONCATENATE($AC568,$AE568),'[1]Matriz de Decisión'!$M$4:$Y$81,6,0),0)</f>
        <v>0.26666666666666666</v>
      </c>
      <c r="BW568" s="1183">
        <f>IFERROR(VLOOKUP(CONCATENATE($AC568,$AE568),'[1]Matriz de Decisión'!$M$4:$Y$81,6,0),0)</f>
        <v>0.26666666666666666</v>
      </c>
      <c r="BX568" s="1317" t="s">
        <v>6083</v>
      </c>
      <c r="BY568" s="1408">
        <f>IFERROR(VLOOKUP(CONCATENATE($AC568,$AE568),'[1]Matriz de Decisión'!$M$4:$Y$81,7,0),0)</f>
        <v>0.32</v>
      </c>
      <c r="BZ568" s="1408">
        <f>IFERROR(VLOOKUP(CONCATENATE($AC568,$AE568),'[1]Matriz de Decisión'!$M$4:$Y$81,7,0),0)</f>
        <v>0.32</v>
      </c>
      <c r="CA568" s="1175" t="s">
        <v>7359</v>
      </c>
      <c r="CB568" s="354">
        <f>IFERROR(VLOOKUP(CONCATENATE($AC568,$AE568),'[1]Matriz de Decisión'!$M$4:$Y$81,8,0),0)</f>
        <v>0.40333333333333332</v>
      </c>
      <c r="CC568" s="355"/>
      <c r="CD568" s="355"/>
      <c r="CE568" s="354">
        <f>IFERROR(VLOOKUP(CONCATENATE($AC568,$AE568),'[1]Matriz de Decisión'!$M$4:$Y$81,9,0),0)</f>
        <v>0.48666666666666664</v>
      </c>
      <c r="CF568" s="355"/>
      <c r="CG568" s="355"/>
      <c r="CH568" s="354">
        <f>IFERROR(VLOOKUP(CONCATENATE($AC568,$AE568),'[1]Matriz de Decisión'!$M$4:$Y$81,10,0),0)</f>
        <v>0.56999999999999995</v>
      </c>
      <c r="CI568" s="355"/>
      <c r="CJ568" s="355"/>
      <c r="CK568" s="354">
        <f>IFERROR(VLOOKUP(CONCATENATE($AC568,$AE568),'[1]Matriz de Decisión'!$M$4:$Y$81,11,0),0)</f>
        <v>0.65333333333333332</v>
      </c>
      <c r="CL568" s="355"/>
      <c r="CM568" s="355"/>
      <c r="CN568" s="354">
        <f>IFERROR(VLOOKUP(CONCATENATE($AC568,$AE568),'[1]Matriz de Decisión'!$M$4:$Y$81,12,0),0)</f>
        <v>0.73666666666666669</v>
      </c>
      <c r="CO568" s="355"/>
      <c r="CP568" s="355"/>
      <c r="CQ568" s="354">
        <f>IFERROR(VLOOKUP(CONCATENATE($AC568,$AE568),'[1]Matriz de Decisión'!$M$4:$Y$81,13,0),0)</f>
        <v>0.99999999999999989</v>
      </c>
      <c r="CR568" s="355"/>
      <c r="CS568" s="355"/>
    </row>
    <row r="569" spans="1:97" ht="72" x14ac:dyDescent="0.25">
      <c r="A569" s="234" t="s">
        <v>3556</v>
      </c>
      <c r="B569" s="234" t="s">
        <v>181</v>
      </c>
      <c r="C569" s="234">
        <v>3</v>
      </c>
      <c r="D569" s="166" t="s">
        <v>187</v>
      </c>
      <c r="E569" s="120">
        <v>0</v>
      </c>
      <c r="F569" s="166" t="s">
        <v>192</v>
      </c>
      <c r="G569" s="166" t="s">
        <v>3780</v>
      </c>
      <c r="H569" s="166" t="s">
        <v>183</v>
      </c>
      <c r="I569" s="299" t="str">
        <f t="shared" si="38"/>
        <v>I-304-0-1319101</v>
      </c>
      <c r="J569" s="182" t="s">
        <v>221</v>
      </c>
      <c r="K569" s="216" t="s">
        <v>1662</v>
      </c>
      <c r="L569" s="115" t="s">
        <v>20</v>
      </c>
      <c r="M569" s="111" t="s">
        <v>4755</v>
      </c>
      <c r="N569" s="221"/>
      <c r="O569" s="178" t="s">
        <v>225</v>
      </c>
      <c r="P569" s="178" t="s">
        <v>1751</v>
      </c>
      <c r="Q569" s="178" t="s">
        <v>1752</v>
      </c>
      <c r="R569" s="221" t="s">
        <v>228</v>
      </c>
      <c r="S569" s="190" t="s">
        <v>1784</v>
      </c>
      <c r="T569" s="231" t="s">
        <v>1785</v>
      </c>
      <c r="U569" s="187">
        <v>0.08</v>
      </c>
      <c r="V569" s="234" t="s">
        <v>314</v>
      </c>
      <c r="W569" s="958">
        <v>0.8</v>
      </c>
      <c r="X569" s="121"/>
      <c r="Y569" s="121"/>
      <c r="Z569" s="234" t="s">
        <v>1786</v>
      </c>
      <c r="AA569" s="189">
        <v>43101</v>
      </c>
      <c r="AB569" s="183">
        <v>43465</v>
      </c>
      <c r="AC569" s="341" t="str">
        <f t="shared" si="39"/>
        <v>enero</v>
      </c>
      <c r="AD569" s="343">
        <f t="shared" si="40"/>
        <v>364</v>
      </c>
      <c r="AE569" s="342">
        <f t="shared" si="37"/>
        <v>365</v>
      </c>
      <c r="AF569" s="233">
        <v>0</v>
      </c>
      <c r="AG569" s="232"/>
      <c r="AH569" s="235"/>
      <c r="AI569" s="235"/>
      <c r="AJ569" s="235" t="s">
        <v>1756</v>
      </c>
      <c r="AK569" s="285" t="s">
        <v>2664</v>
      </c>
      <c r="AL569" s="222">
        <v>0.05</v>
      </c>
      <c r="AM569" s="234" t="s">
        <v>1767</v>
      </c>
      <c r="AN569" s="222">
        <v>0.11</v>
      </c>
      <c r="AO569" s="523" t="s">
        <v>2653</v>
      </c>
      <c r="AP569" s="222">
        <v>0.16</v>
      </c>
      <c r="AQ569" s="523" t="s">
        <v>4443</v>
      </c>
      <c r="AR569" s="1155">
        <v>0.21</v>
      </c>
      <c r="AS569" s="1157" t="s">
        <v>5685</v>
      </c>
      <c r="AT569" s="1254">
        <v>0.27</v>
      </c>
      <c r="AU569" s="285" t="s">
        <v>6084</v>
      </c>
      <c r="AV569" s="1254">
        <v>0.32</v>
      </c>
      <c r="AW569" s="1412" t="s">
        <v>7360</v>
      </c>
      <c r="AX569" s="139"/>
      <c r="AY569" s="139"/>
      <c r="AZ569" s="139"/>
      <c r="BA569" s="139"/>
      <c r="BB569" s="139"/>
      <c r="BC569" s="139"/>
      <c r="BD569" s="139"/>
      <c r="BE569" s="139"/>
      <c r="BF569" s="139"/>
      <c r="BG569" s="139"/>
      <c r="BH569" s="139"/>
      <c r="BI569" s="139"/>
      <c r="BJ569" s="335">
        <f>IFERROR(VLOOKUP(CONCATENATE($AC569,$AE569),'Matriz de Decisión'!$M$4:$Y$81,2,0),0)</f>
        <v>5.333333333333333E-2</v>
      </c>
      <c r="BK569" s="354">
        <f>IFERROR(VLOOKUP(CONCATENATE($AC569,$AE569),'[1]Matriz de Decisión'!$M$4:$Y$81,2,0),0)</f>
        <v>5.333333333333333E-2</v>
      </c>
      <c r="BL569" s="234" t="s">
        <v>1787</v>
      </c>
      <c r="BM569" s="354">
        <f>IFERROR(VLOOKUP(CONCATENATE($AC569,$AE569),'[1]Matriz de Decisión'!$M$4:$Y$81,3,0),0)</f>
        <v>0.10666666666666666</v>
      </c>
      <c r="BN569" s="352">
        <f>IFERROR(VLOOKUP(CONCATENATE($AC569,$AE569),'[1]Matriz de Decisión'!$M$4:$Y$81,3,0),0)</f>
        <v>0.10666666666666666</v>
      </c>
      <c r="BO569" s="523" t="s">
        <v>2653</v>
      </c>
      <c r="BP569" s="352">
        <f>IFERROR(VLOOKUP(CONCATENATE($AC569,$AE569),'[1]Matriz de Decisión'!$M$4:$Y$81,4,0),0)</f>
        <v>0.15999999999999998</v>
      </c>
      <c r="BQ569" s="352">
        <v>0.16</v>
      </c>
      <c r="BR569" s="523" t="s">
        <v>4443</v>
      </c>
      <c r="BS569" s="1183">
        <v>0.21</v>
      </c>
      <c r="BT569" s="1183">
        <v>0.21</v>
      </c>
      <c r="BU569" s="1185" t="s">
        <v>5685</v>
      </c>
      <c r="BV569" s="354">
        <f>IFERROR(VLOOKUP(CONCATENATE($AC569,$AE569),'[1]Matriz de Decisión'!$M$4:$Y$81,6,0),0)</f>
        <v>0.26666666666666666</v>
      </c>
      <c r="BW569" s="1183">
        <f>IFERROR(VLOOKUP(CONCATENATE($AC569,$AE569),'[1]Matriz de Decisión'!$M$4:$Y$81,6,0),0)</f>
        <v>0.26666666666666666</v>
      </c>
      <c r="BX569" s="285" t="s">
        <v>6084</v>
      </c>
      <c r="BY569" s="1408">
        <f>IFERROR(VLOOKUP(CONCATENATE($AC569,$AE569),'[1]Matriz de Decisión'!$M$4:$Y$81,7,0),0)</f>
        <v>0.32</v>
      </c>
      <c r="BZ569" s="1408">
        <f>IFERROR(VLOOKUP(CONCATENATE($AC569,$AE569),'[1]Matriz de Decisión'!$M$4:$Y$81,7,0),0)</f>
        <v>0.32</v>
      </c>
      <c r="CA569" s="1454" t="s">
        <v>7360</v>
      </c>
      <c r="CB569" s="354">
        <f>IFERROR(VLOOKUP(CONCATENATE($AC569,$AE569),'[1]Matriz de Decisión'!$M$4:$Y$81,8,0),0)</f>
        <v>0.40333333333333332</v>
      </c>
      <c r="CC569" s="355"/>
      <c r="CD569" s="355"/>
      <c r="CE569" s="354">
        <f>IFERROR(VLOOKUP(CONCATENATE($AC569,$AE569),'[1]Matriz de Decisión'!$M$4:$Y$81,9,0),0)</f>
        <v>0.48666666666666664</v>
      </c>
      <c r="CF569" s="355"/>
      <c r="CG569" s="355"/>
      <c r="CH569" s="354">
        <f>IFERROR(VLOOKUP(CONCATENATE($AC569,$AE569),'[1]Matriz de Decisión'!$M$4:$Y$81,10,0),0)</f>
        <v>0.56999999999999995</v>
      </c>
      <c r="CI569" s="355"/>
      <c r="CJ569" s="355"/>
      <c r="CK569" s="354">
        <f>IFERROR(VLOOKUP(CONCATENATE($AC569,$AE569),'[1]Matriz de Decisión'!$M$4:$Y$81,11,0),0)</f>
        <v>0.65333333333333332</v>
      </c>
      <c r="CL569" s="355"/>
      <c r="CM569" s="355"/>
      <c r="CN569" s="354">
        <f>IFERROR(VLOOKUP(CONCATENATE($AC569,$AE569),'[1]Matriz de Decisión'!$M$4:$Y$81,12,0),0)</f>
        <v>0.73666666666666669</v>
      </c>
      <c r="CO569" s="355"/>
      <c r="CP569" s="355"/>
      <c r="CQ569" s="354">
        <f>IFERROR(VLOOKUP(CONCATENATE($AC569,$AE569),'[1]Matriz de Decisión'!$M$4:$Y$81,13,0),0)</f>
        <v>0.99999999999999989</v>
      </c>
      <c r="CR569" s="355"/>
      <c r="CS569" s="355"/>
    </row>
    <row r="570" spans="1:97" ht="84" x14ac:dyDescent="0.25">
      <c r="A570" s="234" t="s">
        <v>3556</v>
      </c>
      <c r="B570" s="234" t="s">
        <v>181</v>
      </c>
      <c r="C570" s="234">
        <v>3</v>
      </c>
      <c r="D570" s="166" t="s">
        <v>187</v>
      </c>
      <c r="E570" s="120">
        <v>0</v>
      </c>
      <c r="F570" s="166" t="s">
        <v>192</v>
      </c>
      <c r="G570" s="166" t="s">
        <v>3781</v>
      </c>
      <c r="H570" s="166" t="s">
        <v>183</v>
      </c>
      <c r="I570" s="299" t="str">
        <f t="shared" si="38"/>
        <v>I-304-0-1319201</v>
      </c>
      <c r="J570" s="182" t="s">
        <v>221</v>
      </c>
      <c r="K570" s="216" t="s">
        <v>1662</v>
      </c>
      <c r="L570" s="115" t="s">
        <v>20</v>
      </c>
      <c r="M570" s="111" t="s">
        <v>4755</v>
      </c>
      <c r="N570" s="221"/>
      <c r="O570" s="178" t="s">
        <v>225</v>
      </c>
      <c r="P570" s="178" t="s">
        <v>1751</v>
      </c>
      <c r="Q570" s="178" t="s">
        <v>1752</v>
      </c>
      <c r="R570" s="221" t="s">
        <v>228</v>
      </c>
      <c r="S570" s="190" t="s">
        <v>1788</v>
      </c>
      <c r="T570" s="231" t="s">
        <v>1789</v>
      </c>
      <c r="U570" s="187">
        <v>0.08</v>
      </c>
      <c r="V570" s="221" t="s">
        <v>223</v>
      </c>
      <c r="W570" s="310">
        <v>24</v>
      </c>
      <c r="X570" s="234"/>
      <c r="Y570" s="234"/>
      <c r="Z570" s="234" t="s">
        <v>1790</v>
      </c>
      <c r="AA570" s="189">
        <v>43101</v>
      </c>
      <c r="AB570" s="183">
        <v>43465</v>
      </c>
      <c r="AC570" s="341" t="str">
        <f t="shared" si="39"/>
        <v>enero</v>
      </c>
      <c r="AD570" s="343">
        <f t="shared" si="40"/>
        <v>364</v>
      </c>
      <c r="AE570" s="342">
        <f t="shared" si="37"/>
        <v>365</v>
      </c>
      <c r="AF570" s="233">
        <v>0</v>
      </c>
      <c r="AG570" s="232"/>
      <c r="AH570" s="235"/>
      <c r="AI570" s="235"/>
      <c r="AJ570" s="235" t="s">
        <v>1791</v>
      </c>
      <c r="AK570" s="285" t="s">
        <v>2665</v>
      </c>
      <c r="AL570" s="222">
        <v>0.05</v>
      </c>
      <c r="AM570" s="234" t="s">
        <v>1792</v>
      </c>
      <c r="AN570" s="524">
        <v>0.11</v>
      </c>
      <c r="AO570" s="525" t="s">
        <v>2654</v>
      </c>
      <c r="AP570" s="336">
        <v>0.16</v>
      </c>
      <c r="AQ570" s="743" t="s">
        <v>4444</v>
      </c>
      <c r="AR570" s="1112">
        <v>0.21</v>
      </c>
      <c r="AS570" s="1158" t="s">
        <v>5686</v>
      </c>
      <c r="AT570" s="1254">
        <v>0.27</v>
      </c>
      <c r="AU570" s="743" t="s">
        <v>6085</v>
      </c>
      <c r="AV570" s="1254">
        <v>0.32</v>
      </c>
      <c r="AW570" s="1412" t="s">
        <v>7361</v>
      </c>
      <c r="AX570" s="119"/>
      <c r="AY570" s="119"/>
      <c r="AZ570" s="119"/>
      <c r="BA570" s="119"/>
      <c r="BB570" s="119"/>
      <c r="BC570" s="119"/>
      <c r="BD570" s="119"/>
      <c r="BE570" s="119"/>
      <c r="BF570" s="119"/>
      <c r="BG570" s="119"/>
      <c r="BH570" s="119"/>
      <c r="BI570" s="119"/>
      <c r="BJ570" s="335">
        <f>IFERROR(VLOOKUP(CONCATENATE($AC570,$AE570),'Matriz de Decisión'!$M$4:$Y$81,2,0),0)</f>
        <v>5.333333333333333E-2</v>
      </c>
      <c r="BK570" s="354">
        <f>IFERROR(VLOOKUP(CONCATENATE($AC570,$AE570),'[1]Matriz de Decisión'!$M$4:$Y$81,2,0),0)</f>
        <v>5.333333333333333E-2</v>
      </c>
      <c r="BL570" s="234" t="s">
        <v>1793</v>
      </c>
      <c r="BM570" s="354">
        <f>IFERROR(VLOOKUP(CONCATENATE($AC570,$AE570),'[1]Matriz de Decisión'!$M$4:$Y$81,3,0),0)</f>
        <v>0.10666666666666666</v>
      </c>
      <c r="BN570" s="336">
        <f>IFERROR(VLOOKUP(CONCATENATE($AC570,$AE570),'[6]Matriz de Decisión'!$M$4:$Y$81,3,0),0)</f>
        <v>0.10666666666666666</v>
      </c>
      <c r="BO570" s="525" t="s">
        <v>2654</v>
      </c>
      <c r="BP570" s="352">
        <f>IFERROR(VLOOKUP(CONCATENATE($AC570,$AE570),'[1]Matriz de Decisión'!$M$4:$Y$81,4,0),0)</f>
        <v>0.15999999999999998</v>
      </c>
      <c r="BQ570" s="352">
        <v>0.16</v>
      </c>
      <c r="BR570" s="525" t="s">
        <v>4450</v>
      </c>
      <c r="BS570" s="1183">
        <v>0.21</v>
      </c>
      <c r="BT570" s="1183">
        <v>0.21</v>
      </c>
      <c r="BU570" s="1186" t="s">
        <v>5686</v>
      </c>
      <c r="BV570" s="354">
        <f>IFERROR(VLOOKUP(CONCATENATE($AC570,$AE570),'[1]Matriz de Decisión'!$M$4:$Y$81,6,0),0)</f>
        <v>0.26666666666666666</v>
      </c>
      <c r="BW570" s="1183">
        <f>IFERROR(VLOOKUP(CONCATENATE($AC570,$AE570),'[1]Matriz de Decisión'!$M$4:$Y$81,6,0),0)</f>
        <v>0.26666666666666666</v>
      </c>
      <c r="BX570" s="743" t="s">
        <v>6085</v>
      </c>
      <c r="BY570" s="1408">
        <f>IFERROR(VLOOKUP(CONCATENATE($AC570,$AE570),'[1]Matriz de Decisión'!$M$4:$Y$81,7,0),0)</f>
        <v>0.32</v>
      </c>
      <c r="BZ570" s="1408">
        <f>IFERROR(VLOOKUP(CONCATENATE($AC570,$AE570),'[1]Matriz de Decisión'!$M$4:$Y$81,7,0),0)</f>
        <v>0.32</v>
      </c>
      <c r="CA570" s="1457" t="s">
        <v>7361</v>
      </c>
      <c r="CB570" s="354">
        <f>IFERROR(VLOOKUP(CONCATENATE($AC570,$AE570),'[1]Matriz de Decisión'!$M$4:$Y$81,8,0),0)</f>
        <v>0.40333333333333332</v>
      </c>
      <c r="CC570" s="355"/>
      <c r="CD570" s="355"/>
      <c r="CE570" s="354">
        <f>IFERROR(VLOOKUP(CONCATENATE($AC570,$AE570),'[1]Matriz de Decisión'!$M$4:$Y$81,9,0),0)</f>
        <v>0.48666666666666664</v>
      </c>
      <c r="CF570" s="355"/>
      <c r="CG570" s="355"/>
      <c r="CH570" s="354">
        <f>IFERROR(VLOOKUP(CONCATENATE($AC570,$AE570),'[1]Matriz de Decisión'!$M$4:$Y$81,10,0),0)</f>
        <v>0.56999999999999995</v>
      </c>
      <c r="CI570" s="355"/>
      <c r="CJ570" s="355"/>
      <c r="CK570" s="354">
        <f>IFERROR(VLOOKUP(CONCATENATE($AC570,$AE570),'[1]Matriz de Decisión'!$M$4:$Y$81,11,0),0)</f>
        <v>0.65333333333333332</v>
      </c>
      <c r="CL570" s="355"/>
      <c r="CM570" s="355"/>
      <c r="CN570" s="354">
        <f>IFERROR(VLOOKUP(CONCATENATE($AC570,$AE570),'[1]Matriz de Decisión'!$M$4:$Y$81,12,0),0)</f>
        <v>0.73666666666666669</v>
      </c>
      <c r="CO570" s="355"/>
      <c r="CP570" s="355"/>
      <c r="CQ570" s="354">
        <f>IFERROR(VLOOKUP(CONCATENATE($AC570,$AE570),'[1]Matriz de Decisión'!$M$4:$Y$81,13,0),0)</f>
        <v>0.99999999999999989</v>
      </c>
      <c r="CR570" s="355"/>
      <c r="CS570" s="355"/>
    </row>
    <row r="571" spans="1:97" ht="126" x14ac:dyDescent="0.25">
      <c r="A571" s="234" t="s">
        <v>3556</v>
      </c>
      <c r="B571" s="234" t="s">
        <v>181</v>
      </c>
      <c r="C571" s="234">
        <v>3</v>
      </c>
      <c r="D571" s="166" t="s">
        <v>187</v>
      </c>
      <c r="E571" s="120">
        <v>0</v>
      </c>
      <c r="F571" s="166" t="s">
        <v>192</v>
      </c>
      <c r="G571" s="166" t="s">
        <v>3782</v>
      </c>
      <c r="H571" s="166" t="s">
        <v>183</v>
      </c>
      <c r="I571" s="299" t="str">
        <f t="shared" si="38"/>
        <v>I-304-0-1319301</v>
      </c>
      <c r="J571" s="182" t="s">
        <v>221</v>
      </c>
      <c r="K571" s="216" t="s">
        <v>1662</v>
      </c>
      <c r="L571" s="115" t="s">
        <v>20</v>
      </c>
      <c r="M571" s="111" t="s">
        <v>4755</v>
      </c>
      <c r="N571" s="221"/>
      <c r="O571" s="178" t="s">
        <v>225</v>
      </c>
      <c r="P571" s="178" t="s">
        <v>1751</v>
      </c>
      <c r="Q571" s="178" t="s">
        <v>1752</v>
      </c>
      <c r="R571" s="221" t="s">
        <v>228</v>
      </c>
      <c r="S571" s="190" t="s">
        <v>1794</v>
      </c>
      <c r="T571" s="231" t="s">
        <v>1795</v>
      </c>
      <c r="U571" s="187">
        <v>0.08</v>
      </c>
      <c r="V571" s="234" t="s">
        <v>314</v>
      </c>
      <c r="W571" s="958">
        <v>1</v>
      </c>
      <c r="X571" s="234"/>
      <c r="Y571" s="234"/>
      <c r="Z571" s="234" t="s">
        <v>1796</v>
      </c>
      <c r="AA571" s="189">
        <v>43101</v>
      </c>
      <c r="AB571" s="183">
        <v>43465</v>
      </c>
      <c r="AC571" s="341" t="str">
        <f t="shared" si="39"/>
        <v>enero</v>
      </c>
      <c r="AD571" s="343">
        <f t="shared" si="40"/>
        <v>364</v>
      </c>
      <c r="AE571" s="342">
        <f t="shared" si="37"/>
        <v>365</v>
      </c>
      <c r="AF571" s="233">
        <v>0</v>
      </c>
      <c r="AG571" s="232"/>
      <c r="AH571" s="232"/>
      <c r="AI571" s="232"/>
      <c r="AJ571" s="235" t="s">
        <v>1791</v>
      </c>
      <c r="AK571" s="526" t="s">
        <v>2666</v>
      </c>
      <c r="AL571" s="222">
        <v>0.05</v>
      </c>
      <c r="AM571" s="234" t="s">
        <v>1767</v>
      </c>
      <c r="AN571" s="524">
        <v>0.11</v>
      </c>
      <c r="AO571" s="523" t="s">
        <v>2655</v>
      </c>
      <c r="AP571" s="336">
        <v>0.16</v>
      </c>
      <c r="AQ571" s="523" t="s">
        <v>2655</v>
      </c>
      <c r="AR571" s="1155">
        <v>0.21</v>
      </c>
      <c r="AS571" s="1157" t="s">
        <v>5687</v>
      </c>
      <c r="AT571" s="1254">
        <v>0.27</v>
      </c>
      <c r="AU571" s="1185" t="s">
        <v>6086</v>
      </c>
      <c r="AV571" s="1254">
        <v>0.32</v>
      </c>
      <c r="AW571" s="1412" t="s">
        <v>7362</v>
      </c>
      <c r="AX571" s="119"/>
      <c r="AY571" s="119"/>
      <c r="AZ571" s="119"/>
      <c r="BA571" s="119"/>
      <c r="BB571" s="119"/>
      <c r="BC571" s="119"/>
      <c r="BD571" s="119"/>
      <c r="BE571" s="119"/>
      <c r="BF571" s="119"/>
      <c r="BG571" s="119"/>
      <c r="BH571" s="119"/>
      <c r="BI571" s="119"/>
      <c r="BJ571" s="335">
        <f>IFERROR(VLOOKUP(CONCATENATE($AC571,$AE571),'Matriz de Decisión'!$M$4:$Y$81,2,0),0)</f>
        <v>5.333333333333333E-2</v>
      </c>
      <c r="BK571" s="354">
        <f>IFERROR(VLOOKUP(CONCATENATE($AC571,$AE571),'[1]Matriz de Decisión'!$M$4:$Y$81,2,0),0)</f>
        <v>5.333333333333333E-2</v>
      </c>
      <c r="BL571" s="234" t="s">
        <v>1797</v>
      </c>
      <c r="BM571" s="354">
        <f>IFERROR(VLOOKUP(CONCATENATE($AC571,$AE571),'[1]Matriz de Decisión'!$M$4:$Y$81,3,0),0)</f>
        <v>0.10666666666666666</v>
      </c>
      <c r="BN571" s="352">
        <f>IFERROR(VLOOKUP(CONCATENATE($AC571,$AE571),'[1]Matriz de Decisión'!$M$4:$Y$81,3,0),0)</f>
        <v>0.10666666666666666</v>
      </c>
      <c r="BO571" s="523" t="s">
        <v>2655</v>
      </c>
      <c r="BP571" s="352">
        <f>IFERROR(VLOOKUP(CONCATENATE($AC571,$AE571),'[1]Matriz de Decisión'!$M$4:$Y$81,4,0),0)</f>
        <v>0.15999999999999998</v>
      </c>
      <c r="BQ571" s="352">
        <v>0.16</v>
      </c>
      <c r="BR571" s="523" t="s">
        <v>2655</v>
      </c>
      <c r="BS571" s="1183">
        <v>0.21</v>
      </c>
      <c r="BT571" s="1183">
        <v>0.21</v>
      </c>
      <c r="BU571" s="1185" t="s">
        <v>5687</v>
      </c>
      <c r="BV571" s="354">
        <f>IFERROR(VLOOKUP(CONCATENATE($AC571,$AE571),'[1]Matriz de Decisión'!$M$4:$Y$81,6,0),0)</f>
        <v>0.26666666666666666</v>
      </c>
      <c r="BW571" s="1183">
        <f>IFERROR(VLOOKUP(CONCATENATE($AC571,$AE571),'[1]Matriz de Decisión'!$M$4:$Y$81,6,0),0)</f>
        <v>0.26666666666666666</v>
      </c>
      <c r="BX571" s="1185" t="s">
        <v>6086</v>
      </c>
      <c r="BY571" s="1408">
        <f>IFERROR(VLOOKUP(CONCATENATE($AC571,$AE571),'[1]Matriz de Decisión'!$M$4:$Y$81,7,0),0)</f>
        <v>0.32</v>
      </c>
      <c r="BZ571" s="1408">
        <f>IFERROR(VLOOKUP(CONCATENATE($AC571,$AE571),'[1]Matriz de Decisión'!$M$4:$Y$81,7,0),0)</f>
        <v>0.32</v>
      </c>
      <c r="CA571" s="1455" t="s">
        <v>7362</v>
      </c>
      <c r="CB571" s="354">
        <f>IFERROR(VLOOKUP(CONCATENATE($AC571,$AE571),'[1]Matriz de Decisión'!$M$4:$Y$81,8,0),0)</f>
        <v>0.40333333333333332</v>
      </c>
      <c r="CC571" s="355"/>
      <c r="CD571" s="355"/>
      <c r="CE571" s="354">
        <f>IFERROR(VLOOKUP(CONCATENATE($AC571,$AE571),'[1]Matriz de Decisión'!$M$4:$Y$81,9,0),0)</f>
        <v>0.48666666666666664</v>
      </c>
      <c r="CF571" s="355"/>
      <c r="CG571" s="355"/>
      <c r="CH571" s="354">
        <f>IFERROR(VLOOKUP(CONCATENATE($AC571,$AE571),'[1]Matriz de Decisión'!$M$4:$Y$81,10,0),0)</f>
        <v>0.56999999999999995</v>
      </c>
      <c r="CI571" s="355"/>
      <c r="CJ571" s="355"/>
      <c r="CK571" s="354">
        <f>IFERROR(VLOOKUP(CONCATENATE($AC571,$AE571),'[1]Matriz de Decisión'!$M$4:$Y$81,11,0),0)</f>
        <v>0.65333333333333332</v>
      </c>
      <c r="CL571" s="355"/>
      <c r="CM571" s="355"/>
      <c r="CN571" s="354">
        <f>IFERROR(VLOOKUP(CONCATENATE($AC571,$AE571),'[1]Matriz de Decisión'!$M$4:$Y$81,12,0),0)</f>
        <v>0.73666666666666669</v>
      </c>
      <c r="CO571" s="355"/>
      <c r="CP571" s="355"/>
      <c r="CQ571" s="354">
        <f>IFERROR(VLOOKUP(CONCATENATE($AC571,$AE571),'[1]Matriz de Decisión'!$M$4:$Y$81,13,0),0)</f>
        <v>0.99999999999999989</v>
      </c>
      <c r="CR571" s="355"/>
      <c r="CS571" s="355"/>
    </row>
    <row r="572" spans="1:97" ht="409.5" x14ac:dyDescent="0.25">
      <c r="A572" s="234" t="s">
        <v>3556</v>
      </c>
      <c r="B572" s="234" t="s">
        <v>181</v>
      </c>
      <c r="C572" s="234">
        <v>3</v>
      </c>
      <c r="D572" s="166" t="s">
        <v>186</v>
      </c>
      <c r="E572" s="120">
        <v>0</v>
      </c>
      <c r="F572" s="166" t="s">
        <v>192</v>
      </c>
      <c r="G572" s="166" t="s">
        <v>3783</v>
      </c>
      <c r="H572" s="166" t="s">
        <v>183</v>
      </c>
      <c r="I572" s="299" t="str">
        <f t="shared" si="38"/>
        <v>I-303-0-1319401</v>
      </c>
      <c r="J572" s="182" t="s">
        <v>221</v>
      </c>
      <c r="K572" s="216" t="s">
        <v>1996</v>
      </c>
      <c r="L572" s="115" t="s">
        <v>20</v>
      </c>
      <c r="M572" s="111" t="s">
        <v>4755</v>
      </c>
      <c r="N572" s="221"/>
      <c r="O572" s="178" t="s">
        <v>225</v>
      </c>
      <c r="P572" s="178" t="s">
        <v>1798</v>
      </c>
      <c r="Q572" s="178" t="s">
        <v>1799</v>
      </c>
      <c r="R572" s="221" t="s">
        <v>228</v>
      </c>
      <c r="S572" s="234" t="s">
        <v>1800</v>
      </c>
      <c r="T572" s="214" t="s">
        <v>1801</v>
      </c>
      <c r="U572" s="193">
        <v>0.05</v>
      </c>
      <c r="V572" s="394" t="s">
        <v>314</v>
      </c>
      <c r="W572" s="958">
        <v>1</v>
      </c>
      <c r="X572" s="123"/>
      <c r="Y572" s="123"/>
      <c r="Z572" s="221" t="s">
        <v>1802</v>
      </c>
      <c r="AA572" s="183">
        <v>43101</v>
      </c>
      <c r="AB572" s="183">
        <v>43465</v>
      </c>
      <c r="AC572" s="341" t="str">
        <f t="shared" si="39"/>
        <v>enero</v>
      </c>
      <c r="AD572" s="343">
        <f t="shared" si="40"/>
        <v>364</v>
      </c>
      <c r="AE572" s="342">
        <f t="shared" si="37"/>
        <v>365</v>
      </c>
      <c r="AF572" s="385">
        <v>0</v>
      </c>
      <c r="AG572" s="385">
        <v>0</v>
      </c>
      <c r="AH572" s="385"/>
      <c r="AI572" s="385">
        <v>0</v>
      </c>
      <c r="AJ572" s="395" t="s">
        <v>1803</v>
      </c>
      <c r="AK572" s="395" t="s">
        <v>1804</v>
      </c>
      <c r="AL572" s="193">
        <v>0.05</v>
      </c>
      <c r="AM572" s="288" t="s">
        <v>1805</v>
      </c>
      <c r="AN572" s="352">
        <v>0.11</v>
      </c>
      <c r="AO572" s="119" t="s">
        <v>2606</v>
      </c>
      <c r="AP572" s="122">
        <v>0.16</v>
      </c>
      <c r="AQ572" s="251" t="s">
        <v>4635</v>
      </c>
      <c r="AR572" s="1046">
        <v>0.21333333333333332</v>
      </c>
      <c r="AS572" s="1044" t="s">
        <v>5589</v>
      </c>
      <c r="AT572" s="1375">
        <v>0.27</v>
      </c>
      <c r="AU572" s="1369" t="s">
        <v>6724</v>
      </c>
      <c r="AV572" s="1375">
        <v>0.32</v>
      </c>
      <c r="AW572" s="1412" t="s">
        <v>7338</v>
      </c>
      <c r="AX572" s="119"/>
      <c r="AY572" s="119"/>
      <c r="AZ572" s="119"/>
      <c r="BA572" s="119"/>
      <c r="BB572" s="119"/>
      <c r="BC572" s="119"/>
      <c r="BD572" s="119"/>
      <c r="BE572" s="119"/>
      <c r="BF572" s="119"/>
      <c r="BG572" s="119"/>
      <c r="BH572" s="119"/>
      <c r="BI572" s="119"/>
      <c r="BJ572" s="335">
        <f>IFERROR(VLOOKUP(CONCATENATE($AC572,$AE572),'Matriz de Decisión'!$M$4:$Y$81,2,0),0)</f>
        <v>5.333333333333333E-2</v>
      </c>
      <c r="BK572" s="213">
        <v>0.05</v>
      </c>
      <c r="BL572" s="395" t="s">
        <v>1806</v>
      </c>
      <c r="BM572" s="354">
        <f>IFERROR(VLOOKUP(CONCATENATE($AC572,$AE572),'[1]Matriz de Decisión'!$M$4:$Y$81,3,0),0)</f>
        <v>0.10666666666666666</v>
      </c>
      <c r="BN572" s="352">
        <v>0.11</v>
      </c>
      <c r="BO572" s="406" t="s">
        <v>2606</v>
      </c>
      <c r="BP572" s="431">
        <f>IFERROR(VLOOKUP(CONCATENATE($AC572,$AE572),'[1]Matriz de Decisión'!$M$4:$Y$81,4,0),0)</f>
        <v>0.15999999999999998</v>
      </c>
      <c r="BQ572" s="122">
        <v>0.16</v>
      </c>
      <c r="BR572" s="251" t="s">
        <v>4635</v>
      </c>
      <c r="BS572" s="354">
        <f>IFERROR(VLOOKUP(CONCATENATE($AC572,$AE572),'[1]Matriz de Decisión'!$M$4:$Y$81,5,0),0)</f>
        <v>0.21333333333333332</v>
      </c>
      <c r="BT572" s="1051">
        <v>0.21333333333333332</v>
      </c>
      <c r="BU572" s="1049" t="s">
        <v>5589</v>
      </c>
      <c r="BV572" s="1379">
        <v>0.26666666666666666</v>
      </c>
      <c r="BW572" s="1379">
        <v>0.27</v>
      </c>
      <c r="BX572" s="1382" t="s">
        <v>6724</v>
      </c>
      <c r="BY572" s="1432">
        <f>IFERROR(VLOOKUP(CONCATENATE($AC572,$AE572),'[7]Matriz de Decisión'!$M$4:$Y$81,7,0),0)</f>
        <v>0.32</v>
      </c>
      <c r="BZ572" s="1432">
        <v>0.32</v>
      </c>
      <c r="CA572" s="1382" t="s">
        <v>7338</v>
      </c>
      <c r="CB572" s="354">
        <f>IFERROR(VLOOKUP(CONCATENATE($AC572,$AE572),'[1]Matriz de Decisión'!$M$4:$Y$81,8,0),0)</f>
        <v>0.40333333333333332</v>
      </c>
      <c r="CC572" s="355"/>
      <c r="CD572" s="355"/>
      <c r="CE572" s="354">
        <f>IFERROR(VLOOKUP(CONCATENATE($AC572,$AE572),'[1]Matriz de Decisión'!$M$4:$Y$81,9,0),0)</f>
        <v>0.48666666666666664</v>
      </c>
      <c r="CF572" s="355"/>
      <c r="CG572" s="355"/>
      <c r="CH572" s="354">
        <f>IFERROR(VLOOKUP(CONCATENATE($AC572,$AE572),'[1]Matriz de Decisión'!$M$4:$Y$81,10,0),0)</f>
        <v>0.56999999999999995</v>
      </c>
      <c r="CI572" s="355"/>
      <c r="CJ572" s="355"/>
      <c r="CK572" s="354">
        <f>IFERROR(VLOOKUP(CONCATENATE($AC572,$AE572),'[1]Matriz de Decisión'!$M$4:$Y$81,11,0),0)</f>
        <v>0.65333333333333332</v>
      </c>
      <c r="CL572" s="355"/>
      <c r="CM572" s="355"/>
      <c r="CN572" s="354">
        <f>IFERROR(VLOOKUP(CONCATENATE($AC572,$AE572),'[1]Matriz de Decisión'!$M$4:$Y$81,12,0),0)</f>
        <v>0.73666666666666669</v>
      </c>
      <c r="CO572" s="355"/>
      <c r="CP572" s="355"/>
      <c r="CQ572" s="354">
        <f>IFERROR(VLOOKUP(CONCATENATE($AC572,$AE572),'[1]Matriz de Decisión'!$M$4:$Y$81,13,0),0)</f>
        <v>0.99999999999999989</v>
      </c>
      <c r="CR572" s="355"/>
      <c r="CS572" s="355"/>
    </row>
    <row r="573" spans="1:97" ht="96" x14ac:dyDescent="0.25">
      <c r="A573" s="234" t="s">
        <v>3556</v>
      </c>
      <c r="B573" s="234" t="s">
        <v>181</v>
      </c>
      <c r="C573" s="234">
        <v>3</v>
      </c>
      <c r="D573" s="166" t="s">
        <v>186</v>
      </c>
      <c r="E573" s="120">
        <v>0</v>
      </c>
      <c r="F573" s="166" t="s">
        <v>192</v>
      </c>
      <c r="G573" s="166" t="s">
        <v>3784</v>
      </c>
      <c r="H573" s="166" t="s">
        <v>183</v>
      </c>
      <c r="I573" s="299" t="str">
        <f t="shared" si="38"/>
        <v>I-303-0-1319501</v>
      </c>
      <c r="J573" s="182" t="s">
        <v>221</v>
      </c>
      <c r="K573" s="216" t="s">
        <v>1996</v>
      </c>
      <c r="L573" s="115" t="s">
        <v>20</v>
      </c>
      <c r="M573" s="111" t="s">
        <v>4755</v>
      </c>
      <c r="N573" s="221"/>
      <c r="O573" s="178" t="s">
        <v>225</v>
      </c>
      <c r="P573" s="178" t="s">
        <v>1798</v>
      </c>
      <c r="Q573" s="178" t="s">
        <v>1799</v>
      </c>
      <c r="R573" s="221" t="s">
        <v>228</v>
      </c>
      <c r="S573" s="234" t="s">
        <v>1807</v>
      </c>
      <c r="T573" s="214" t="s">
        <v>1801</v>
      </c>
      <c r="U573" s="193">
        <v>0.05</v>
      </c>
      <c r="V573" s="394" t="s">
        <v>314</v>
      </c>
      <c r="W573" s="958">
        <v>1</v>
      </c>
      <c r="X573" s="124"/>
      <c r="Y573" s="124"/>
      <c r="Z573" s="221" t="s">
        <v>1808</v>
      </c>
      <c r="AA573" s="183">
        <v>43101</v>
      </c>
      <c r="AB573" s="183">
        <v>43465</v>
      </c>
      <c r="AC573" s="341" t="str">
        <f t="shared" si="39"/>
        <v>enero</v>
      </c>
      <c r="AD573" s="343">
        <f t="shared" si="40"/>
        <v>364</v>
      </c>
      <c r="AE573" s="342">
        <f t="shared" si="37"/>
        <v>365</v>
      </c>
      <c r="AF573" s="385">
        <v>0</v>
      </c>
      <c r="AG573" s="385">
        <v>0</v>
      </c>
      <c r="AH573" s="385"/>
      <c r="AI573" s="385">
        <v>0</v>
      </c>
      <c r="AJ573" s="395" t="s">
        <v>1803</v>
      </c>
      <c r="AK573" s="395" t="s">
        <v>1809</v>
      </c>
      <c r="AL573" s="193">
        <v>0.05</v>
      </c>
      <c r="AM573" s="395" t="s">
        <v>1810</v>
      </c>
      <c r="AN573" s="354">
        <v>0.11</v>
      </c>
      <c r="AO573" s="119" t="s">
        <v>2607</v>
      </c>
      <c r="AP573" s="431">
        <v>0.16</v>
      </c>
      <c r="AQ573" s="395" t="s">
        <v>4636</v>
      </c>
      <c r="AR573" s="1046">
        <v>0.21333333333333332</v>
      </c>
      <c r="AS573" s="1045" t="s">
        <v>1810</v>
      </c>
      <c r="AT573" s="1375">
        <v>0.27</v>
      </c>
      <c r="AU573" s="1367" t="s">
        <v>6725</v>
      </c>
      <c r="AV573" s="1375">
        <v>0.32</v>
      </c>
      <c r="AW573" s="1412" t="s">
        <v>7339</v>
      </c>
      <c r="AX573" s="119"/>
      <c r="AY573" s="119"/>
      <c r="AZ573" s="119"/>
      <c r="BA573" s="119"/>
      <c r="BB573" s="119"/>
      <c r="BC573" s="119"/>
      <c r="BD573" s="119"/>
      <c r="BE573" s="119"/>
      <c r="BF573" s="119"/>
      <c r="BG573" s="119"/>
      <c r="BH573" s="119"/>
      <c r="BI573" s="119"/>
      <c r="BJ573" s="335">
        <f>IFERROR(VLOOKUP(CONCATENATE($AC573,$AE573),'Matriz de Decisión'!$M$4:$Y$81,2,0),0)</f>
        <v>5.333333333333333E-2</v>
      </c>
      <c r="BK573" s="213">
        <v>0.05</v>
      </c>
      <c r="BL573" s="395" t="s">
        <v>1810</v>
      </c>
      <c r="BM573" s="354">
        <f>IFERROR(VLOOKUP(CONCATENATE($AC573,$AE573),'[1]Matriz de Decisión'!$M$4:$Y$81,3,0),0)</f>
        <v>0.10666666666666666</v>
      </c>
      <c r="BN573" s="354">
        <v>0.11</v>
      </c>
      <c r="BO573" s="119" t="s">
        <v>2607</v>
      </c>
      <c r="BP573" s="431">
        <f>IFERROR(VLOOKUP(CONCATENATE($AC573,$AE573),'[1]Matriz de Decisión'!$M$4:$Y$81,4,0),0)</f>
        <v>0.15999999999999998</v>
      </c>
      <c r="BQ573" s="431">
        <v>0.16</v>
      </c>
      <c r="BR573" s="395" t="s">
        <v>4636</v>
      </c>
      <c r="BS573" s="354">
        <f>IFERROR(VLOOKUP(CONCATENATE($AC573,$AE573),'[1]Matriz de Decisión'!$M$4:$Y$81,5,0),0)</f>
        <v>0.21333333333333332</v>
      </c>
      <c r="BT573" s="1051">
        <v>0.21333333333333332</v>
      </c>
      <c r="BU573" s="1050" t="s">
        <v>1810</v>
      </c>
      <c r="BV573" s="1379">
        <v>0.26666666666666666</v>
      </c>
      <c r="BW573" s="1379">
        <v>0.27</v>
      </c>
      <c r="BX573" s="1376" t="s">
        <v>6725</v>
      </c>
      <c r="BY573" s="1432">
        <f>IFERROR(VLOOKUP(CONCATENATE($AC573,$AE573),'[7]Matriz de Decisión'!$M$4:$Y$81,7,0),0)</f>
        <v>0.32</v>
      </c>
      <c r="BZ573" s="1432">
        <v>0.32</v>
      </c>
      <c r="CA573" s="395" t="s">
        <v>7339</v>
      </c>
      <c r="CB573" s="354">
        <f>IFERROR(VLOOKUP(CONCATENATE($AC573,$AE573),'[1]Matriz de Decisión'!$M$4:$Y$81,8,0),0)</f>
        <v>0.40333333333333332</v>
      </c>
      <c r="CC573" s="355"/>
      <c r="CD573" s="355"/>
      <c r="CE573" s="354">
        <f>IFERROR(VLOOKUP(CONCATENATE($AC573,$AE573),'[1]Matriz de Decisión'!$M$4:$Y$81,9,0),0)</f>
        <v>0.48666666666666664</v>
      </c>
      <c r="CF573" s="355"/>
      <c r="CG573" s="355"/>
      <c r="CH573" s="354">
        <f>IFERROR(VLOOKUP(CONCATENATE($AC573,$AE573),'[1]Matriz de Decisión'!$M$4:$Y$81,10,0),0)</f>
        <v>0.56999999999999995</v>
      </c>
      <c r="CI573" s="355"/>
      <c r="CJ573" s="355"/>
      <c r="CK573" s="354">
        <f>IFERROR(VLOOKUP(CONCATENATE($AC573,$AE573),'[1]Matriz de Decisión'!$M$4:$Y$81,11,0),0)</f>
        <v>0.65333333333333332</v>
      </c>
      <c r="CL573" s="355"/>
      <c r="CM573" s="355"/>
      <c r="CN573" s="354">
        <f>IFERROR(VLOOKUP(CONCATENATE($AC573,$AE573),'[1]Matriz de Decisión'!$M$4:$Y$81,12,0),0)</f>
        <v>0.73666666666666669</v>
      </c>
      <c r="CO573" s="355"/>
      <c r="CP573" s="355"/>
      <c r="CQ573" s="354">
        <f>IFERROR(VLOOKUP(CONCATENATE($AC573,$AE573),'[1]Matriz de Decisión'!$M$4:$Y$81,13,0),0)</f>
        <v>0.99999999999999989</v>
      </c>
      <c r="CR573" s="355"/>
      <c r="CS573" s="355"/>
    </row>
    <row r="574" spans="1:97" ht="96" x14ac:dyDescent="0.25">
      <c r="A574" s="234" t="s">
        <v>3556</v>
      </c>
      <c r="B574" s="234" t="s">
        <v>181</v>
      </c>
      <c r="C574" s="234">
        <v>3</v>
      </c>
      <c r="D574" s="166" t="s">
        <v>186</v>
      </c>
      <c r="E574" s="120">
        <v>0</v>
      </c>
      <c r="F574" s="166" t="s">
        <v>192</v>
      </c>
      <c r="G574" s="166" t="s">
        <v>3785</v>
      </c>
      <c r="H574" s="166" t="s">
        <v>183</v>
      </c>
      <c r="I574" s="299" t="str">
        <f t="shared" si="38"/>
        <v>I-303-0-1319601</v>
      </c>
      <c r="J574" s="182" t="s">
        <v>221</v>
      </c>
      <c r="K574" s="216" t="s">
        <v>1996</v>
      </c>
      <c r="L574" s="115" t="s">
        <v>20</v>
      </c>
      <c r="M574" s="111" t="s">
        <v>4755</v>
      </c>
      <c r="N574" s="221"/>
      <c r="O574" s="178" t="s">
        <v>225</v>
      </c>
      <c r="P574" s="178" t="s">
        <v>1798</v>
      </c>
      <c r="Q574" s="178" t="s">
        <v>1799</v>
      </c>
      <c r="R574" s="194" t="s">
        <v>228</v>
      </c>
      <c r="S574" s="221" t="s">
        <v>1811</v>
      </c>
      <c r="T574" s="214" t="s">
        <v>1812</v>
      </c>
      <c r="U574" s="193">
        <v>0.05</v>
      </c>
      <c r="V574" s="394" t="s">
        <v>314</v>
      </c>
      <c r="W574" s="958">
        <v>1</v>
      </c>
      <c r="X574" s="116"/>
      <c r="Y574" s="116"/>
      <c r="Z574" s="221" t="s">
        <v>1813</v>
      </c>
      <c r="AA574" s="183">
        <v>43101</v>
      </c>
      <c r="AB574" s="183">
        <v>43465</v>
      </c>
      <c r="AC574" s="341" t="str">
        <f t="shared" si="39"/>
        <v>enero</v>
      </c>
      <c r="AD574" s="343">
        <f t="shared" si="40"/>
        <v>364</v>
      </c>
      <c r="AE574" s="342">
        <f t="shared" si="37"/>
        <v>365</v>
      </c>
      <c r="AF574" s="385">
        <v>0</v>
      </c>
      <c r="AG574" s="385">
        <v>0</v>
      </c>
      <c r="AH574" s="385"/>
      <c r="AI574" s="385">
        <v>0</v>
      </c>
      <c r="AJ574" s="395" t="s">
        <v>1803</v>
      </c>
      <c r="AK574" s="395" t="s">
        <v>1814</v>
      </c>
      <c r="AL574" s="193">
        <v>0.05</v>
      </c>
      <c r="AM574" s="395" t="s">
        <v>1815</v>
      </c>
      <c r="AN574" s="354">
        <v>0.11</v>
      </c>
      <c r="AO574" s="119" t="s">
        <v>1815</v>
      </c>
      <c r="AP574" s="431">
        <v>0.16</v>
      </c>
      <c r="AQ574" s="251" t="s">
        <v>1815</v>
      </c>
      <c r="AR574" s="1046">
        <v>0.21333333333333332</v>
      </c>
      <c r="AS574" s="1044" t="s">
        <v>1815</v>
      </c>
      <c r="AT574" s="1375">
        <v>0.27</v>
      </c>
      <c r="AU574" s="1366" t="s">
        <v>1815</v>
      </c>
      <c r="AV574" s="1375">
        <v>0.32</v>
      </c>
      <c r="AW574" s="1412" t="s">
        <v>1815</v>
      </c>
      <c r="AX574" s="119"/>
      <c r="AY574" s="119"/>
      <c r="AZ574" s="119"/>
      <c r="BA574" s="119"/>
      <c r="BB574" s="119"/>
      <c r="BC574" s="119"/>
      <c r="BD574" s="119"/>
      <c r="BE574" s="119"/>
      <c r="BF574" s="119"/>
      <c r="BG574" s="119"/>
      <c r="BH574" s="119"/>
      <c r="BI574" s="119"/>
      <c r="BJ574" s="335">
        <f>IFERROR(VLOOKUP(CONCATENATE($AC574,$AE574),'Matriz de Decisión'!$M$4:$Y$81,2,0),0)</f>
        <v>5.333333333333333E-2</v>
      </c>
      <c r="BK574" s="213">
        <v>0.05</v>
      </c>
      <c r="BL574" s="395" t="s">
        <v>1815</v>
      </c>
      <c r="BM574" s="354">
        <f>IFERROR(VLOOKUP(CONCATENATE($AC574,$AE574),'[1]Matriz de Decisión'!$M$4:$Y$81,3,0),0)</f>
        <v>0.10666666666666666</v>
      </c>
      <c r="BN574" s="354">
        <v>0.11</v>
      </c>
      <c r="BO574" s="119" t="s">
        <v>1815</v>
      </c>
      <c r="BP574" s="431">
        <f>IFERROR(VLOOKUP(CONCATENATE($AC574,$AE574),'[1]Matriz de Decisión'!$M$4:$Y$81,4,0),0)</f>
        <v>0.15999999999999998</v>
      </c>
      <c r="BQ574" s="431">
        <v>0.16</v>
      </c>
      <c r="BR574" s="251" t="s">
        <v>1815</v>
      </c>
      <c r="BS574" s="354">
        <f>IFERROR(VLOOKUP(CONCATENATE($AC574,$AE574),'[1]Matriz de Decisión'!$M$4:$Y$81,5,0),0)</f>
        <v>0.21333333333333332</v>
      </c>
      <c r="BT574" s="1051">
        <v>0.21333333333333332</v>
      </c>
      <c r="BU574" s="1049" t="s">
        <v>1815</v>
      </c>
      <c r="BV574" s="1379">
        <v>0.26666666666666666</v>
      </c>
      <c r="BW574" s="1379">
        <v>0.27</v>
      </c>
      <c r="BX574" s="1372" t="s">
        <v>1815</v>
      </c>
      <c r="BY574" s="1432">
        <f>IFERROR(VLOOKUP(CONCATENATE($AC574,$AE574),'[7]Matriz de Decisión'!$M$4:$Y$81,7,0),0)</f>
        <v>0.32</v>
      </c>
      <c r="BZ574" s="1432">
        <v>0.32</v>
      </c>
      <c r="CA574" s="1372" t="s">
        <v>1815</v>
      </c>
      <c r="CB574" s="354">
        <f>IFERROR(VLOOKUP(CONCATENATE($AC574,$AE574),'[1]Matriz de Decisión'!$M$4:$Y$81,8,0),0)</f>
        <v>0.40333333333333332</v>
      </c>
      <c r="CC574" s="355"/>
      <c r="CD574" s="355"/>
      <c r="CE574" s="354">
        <f>IFERROR(VLOOKUP(CONCATENATE($AC574,$AE574),'[1]Matriz de Decisión'!$M$4:$Y$81,9,0),0)</f>
        <v>0.48666666666666664</v>
      </c>
      <c r="CF574" s="355"/>
      <c r="CG574" s="355"/>
      <c r="CH574" s="354">
        <f>IFERROR(VLOOKUP(CONCATENATE($AC574,$AE574),'[1]Matriz de Decisión'!$M$4:$Y$81,10,0),0)</f>
        <v>0.56999999999999995</v>
      </c>
      <c r="CI574" s="355"/>
      <c r="CJ574" s="355"/>
      <c r="CK574" s="354">
        <f>IFERROR(VLOOKUP(CONCATENATE($AC574,$AE574),'[1]Matriz de Decisión'!$M$4:$Y$81,11,0),0)</f>
        <v>0.65333333333333332</v>
      </c>
      <c r="CL574" s="355"/>
      <c r="CM574" s="355"/>
      <c r="CN574" s="354">
        <f>IFERROR(VLOOKUP(CONCATENATE($AC574,$AE574),'[1]Matriz de Decisión'!$M$4:$Y$81,12,0),0)</f>
        <v>0.73666666666666669</v>
      </c>
      <c r="CO574" s="355"/>
      <c r="CP574" s="355"/>
      <c r="CQ574" s="354">
        <f>IFERROR(VLOOKUP(CONCATENATE($AC574,$AE574),'[1]Matriz de Decisión'!$M$4:$Y$81,13,0),0)</f>
        <v>0.99999999999999989</v>
      </c>
      <c r="CR574" s="355"/>
      <c r="CS574" s="355"/>
    </row>
    <row r="575" spans="1:97" ht="96" x14ac:dyDescent="0.25">
      <c r="A575" s="234" t="s">
        <v>3556</v>
      </c>
      <c r="B575" s="234" t="s">
        <v>181</v>
      </c>
      <c r="C575" s="234">
        <v>3</v>
      </c>
      <c r="D575" s="166" t="s">
        <v>186</v>
      </c>
      <c r="E575" s="120">
        <v>0</v>
      </c>
      <c r="F575" s="166" t="s">
        <v>192</v>
      </c>
      <c r="G575" s="166" t="s">
        <v>3786</v>
      </c>
      <c r="H575" s="166" t="s">
        <v>183</v>
      </c>
      <c r="I575" s="299" t="str">
        <f t="shared" si="38"/>
        <v>I-303-0-1319701</v>
      </c>
      <c r="J575" s="182" t="s">
        <v>221</v>
      </c>
      <c r="K575" s="216" t="s">
        <v>1996</v>
      </c>
      <c r="L575" s="115" t="s">
        <v>20</v>
      </c>
      <c r="M575" s="111" t="s">
        <v>4755</v>
      </c>
      <c r="N575" s="221"/>
      <c r="O575" s="178" t="s">
        <v>225</v>
      </c>
      <c r="P575" s="178" t="s">
        <v>1798</v>
      </c>
      <c r="Q575" s="178" t="s">
        <v>1799</v>
      </c>
      <c r="R575" s="194" t="s">
        <v>228</v>
      </c>
      <c r="S575" s="221" t="s">
        <v>1816</v>
      </c>
      <c r="T575" s="214" t="s">
        <v>1817</v>
      </c>
      <c r="U575" s="193">
        <v>0.05</v>
      </c>
      <c r="V575" s="221" t="s">
        <v>223</v>
      </c>
      <c r="W575" s="310">
        <v>12</v>
      </c>
      <c r="X575" s="125"/>
      <c r="Y575" s="125"/>
      <c r="Z575" s="122" t="s">
        <v>1818</v>
      </c>
      <c r="AA575" s="183">
        <v>43101</v>
      </c>
      <c r="AB575" s="183">
        <v>43465</v>
      </c>
      <c r="AC575" s="341" t="str">
        <f t="shared" si="39"/>
        <v>enero</v>
      </c>
      <c r="AD575" s="343">
        <f t="shared" si="40"/>
        <v>364</v>
      </c>
      <c r="AE575" s="342">
        <f t="shared" si="37"/>
        <v>365</v>
      </c>
      <c r="AF575" s="385">
        <v>0</v>
      </c>
      <c r="AG575" s="385">
        <v>0</v>
      </c>
      <c r="AH575" s="385"/>
      <c r="AI575" s="385">
        <v>0</v>
      </c>
      <c r="AJ575" s="395" t="s">
        <v>1803</v>
      </c>
      <c r="AK575" s="395" t="s">
        <v>1819</v>
      </c>
      <c r="AL575" s="193">
        <v>1</v>
      </c>
      <c r="AM575" s="395" t="s">
        <v>1820</v>
      </c>
      <c r="AN575" s="354">
        <v>0.11</v>
      </c>
      <c r="AO575" s="119" t="s">
        <v>2608</v>
      </c>
      <c r="AP575" s="431">
        <v>0.16</v>
      </c>
      <c r="AQ575" s="251" t="s">
        <v>4637</v>
      </c>
      <c r="AR575" s="1046">
        <v>0.21333333333333332</v>
      </c>
      <c r="AS575" s="1044" t="s">
        <v>5590</v>
      </c>
      <c r="AT575" s="1375">
        <v>0.27</v>
      </c>
      <c r="AU575" s="1366" t="s">
        <v>6726</v>
      </c>
      <c r="AV575" s="1375">
        <v>0.32</v>
      </c>
      <c r="AW575" s="1412" t="s">
        <v>7340</v>
      </c>
      <c r="AX575" s="119"/>
      <c r="AY575" s="119"/>
      <c r="AZ575" s="119"/>
      <c r="BA575" s="119"/>
      <c r="BB575" s="119"/>
      <c r="BC575" s="119"/>
      <c r="BD575" s="119"/>
      <c r="BE575" s="119"/>
      <c r="BF575" s="119"/>
      <c r="BG575" s="119"/>
      <c r="BH575" s="119"/>
      <c r="BI575" s="119"/>
      <c r="BJ575" s="335">
        <f>IFERROR(VLOOKUP(CONCATENATE($AC575,$AE575),'Matriz de Decisión'!$M$4:$Y$81,2,0),0)</f>
        <v>5.333333333333333E-2</v>
      </c>
      <c r="BK575" s="213">
        <v>0.05</v>
      </c>
      <c r="BL575" s="395" t="s">
        <v>1821</v>
      </c>
      <c r="BM575" s="354">
        <f>IFERROR(VLOOKUP(CONCATENATE($AC575,$AE575),'[1]Matriz de Decisión'!$M$4:$Y$81,3,0),0)</f>
        <v>0.10666666666666666</v>
      </c>
      <c r="BN575" s="354">
        <v>0.11</v>
      </c>
      <c r="BO575" s="119" t="s">
        <v>1821</v>
      </c>
      <c r="BP575" s="431">
        <f>IFERROR(VLOOKUP(CONCATENATE($AC575,$AE575),'[1]Matriz de Decisión'!$M$4:$Y$81,4,0),0)</f>
        <v>0.15999999999999998</v>
      </c>
      <c r="BQ575" s="431">
        <v>0.16</v>
      </c>
      <c r="BR575" s="251" t="s">
        <v>4646</v>
      </c>
      <c r="BS575" s="354">
        <f>IFERROR(VLOOKUP(CONCATENATE($AC575,$AE575),'[1]Matriz de Decisión'!$M$4:$Y$81,5,0),0)</f>
        <v>0.21333333333333332</v>
      </c>
      <c r="BT575" s="1051">
        <v>0.21333333333333332</v>
      </c>
      <c r="BU575" s="1049" t="s">
        <v>5590</v>
      </c>
      <c r="BV575" s="1379">
        <v>0.26666666666666666</v>
      </c>
      <c r="BW575" s="1379">
        <v>0.27</v>
      </c>
      <c r="BX575" s="1372" t="s">
        <v>6726</v>
      </c>
      <c r="BY575" s="1432">
        <f>IFERROR(VLOOKUP(CONCATENATE($AC575,$AE575),'[7]Matriz de Decisión'!$M$4:$Y$81,7,0),0)</f>
        <v>0.32</v>
      </c>
      <c r="BZ575" s="1432">
        <v>0.32</v>
      </c>
      <c r="CA575" s="1372" t="s">
        <v>7340</v>
      </c>
      <c r="CB575" s="354">
        <f>IFERROR(VLOOKUP(CONCATENATE($AC575,$AE575),'[1]Matriz de Decisión'!$M$4:$Y$81,8,0),0)</f>
        <v>0.40333333333333332</v>
      </c>
      <c r="CC575" s="355"/>
      <c r="CD575" s="355"/>
      <c r="CE575" s="354">
        <f>IFERROR(VLOOKUP(CONCATENATE($AC575,$AE575),'[1]Matriz de Decisión'!$M$4:$Y$81,9,0),0)</f>
        <v>0.48666666666666664</v>
      </c>
      <c r="CF575" s="355"/>
      <c r="CG575" s="355"/>
      <c r="CH575" s="354">
        <f>IFERROR(VLOOKUP(CONCATENATE($AC575,$AE575),'[1]Matriz de Decisión'!$M$4:$Y$81,10,0),0)</f>
        <v>0.56999999999999995</v>
      </c>
      <c r="CI575" s="355"/>
      <c r="CJ575" s="355"/>
      <c r="CK575" s="354">
        <f>IFERROR(VLOOKUP(CONCATENATE($AC575,$AE575),'[1]Matriz de Decisión'!$M$4:$Y$81,11,0),0)</f>
        <v>0.65333333333333332</v>
      </c>
      <c r="CL575" s="355"/>
      <c r="CM575" s="355"/>
      <c r="CN575" s="354">
        <f>IFERROR(VLOOKUP(CONCATENATE($AC575,$AE575),'[1]Matriz de Decisión'!$M$4:$Y$81,12,0),0)</f>
        <v>0.73666666666666669</v>
      </c>
      <c r="CO575" s="355"/>
      <c r="CP575" s="355"/>
      <c r="CQ575" s="354">
        <f>IFERROR(VLOOKUP(CONCATENATE($AC575,$AE575),'[1]Matriz de Decisión'!$M$4:$Y$81,13,0),0)</f>
        <v>0.99999999999999989</v>
      </c>
      <c r="CR575" s="355"/>
      <c r="CS575" s="355"/>
    </row>
    <row r="576" spans="1:97" ht="94.5" x14ac:dyDescent="0.25">
      <c r="A576" s="234" t="s">
        <v>3556</v>
      </c>
      <c r="B576" s="234" t="s">
        <v>181</v>
      </c>
      <c r="C576" s="234">
        <v>3</v>
      </c>
      <c r="D576" s="166" t="s">
        <v>186</v>
      </c>
      <c r="E576" s="120">
        <v>0</v>
      </c>
      <c r="F576" s="166" t="s">
        <v>192</v>
      </c>
      <c r="G576" s="166" t="s">
        <v>3787</v>
      </c>
      <c r="H576" s="166" t="s">
        <v>183</v>
      </c>
      <c r="I576" s="299" t="str">
        <f t="shared" si="38"/>
        <v>I-303-0-1319801</v>
      </c>
      <c r="J576" s="182" t="s">
        <v>221</v>
      </c>
      <c r="K576" s="216" t="s">
        <v>1996</v>
      </c>
      <c r="L576" s="115" t="s">
        <v>20</v>
      </c>
      <c r="M576" s="111" t="s">
        <v>4755</v>
      </c>
      <c r="N576" s="221"/>
      <c r="O576" s="178" t="s">
        <v>225</v>
      </c>
      <c r="P576" s="178" t="s">
        <v>1798</v>
      </c>
      <c r="Q576" s="178" t="s">
        <v>1799</v>
      </c>
      <c r="R576" s="194" t="s">
        <v>228</v>
      </c>
      <c r="S576" s="221" t="s">
        <v>1822</v>
      </c>
      <c r="T576" s="214" t="s">
        <v>1823</v>
      </c>
      <c r="U576" s="187">
        <v>7.0000000000000007E-2</v>
      </c>
      <c r="V576" s="394" t="s">
        <v>223</v>
      </c>
      <c r="W576" s="310">
        <v>12</v>
      </c>
      <c r="X576" s="396" t="s">
        <v>222</v>
      </c>
      <c r="Y576" s="702">
        <v>43154</v>
      </c>
      <c r="Z576" s="221" t="s">
        <v>1824</v>
      </c>
      <c r="AA576" s="183">
        <v>43101</v>
      </c>
      <c r="AB576" s="183">
        <v>43465</v>
      </c>
      <c r="AC576" s="341" t="str">
        <f t="shared" si="39"/>
        <v>enero</v>
      </c>
      <c r="AD576" s="343">
        <f t="shared" si="40"/>
        <v>364</v>
      </c>
      <c r="AE576" s="342">
        <f t="shared" si="37"/>
        <v>365</v>
      </c>
      <c r="AF576" s="385">
        <v>0</v>
      </c>
      <c r="AG576" s="385">
        <v>0</v>
      </c>
      <c r="AH576" s="385"/>
      <c r="AI576" s="385">
        <v>0</v>
      </c>
      <c r="AJ576" s="395" t="s">
        <v>1825</v>
      </c>
      <c r="AK576" s="395" t="s">
        <v>1826</v>
      </c>
      <c r="AL576" s="193">
        <v>7.0000000000000007E-2</v>
      </c>
      <c r="AM576" s="395" t="s">
        <v>1827</v>
      </c>
      <c r="AN576" s="354">
        <v>0.11</v>
      </c>
      <c r="AO576" s="119" t="s">
        <v>2609</v>
      </c>
      <c r="AP576" s="431">
        <v>0.16</v>
      </c>
      <c r="AQ576" s="429" t="s">
        <v>4638</v>
      </c>
      <c r="AR576" s="1046">
        <v>0.21333333333333332</v>
      </c>
      <c r="AS576" s="1044" t="s">
        <v>4638</v>
      </c>
      <c r="AT576" s="1375">
        <v>0.27</v>
      </c>
      <c r="AU576" s="1366" t="s">
        <v>4638</v>
      </c>
      <c r="AV576" s="1375">
        <v>0.32</v>
      </c>
      <c r="AW576" s="1412" t="s">
        <v>4638</v>
      </c>
      <c r="AX576" s="119"/>
      <c r="AY576" s="119"/>
      <c r="AZ576" s="119"/>
      <c r="BA576" s="119"/>
      <c r="BB576" s="119"/>
      <c r="BC576" s="119"/>
      <c r="BD576" s="119"/>
      <c r="BE576" s="119"/>
      <c r="BF576" s="119"/>
      <c r="BG576" s="119"/>
      <c r="BH576" s="119"/>
      <c r="BI576" s="119"/>
      <c r="BJ576" s="335">
        <f>IFERROR(VLOOKUP(CONCATENATE($AC576,$AE576),'Matriz de Decisión'!$M$4:$Y$81,2,0),0)</f>
        <v>5.333333333333333E-2</v>
      </c>
      <c r="BK576" s="213">
        <v>7.0000000000000007E-2</v>
      </c>
      <c r="BL576" s="395" t="s">
        <v>1828</v>
      </c>
      <c r="BM576" s="354">
        <f>IFERROR(VLOOKUP(CONCATENATE($AC576,$AE576),'[1]Matriz de Decisión'!$M$4:$Y$81,3,0),0)</f>
        <v>0.10666666666666666</v>
      </c>
      <c r="BN576" s="354">
        <v>0.11</v>
      </c>
      <c r="BO576" s="119" t="s">
        <v>2610</v>
      </c>
      <c r="BP576" s="431">
        <f>IFERROR(VLOOKUP(CONCATENATE($AC576,$AE576),'[1]Matriz de Decisión'!$M$4:$Y$81,4,0),0)</f>
        <v>0.15999999999999998</v>
      </c>
      <c r="BQ576" s="431">
        <v>0.16</v>
      </c>
      <c r="BR576" s="809" t="s">
        <v>4647</v>
      </c>
      <c r="BS576" s="354">
        <f>IFERROR(VLOOKUP(CONCATENATE($AC576,$AE576),'[1]Matriz de Decisión'!$M$4:$Y$81,5,0),0)</f>
        <v>0.21333333333333332</v>
      </c>
      <c r="BT576" s="1051">
        <v>0.21333333333333332</v>
      </c>
      <c r="BU576" s="1049" t="s">
        <v>5597</v>
      </c>
      <c r="BV576" s="1379">
        <v>0.26666666666666666</v>
      </c>
      <c r="BW576" s="1379">
        <v>0.27</v>
      </c>
      <c r="BX576" s="1372" t="s">
        <v>6735</v>
      </c>
      <c r="BY576" s="1432">
        <f>IFERROR(VLOOKUP(CONCATENATE($AC576,$AE576),'[1]Matriz de Decisión'!$M$4:$Y$81,7,0),0)</f>
        <v>0.32</v>
      </c>
      <c r="BZ576" s="1432">
        <v>0.32</v>
      </c>
      <c r="CA576" s="1372" t="s">
        <v>7348</v>
      </c>
      <c r="CB576" s="354">
        <f>IFERROR(VLOOKUP(CONCATENATE($AC576,$AE576),'[1]Matriz de Decisión'!$M$4:$Y$81,8,0),0)</f>
        <v>0.40333333333333332</v>
      </c>
      <c r="CC576" s="355"/>
      <c r="CD576" s="355"/>
      <c r="CE576" s="354">
        <f>IFERROR(VLOOKUP(CONCATENATE($AC576,$AE576),'[1]Matriz de Decisión'!$M$4:$Y$81,9,0),0)</f>
        <v>0.48666666666666664</v>
      </c>
      <c r="CF576" s="355"/>
      <c r="CG576" s="355"/>
      <c r="CH576" s="354">
        <f>IFERROR(VLOOKUP(CONCATENATE($AC576,$AE576),'[1]Matriz de Decisión'!$M$4:$Y$81,10,0),0)</f>
        <v>0.56999999999999995</v>
      </c>
      <c r="CI576" s="355"/>
      <c r="CJ576" s="355"/>
      <c r="CK576" s="354">
        <f>IFERROR(VLOOKUP(CONCATENATE($AC576,$AE576),'[1]Matriz de Decisión'!$M$4:$Y$81,11,0),0)</f>
        <v>0.65333333333333332</v>
      </c>
      <c r="CL576" s="355"/>
      <c r="CM576" s="355"/>
      <c r="CN576" s="354">
        <f>IFERROR(VLOOKUP(CONCATENATE($AC576,$AE576),'[1]Matriz de Decisión'!$M$4:$Y$81,12,0),0)</f>
        <v>0.73666666666666669</v>
      </c>
      <c r="CO576" s="355"/>
      <c r="CP576" s="355"/>
      <c r="CQ576" s="354">
        <f>IFERROR(VLOOKUP(CONCATENATE($AC576,$AE576),'[1]Matriz de Decisión'!$M$4:$Y$81,13,0),0)</f>
        <v>0.99999999999999989</v>
      </c>
      <c r="CR576" s="355"/>
      <c r="CS576" s="355"/>
    </row>
    <row r="577" spans="1:97" ht="94.5" x14ac:dyDescent="0.25">
      <c r="A577" s="234" t="s">
        <v>3556</v>
      </c>
      <c r="B577" s="234" t="s">
        <v>181</v>
      </c>
      <c r="C577" s="234">
        <v>3</v>
      </c>
      <c r="D577" s="166" t="s">
        <v>186</v>
      </c>
      <c r="E577" s="120">
        <v>0</v>
      </c>
      <c r="F577" s="166" t="s">
        <v>192</v>
      </c>
      <c r="G577" s="166" t="s">
        <v>3788</v>
      </c>
      <c r="H577" s="166" t="s">
        <v>183</v>
      </c>
      <c r="I577" s="299" t="str">
        <f t="shared" si="38"/>
        <v>I-303-0-1319901</v>
      </c>
      <c r="J577" s="182" t="s">
        <v>221</v>
      </c>
      <c r="K577" s="216" t="s">
        <v>1996</v>
      </c>
      <c r="L577" s="115" t="s">
        <v>20</v>
      </c>
      <c r="M577" s="111" t="s">
        <v>4755</v>
      </c>
      <c r="N577" s="221"/>
      <c r="O577" s="178" t="s">
        <v>225</v>
      </c>
      <c r="P577" s="178" t="s">
        <v>1798</v>
      </c>
      <c r="Q577" s="178" t="s">
        <v>1799</v>
      </c>
      <c r="R577" s="194" t="s">
        <v>228</v>
      </c>
      <c r="S577" s="221" t="s">
        <v>1829</v>
      </c>
      <c r="T577" s="214" t="s">
        <v>2613</v>
      </c>
      <c r="U577" s="187">
        <v>7.0000000000000007E-2</v>
      </c>
      <c r="V577" s="394" t="s">
        <v>1112</v>
      </c>
      <c r="W577" s="310">
        <v>12</v>
      </c>
      <c r="X577" s="396" t="s">
        <v>222</v>
      </c>
      <c r="Y577" s="702">
        <v>43154</v>
      </c>
      <c r="Z577" s="221" t="s">
        <v>1830</v>
      </c>
      <c r="AA577" s="183">
        <v>43101</v>
      </c>
      <c r="AB577" s="183">
        <v>43465</v>
      </c>
      <c r="AC577" s="341" t="str">
        <f t="shared" si="39"/>
        <v>enero</v>
      </c>
      <c r="AD577" s="343">
        <f t="shared" si="40"/>
        <v>364</v>
      </c>
      <c r="AE577" s="342">
        <f t="shared" si="37"/>
        <v>365</v>
      </c>
      <c r="AF577" s="385">
        <v>0</v>
      </c>
      <c r="AG577" s="385">
        <v>0</v>
      </c>
      <c r="AH577" s="385"/>
      <c r="AI577" s="385">
        <v>0</v>
      </c>
      <c r="AJ577" s="395" t="s">
        <v>1825</v>
      </c>
      <c r="AK577" s="395" t="s">
        <v>1831</v>
      </c>
      <c r="AL577" s="193">
        <v>1</v>
      </c>
      <c r="AM577" s="395" t="s">
        <v>1832</v>
      </c>
      <c r="AN577" s="354">
        <v>0.11</v>
      </c>
      <c r="AO577" s="119" t="s">
        <v>2612</v>
      </c>
      <c r="AP577" s="431">
        <v>0.16</v>
      </c>
      <c r="AQ577" s="429" t="s">
        <v>4639</v>
      </c>
      <c r="AR577" s="1046">
        <v>0.21333333333333332</v>
      </c>
      <c r="AS577" s="1044" t="s">
        <v>5591</v>
      </c>
      <c r="AT577" s="1375">
        <v>0.27</v>
      </c>
      <c r="AU577" s="1368" t="s">
        <v>5591</v>
      </c>
      <c r="AV577" s="1375">
        <v>0.32</v>
      </c>
      <c r="AW577" s="1412" t="s">
        <v>7341</v>
      </c>
      <c r="AX577" s="119"/>
      <c r="AY577" s="119"/>
      <c r="AZ577" s="119"/>
      <c r="BA577" s="119"/>
      <c r="BB577" s="119"/>
      <c r="BC577" s="119"/>
      <c r="BD577" s="119"/>
      <c r="BE577" s="119"/>
      <c r="BF577" s="119"/>
      <c r="BG577" s="119"/>
      <c r="BH577" s="119"/>
      <c r="BI577" s="119"/>
      <c r="BJ577" s="335">
        <f>IFERROR(VLOOKUP(CONCATENATE($AC577,$AE577),'Matriz de Decisión'!$M$4:$Y$81,2,0),0)</f>
        <v>5.333333333333333E-2</v>
      </c>
      <c r="BK577" s="213">
        <v>7.0000000000000007E-2</v>
      </c>
      <c r="BL577" s="395" t="s">
        <v>1833</v>
      </c>
      <c r="BM577" s="354">
        <f>IFERROR(VLOOKUP(CONCATENATE($AC577,$AE577),'[1]Matriz de Decisión'!$M$4:$Y$81,3,0),0)</f>
        <v>0.10666666666666666</v>
      </c>
      <c r="BN577" s="354">
        <v>0.11</v>
      </c>
      <c r="BO577" s="119" t="s">
        <v>2611</v>
      </c>
      <c r="BP577" s="431">
        <f>IFERROR(VLOOKUP(CONCATENATE($AC577,$AE577),'[1]Matriz de Decisión'!$M$4:$Y$81,4,0),0)</f>
        <v>0.15999999999999998</v>
      </c>
      <c r="BQ577" s="431">
        <v>0.16</v>
      </c>
      <c r="BR577" s="429" t="s">
        <v>4648</v>
      </c>
      <c r="BS577" s="354">
        <f>IFERROR(VLOOKUP(CONCATENATE($AC577,$AE577),'[1]Matriz de Decisión'!$M$4:$Y$81,5,0),0)</f>
        <v>0.21333333333333332</v>
      </c>
      <c r="BT577" s="1051">
        <v>0.21333333333333332</v>
      </c>
      <c r="BU577" s="1049" t="s">
        <v>5598</v>
      </c>
      <c r="BV577" s="1379">
        <v>0.26666666666666666</v>
      </c>
      <c r="BW577" s="1379">
        <v>0.27</v>
      </c>
      <c r="BX577" s="1380" t="s">
        <v>6736</v>
      </c>
      <c r="BY577" s="1432">
        <f>IFERROR(VLOOKUP(CONCATENATE($AC577,$AE577),'[1]Matriz de Decisión'!$M$4:$Y$81,7,0),0)</f>
        <v>0.32</v>
      </c>
      <c r="BZ577" s="1432">
        <f>IFERROR(VLOOKUP(CONCATENATE($AC577,$AE577),'[1]Matriz de Decisión'!$M$4:$Y$81,7,0),0)</f>
        <v>0.32</v>
      </c>
      <c r="CA577" s="1380" t="s">
        <v>7349</v>
      </c>
      <c r="CB577" s="354">
        <f>IFERROR(VLOOKUP(CONCATENATE($AC577,$AE577),'[1]Matriz de Decisión'!$M$4:$Y$81,8,0),0)</f>
        <v>0.40333333333333332</v>
      </c>
      <c r="CC577" s="355"/>
      <c r="CD577" s="355"/>
      <c r="CE577" s="354">
        <f>IFERROR(VLOOKUP(CONCATENATE($AC577,$AE577),'[1]Matriz de Decisión'!$M$4:$Y$81,9,0),0)</f>
        <v>0.48666666666666664</v>
      </c>
      <c r="CF577" s="355"/>
      <c r="CG577" s="355"/>
      <c r="CH577" s="354">
        <f>IFERROR(VLOOKUP(CONCATENATE($AC577,$AE577),'[1]Matriz de Decisión'!$M$4:$Y$81,10,0),0)</f>
        <v>0.56999999999999995</v>
      </c>
      <c r="CI577" s="355"/>
      <c r="CJ577" s="355"/>
      <c r="CK577" s="354">
        <f>IFERROR(VLOOKUP(CONCATENATE($AC577,$AE577),'[1]Matriz de Decisión'!$M$4:$Y$81,11,0),0)</f>
        <v>0.65333333333333332</v>
      </c>
      <c r="CL577" s="355"/>
      <c r="CM577" s="355"/>
      <c r="CN577" s="354">
        <f>IFERROR(VLOOKUP(CONCATENATE($AC577,$AE577),'[1]Matriz de Decisión'!$M$4:$Y$81,12,0),0)</f>
        <v>0.73666666666666669</v>
      </c>
      <c r="CO577" s="355"/>
      <c r="CP577" s="355"/>
      <c r="CQ577" s="354">
        <f>IFERROR(VLOOKUP(CONCATENATE($AC577,$AE577),'[1]Matriz de Decisión'!$M$4:$Y$81,13,0),0)</f>
        <v>0.99999999999999989</v>
      </c>
      <c r="CR577" s="355"/>
      <c r="CS577" s="355"/>
    </row>
    <row r="578" spans="1:97" ht="110.25" x14ac:dyDescent="0.25">
      <c r="A578" s="234" t="s">
        <v>3556</v>
      </c>
      <c r="B578" s="234" t="s">
        <v>181</v>
      </c>
      <c r="C578" s="234">
        <v>3</v>
      </c>
      <c r="D578" s="166" t="s">
        <v>186</v>
      </c>
      <c r="E578" s="120">
        <v>0</v>
      </c>
      <c r="F578" s="166" t="s">
        <v>192</v>
      </c>
      <c r="G578" s="166" t="s">
        <v>3789</v>
      </c>
      <c r="H578" s="166" t="s">
        <v>183</v>
      </c>
      <c r="I578" s="299" t="str">
        <f t="shared" si="38"/>
        <v>I-303-0-1320001</v>
      </c>
      <c r="J578" s="182" t="s">
        <v>221</v>
      </c>
      <c r="K578" s="216" t="s">
        <v>1996</v>
      </c>
      <c r="L578" s="115" t="s">
        <v>20</v>
      </c>
      <c r="M578" s="111" t="s">
        <v>4755</v>
      </c>
      <c r="N578" s="221"/>
      <c r="O578" s="178" t="s">
        <v>225</v>
      </c>
      <c r="P578" s="178" t="s">
        <v>1798</v>
      </c>
      <c r="Q578" s="178" t="s">
        <v>1799</v>
      </c>
      <c r="R578" s="194" t="s">
        <v>228</v>
      </c>
      <c r="S578" s="221" t="s">
        <v>1834</v>
      </c>
      <c r="T578" s="214" t="s">
        <v>1835</v>
      </c>
      <c r="U578" s="187">
        <v>0.06</v>
      </c>
      <c r="V578" s="394" t="s">
        <v>1112</v>
      </c>
      <c r="W578" s="310">
        <v>12</v>
      </c>
      <c r="X578" s="125"/>
      <c r="Y578" s="125"/>
      <c r="Z578" s="221" t="s">
        <v>1836</v>
      </c>
      <c r="AA578" s="183">
        <v>43101</v>
      </c>
      <c r="AB578" s="183">
        <v>43465</v>
      </c>
      <c r="AC578" s="341" t="str">
        <f t="shared" si="39"/>
        <v>enero</v>
      </c>
      <c r="AD578" s="343">
        <f t="shared" si="40"/>
        <v>364</v>
      </c>
      <c r="AE578" s="342">
        <f t="shared" si="37"/>
        <v>365</v>
      </c>
      <c r="AF578" s="385">
        <v>0</v>
      </c>
      <c r="AG578" s="385">
        <v>0</v>
      </c>
      <c r="AH578" s="385"/>
      <c r="AI578" s="385">
        <v>0</v>
      </c>
      <c r="AJ578" s="395" t="s">
        <v>1825</v>
      </c>
      <c r="AK578" s="395" t="s">
        <v>1837</v>
      </c>
      <c r="AL578" s="193">
        <v>1</v>
      </c>
      <c r="AM578" s="395" t="s">
        <v>1838</v>
      </c>
      <c r="AN578" s="354">
        <v>0.11</v>
      </c>
      <c r="AO578" s="119" t="s">
        <v>2614</v>
      </c>
      <c r="AP578" s="431">
        <v>0.16</v>
      </c>
      <c r="AQ578" s="429" t="s">
        <v>4640</v>
      </c>
      <c r="AR578" s="1046">
        <v>0.21333333333333332</v>
      </c>
      <c r="AS578" s="1044" t="s">
        <v>4640</v>
      </c>
      <c r="AT578" s="1375">
        <v>0.27</v>
      </c>
      <c r="AU578" s="1368" t="s">
        <v>4640</v>
      </c>
      <c r="AV578" s="1375">
        <v>0.32</v>
      </c>
      <c r="AW578" s="1412" t="s">
        <v>4640</v>
      </c>
      <c r="AX578" s="119"/>
      <c r="AY578" s="119"/>
      <c r="AZ578" s="119"/>
      <c r="BA578" s="119"/>
      <c r="BB578" s="119"/>
      <c r="BC578" s="119"/>
      <c r="BD578" s="119"/>
      <c r="BE578" s="119"/>
      <c r="BF578" s="119"/>
      <c r="BG578" s="119"/>
      <c r="BH578" s="119"/>
      <c r="BI578" s="119"/>
      <c r="BJ578" s="335">
        <f>IFERROR(VLOOKUP(CONCATENATE($AC578,$AE578),'Matriz de Decisión'!$M$4:$Y$81,2,0),0)</f>
        <v>5.333333333333333E-2</v>
      </c>
      <c r="BK578" s="213">
        <v>0.06</v>
      </c>
      <c r="BL578" s="395" t="s">
        <v>1837</v>
      </c>
      <c r="BM578" s="354">
        <f>IFERROR(VLOOKUP(CONCATENATE($AC578,$AE578),'[1]Matriz de Decisión'!$M$4:$Y$81,3,0),0)</f>
        <v>0.10666666666666666</v>
      </c>
      <c r="BN578" s="354">
        <v>0.11</v>
      </c>
      <c r="BO578" s="119" t="s">
        <v>2615</v>
      </c>
      <c r="BP578" s="431">
        <f>IFERROR(VLOOKUP(CONCATENATE($AC578,$AE578),'[1]Matriz de Decisión'!$M$4:$Y$81,4,0),0)</f>
        <v>0.15999999999999998</v>
      </c>
      <c r="BQ578" s="431">
        <v>0.16</v>
      </c>
      <c r="BR578" s="429" t="s">
        <v>4649</v>
      </c>
      <c r="BS578" s="354">
        <f>IFERROR(VLOOKUP(CONCATENATE($AC578,$AE578),'[1]Matriz de Decisión'!$M$4:$Y$81,5,0),0)</f>
        <v>0.21333333333333332</v>
      </c>
      <c r="BT578" s="1051">
        <v>0.21333333333333332</v>
      </c>
      <c r="BU578" s="1049" t="s">
        <v>5599</v>
      </c>
      <c r="BV578" s="1374">
        <v>0.26666666666666666</v>
      </c>
      <c r="BW578" s="1374">
        <v>0.27</v>
      </c>
      <c r="BX578" s="1380" t="s">
        <v>6737</v>
      </c>
      <c r="BY578" s="1432">
        <f>IFERROR(VLOOKUP(CONCATENATE($AC578,$AE578),'[1]Matriz de Decisión'!$M$4:$Y$81,7,0),0)</f>
        <v>0.32</v>
      </c>
      <c r="BZ578" s="1432">
        <f>IFERROR(VLOOKUP(CONCATENATE($AC578,$AE578),'[1]Matriz de Decisión'!$M$4:$Y$81,7,0),0)</f>
        <v>0.32</v>
      </c>
      <c r="CA578" s="1380" t="s">
        <v>7350</v>
      </c>
      <c r="CB578" s="354">
        <f>IFERROR(VLOOKUP(CONCATENATE($AC578,$AE578),'[1]Matriz de Decisión'!$M$4:$Y$81,8,0),0)</f>
        <v>0.40333333333333332</v>
      </c>
      <c r="CC578" s="355"/>
      <c r="CD578" s="355"/>
      <c r="CE578" s="354">
        <f>IFERROR(VLOOKUP(CONCATENATE($AC578,$AE578),'[1]Matriz de Decisión'!$M$4:$Y$81,9,0),0)</f>
        <v>0.48666666666666664</v>
      </c>
      <c r="CF578" s="355"/>
      <c r="CG578" s="355"/>
      <c r="CH578" s="354">
        <f>IFERROR(VLOOKUP(CONCATENATE($AC578,$AE578),'[1]Matriz de Decisión'!$M$4:$Y$81,10,0),0)</f>
        <v>0.56999999999999995</v>
      </c>
      <c r="CI578" s="355"/>
      <c r="CJ578" s="355"/>
      <c r="CK578" s="354">
        <f>IFERROR(VLOOKUP(CONCATENATE($AC578,$AE578),'[1]Matriz de Decisión'!$M$4:$Y$81,11,0),0)</f>
        <v>0.65333333333333332</v>
      </c>
      <c r="CL578" s="355"/>
      <c r="CM578" s="355"/>
      <c r="CN578" s="354">
        <f>IFERROR(VLOOKUP(CONCATENATE($AC578,$AE578),'[1]Matriz de Decisión'!$M$4:$Y$81,12,0),0)</f>
        <v>0.73666666666666669</v>
      </c>
      <c r="CO578" s="355"/>
      <c r="CP578" s="355"/>
      <c r="CQ578" s="354">
        <f>IFERROR(VLOOKUP(CONCATENATE($AC578,$AE578),'[1]Matriz de Decisión'!$M$4:$Y$81,13,0),0)</f>
        <v>0.99999999999999989</v>
      </c>
      <c r="CR578" s="355"/>
      <c r="CS578" s="355"/>
    </row>
    <row r="579" spans="1:97" ht="180" x14ac:dyDescent="0.25">
      <c r="A579" s="234" t="s">
        <v>3556</v>
      </c>
      <c r="B579" s="234" t="s">
        <v>181</v>
      </c>
      <c r="C579" s="234">
        <v>3</v>
      </c>
      <c r="D579" s="166" t="s">
        <v>186</v>
      </c>
      <c r="E579" s="120">
        <v>0</v>
      </c>
      <c r="F579" s="166" t="s">
        <v>192</v>
      </c>
      <c r="G579" s="166" t="s">
        <v>3790</v>
      </c>
      <c r="H579" s="166" t="s">
        <v>183</v>
      </c>
      <c r="I579" s="299" t="str">
        <f t="shared" si="38"/>
        <v>I-303-0-1320101</v>
      </c>
      <c r="J579" s="182" t="s">
        <v>221</v>
      </c>
      <c r="K579" s="216" t="s">
        <v>1996</v>
      </c>
      <c r="L579" s="115" t="s">
        <v>20</v>
      </c>
      <c r="M579" s="111" t="s">
        <v>4755</v>
      </c>
      <c r="N579" s="221"/>
      <c r="O579" s="178" t="s">
        <v>225</v>
      </c>
      <c r="P579" s="178" t="s">
        <v>1798</v>
      </c>
      <c r="Q579" s="178" t="s">
        <v>1799</v>
      </c>
      <c r="R579" s="194" t="s">
        <v>228</v>
      </c>
      <c r="S579" s="221" t="s">
        <v>1839</v>
      </c>
      <c r="T579" s="214" t="s">
        <v>1840</v>
      </c>
      <c r="U579" s="193">
        <v>0.05</v>
      </c>
      <c r="V579" s="394" t="s">
        <v>1112</v>
      </c>
      <c r="W579" s="310">
        <v>12</v>
      </c>
      <c r="X579" s="396" t="s">
        <v>222</v>
      </c>
      <c r="Y579" s="702">
        <v>43154</v>
      </c>
      <c r="Z579" s="221" t="s">
        <v>1841</v>
      </c>
      <c r="AA579" s="183">
        <v>43101</v>
      </c>
      <c r="AB579" s="183">
        <v>43465</v>
      </c>
      <c r="AC579" s="341" t="str">
        <f t="shared" si="39"/>
        <v>enero</v>
      </c>
      <c r="AD579" s="343">
        <f t="shared" si="40"/>
        <v>364</v>
      </c>
      <c r="AE579" s="342">
        <f t="shared" si="37"/>
        <v>365</v>
      </c>
      <c r="AF579" s="385">
        <v>0</v>
      </c>
      <c r="AG579" s="385">
        <v>0</v>
      </c>
      <c r="AH579" s="385"/>
      <c r="AI579" s="385">
        <v>0</v>
      </c>
      <c r="AJ579" s="395" t="s">
        <v>1842</v>
      </c>
      <c r="AK579" s="395" t="s">
        <v>1843</v>
      </c>
      <c r="AL579" s="193">
        <v>1</v>
      </c>
      <c r="AM579" s="395" t="s">
        <v>1844</v>
      </c>
      <c r="AN579" s="354">
        <v>0.11</v>
      </c>
      <c r="AO579" s="395" t="s">
        <v>2616</v>
      </c>
      <c r="AP579" s="431">
        <v>0.16</v>
      </c>
      <c r="AQ579" s="429" t="s">
        <v>4641</v>
      </c>
      <c r="AR579" s="1046">
        <v>0.21333333333333332</v>
      </c>
      <c r="AS579" s="1044" t="s">
        <v>5592</v>
      </c>
      <c r="AT579" s="1375">
        <v>0.21</v>
      </c>
      <c r="AU579" s="1372" t="s">
        <v>6727</v>
      </c>
      <c r="AV579" s="1375">
        <f>IFERROR(VLOOKUP(CONCATENATE($AC579,$AE579),'[1]Matriz de Decisión'!$M$4:$Y$81,7,0),0)</f>
        <v>0.32</v>
      </c>
      <c r="AW579" s="1412" t="s">
        <v>7342</v>
      </c>
      <c r="AX579" s="119"/>
      <c r="AY579" s="119"/>
      <c r="AZ579" s="119"/>
      <c r="BA579" s="119"/>
      <c r="BB579" s="119"/>
      <c r="BC579" s="119"/>
      <c r="BD579" s="119"/>
      <c r="BE579" s="119"/>
      <c r="BF579" s="119"/>
      <c r="BG579" s="119"/>
      <c r="BH579" s="119"/>
      <c r="BI579" s="119"/>
      <c r="BJ579" s="335">
        <f>IFERROR(VLOOKUP(CONCATENATE($AC579,$AE579),'Matriz de Decisión'!$M$4:$Y$81,2,0),0)</f>
        <v>5.333333333333333E-2</v>
      </c>
      <c r="BK579" s="213">
        <v>0.05</v>
      </c>
      <c r="BL579" s="395" t="s">
        <v>1845</v>
      </c>
      <c r="BM579" s="354">
        <f>IFERROR(VLOOKUP(CONCATENATE($AC579,$AE579),'[1]Matriz de Decisión'!$M$4:$Y$81,3,0),0)</f>
        <v>0.10666666666666666</v>
      </c>
      <c r="BN579" s="354">
        <v>0.11</v>
      </c>
      <c r="BO579" s="395" t="s">
        <v>1845</v>
      </c>
      <c r="BP579" s="431">
        <f>IFERROR(VLOOKUP(CONCATENATE($AC579,$AE579),'[1]Matriz de Decisión'!$M$4:$Y$81,4,0),0)</f>
        <v>0.15999999999999998</v>
      </c>
      <c r="BQ579" s="431">
        <v>0.16</v>
      </c>
      <c r="BR579" s="810" t="s">
        <v>4650</v>
      </c>
      <c r="BS579" s="354">
        <f>IFERROR(VLOOKUP(CONCATENATE($AC579,$AE579),'[1]Matriz de Decisión'!$M$4:$Y$81,5,0),0)</f>
        <v>0.21333333333333332</v>
      </c>
      <c r="BT579" s="1051">
        <v>0.21</v>
      </c>
      <c r="BU579" s="1049" t="s">
        <v>4650</v>
      </c>
      <c r="BV579" s="1374">
        <v>0.26666666666666666</v>
      </c>
      <c r="BW579" s="1374">
        <v>0.27</v>
      </c>
      <c r="BX579" s="1372" t="s">
        <v>6727</v>
      </c>
      <c r="BY579" s="1432">
        <f>IFERROR(VLOOKUP(CONCATENATE($AC579,$AE579),'[7]Matriz de Decisión'!$M$4:$Y$81,7,0),0)</f>
        <v>0.32</v>
      </c>
      <c r="BZ579" s="1432">
        <f>IFERROR(VLOOKUP(CONCATENATE($AC579,$AE579),'[1]Matriz de Decisión'!$M$4:$Y$81,7,0),0)</f>
        <v>0.32</v>
      </c>
      <c r="CA579" s="1372" t="s">
        <v>7342</v>
      </c>
      <c r="CB579" s="354">
        <f>IFERROR(VLOOKUP(CONCATENATE($AC579,$AE579),'[1]Matriz de Decisión'!$M$4:$Y$81,8,0),0)</f>
        <v>0.40333333333333332</v>
      </c>
      <c r="CC579" s="355"/>
      <c r="CD579" s="355"/>
      <c r="CE579" s="354">
        <f>IFERROR(VLOOKUP(CONCATENATE($AC579,$AE579),'[1]Matriz de Decisión'!$M$4:$Y$81,9,0),0)</f>
        <v>0.48666666666666664</v>
      </c>
      <c r="CF579" s="355"/>
      <c r="CG579" s="355"/>
      <c r="CH579" s="354">
        <f>IFERROR(VLOOKUP(CONCATENATE($AC579,$AE579),'[1]Matriz de Decisión'!$M$4:$Y$81,10,0),0)</f>
        <v>0.56999999999999995</v>
      </c>
      <c r="CI579" s="355"/>
      <c r="CJ579" s="355"/>
      <c r="CK579" s="354">
        <f>IFERROR(VLOOKUP(CONCATENATE($AC579,$AE579),'[1]Matriz de Decisión'!$M$4:$Y$81,11,0),0)</f>
        <v>0.65333333333333332</v>
      </c>
      <c r="CL579" s="355"/>
      <c r="CM579" s="355"/>
      <c r="CN579" s="354">
        <f>IFERROR(VLOOKUP(CONCATENATE($AC579,$AE579),'[1]Matriz de Decisión'!$M$4:$Y$81,12,0),0)</f>
        <v>0.73666666666666669</v>
      </c>
      <c r="CO579" s="355"/>
      <c r="CP579" s="355"/>
      <c r="CQ579" s="354">
        <f>IFERROR(VLOOKUP(CONCATENATE($AC579,$AE579),'[1]Matriz de Decisión'!$M$4:$Y$81,13,0),0)</f>
        <v>0.99999999999999989</v>
      </c>
      <c r="CR579" s="355"/>
      <c r="CS579" s="355"/>
    </row>
    <row r="580" spans="1:97" ht="96" x14ac:dyDescent="0.25">
      <c r="A580" s="234" t="s">
        <v>3556</v>
      </c>
      <c r="B580" s="234" t="s">
        <v>181</v>
      </c>
      <c r="C580" s="234">
        <v>3</v>
      </c>
      <c r="D580" s="166" t="s">
        <v>186</v>
      </c>
      <c r="E580" s="120">
        <v>0</v>
      </c>
      <c r="F580" s="166" t="s">
        <v>192</v>
      </c>
      <c r="G580" s="166" t="s">
        <v>3791</v>
      </c>
      <c r="H580" s="166" t="s">
        <v>183</v>
      </c>
      <c r="I580" s="299" t="str">
        <f t="shared" si="38"/>
        <v>I-303-0-1320201</v>
      </c>
      <c r="J580" s="182" t="s">
        <v>221</v>
      </c>
      <c r="K580" s="216" t="s">
        <v>1996</v>
      </c>
      <c r="L580" s="115" t="s">
        <v>20</v>
      </c>
      <c r="M580" s="111" t="s">
        <v>4755</v>
      </c>
      <c r="N580" s="221"/>
      <c r="O580" s="178" t="s">
        <v>225</v>
      </c>
      <c r="P580" s="178" t="s">
        <v>1798</v>
      </c>
      <c r="Q580" s="178" t="s">
        <v>1799</v>
      </c>
      <c r="R580" s="194" t="s">
        <v>228</v>
      </c>
      <c r="S580" s="221" t="s">
        <v>1846</v>
      </c>
      <c r="T580" s="214" t="s">
        <v>1847</v>
      </c>
      <c r="U580" s="193">
        <v>0.05</v>
      </c>
      <c r="V580" s="397" t="s">
        <v>314</v>
      </c>
      <c r="W580" s="958">
        <v>1</v>
      </c>
      <c r="X580" s="215" t="s">
        <v>222</v>
      </c>
      <c r="Y580" s="463">
        <v>43154</v>
      </c>
      <c r="Z580" s="221" t="s">
        <v>1848</v>
      </c>
      <c r="AA580" s="183">
        <v>43313</v>
      </c>
      <c r="AB580" s="183">
        <v>43465</v>
      </c>
      <c r="AC580" s="341" t="str">
        <f t="shared" si="39"/>
        <v>agosto</v>
      </c>
      <c r="AD580" s="343">
        <f t="shared" si="40"/>
        <v>152</v>
      </c>
      <c r="AE580" s="342">
        <f t="shared" si="37"/>
        <v>152</v>
      </c>
      <c r="AF580" s="385">
        <v>0</v>
      </c>
      <c r="AG580" s="385">
        <v>0</v>
      </c>
      <c r="AH580" s="385"/>
      <c r="AI580" s="385">
        <v>0</v>
      </c>
      <c r="AJ580" s="395" t="s">
        <v>1842</v>
      </c>
      <c r="AK580" s="395" t="s">
        <v>1849</v>
      </c>
      <c r="AL580" s="193">
        <v>0</v>
      </c>
      <c r="AM580" s="395" t="s">
        <v>225</v>
      </c>
      <c r="AN580" s="119"/>
      <c r="AO580" s="119"/>
      <c r="AP580" s="431">
        <v>0</v>
      </c>
      <c r="AQ580" s="429" t="s">
        <v>1046</v>
      </c>
      <c r="AR580" s="1046">
        <v>0</v>
      </c>
      <c r="AS580" s="1044" t="s">
        <v>1849</v>
      </c>
      <c r="AT580" s="1375">
        <v>0</v>
      </c>
      <c r="AU580" s="1372" t="s">
        <v>1849</v>
      </c>
      <c r="AV580" s="1375">
        <v>0.32</v>
      </c>
      <c r="AW580" s="1412" t="s">
        <v>7343</v>
      </c>
      <c r="AX580" s="119"/>
      <c r="AY580" s="119"/>
      <c r="AZ580" s="119"/>
      <c r="BA580" s="119"/>
      <c r="BB580" s="119"/>
      <c r="BC580" s="119"/>
      <c r="BD580" s="119"/>
      <c r="BE580" s="119"/>
      <c r="BF580" s="119"/>
      <c r="BG580" s="119"/>
      <c r="BH580" s="119"/>
      <c r="BI580" s="119"/>
      <c r="BJ580" s="335">
        <f>IFERROR(VLOOKUP(CONCATENATE($AC580,$AE580),'Matriz de Decisión'!$M$4:$Y$81,2,0),0)</f>
        <v>0</v>
      </c>
      <c r="BK580" s="213">
        <v>0</v>
      </c>
      <c r="BL580" s="395" t="s">
        <v>225</v>
      </c>
      <c r="BM580" s="354">
        <f>IFERROR(VLOOKUP(CONCATENATE($AC580,$AE580),'[1]Matriz de Decisión'!$M$4:$Y$81,3,0),0)</f>
        <v>0</v>
      </c>
      <c r="BN580" s="355"/>
      <c r="BO580" s="355"/>
      <c r="BP580" s="431">
        <f>IFERROR(VLOOKUP(CONCATENATE($AC580,$AE580),'[1]Matriz de Decisión'!$M$4:$Y$81,4,0),0)</f>
        <v>0</v>
      </c>
      <c r="BQ580" s="431">
        <v>0</v>
      </c>
      <c r="BR580" s="811" t="s">
        <v>1046</v>
      </c>
      <c r="BS580" s="354">
        <f>IFERROR(VLOOKUP(CONCATENATE($AC580,$AE580),'[1]Matriz de Decisión'!$M$4:$Y$81,5,0),0)</f>
        <v>0</v>
      </c>
      <c r="BT580" s="1051">
        <v>0</v>
      </c>
      <c r="BU580" s="1049" t="s">
        <v>1849</v>
      </c>
      <c r="BV580" s="1374">
        <v>0</v>
      </c>
      <c r="BW580" s="1374">
        <v>0</v>
      </c>
      <c r="BX580" s="1372" t="s">
        <v>1849</v>
      </c>
      <c r="BY580" s="1432">
        <f>IFERROR(VLOOKUP(CONCATENATE($AC580,$AE580),'[7]Matriz de Decisión'!$M$4:$Y$81,7,0),0)</f>
        <v>0</v>
      </c>
      <c r="BZ580" s="1432">
        <f>IFERROR(VLOOKUP(CONCATENATE($AC580,$AE580),'[1]Matriz de Decisión'!$M$4:$Y$81,7,0),0)</f>
        <v>0</v>
      </c>
      <c r="CA580" s="1372" t="s">
        <v>7343</v>
      </c>
      <c r="CB580" s="354">
        <f>IFERROR(VLOOKUP(CONCATENATE($AC580,$AE580),'[1]Matriz de Decisión'!$M$4:$Y$81,8,0),0)</f>
        <v>0</v>
      </c>
      <c r="CC580" s="355"/>
      <c r="CD580" s="355"/>
      <c r="CE580" s="354">
        <f>IFERROR(VLOOKUP(CONCATENATE($AC580,$AE580),'[1]Matriz de Decisión'!$M$4:$Y$81,9,0),0)</f>
        <v>0.18000000000000002</v>
      </c>
      <c r="CF580" s="355"/>
      <c r="CG580" s="355"/>
      <c r="CH580" s="354">
        <f>IFERROR(VLOOKUP(CONCATENATE($AC580,$AE580),'[1]Matriz de Decisión'!$M$4:$Y$81,10,0),0)</f>
        <v>0.36000000000000004</v>
      </c>
      <c r="CI580" s="355"/>
      <c r="CJ580" s="355"/>
      <c r="CK580" s="354">
        <f>IFERROR(VLOOKUP(CONCATENATE($AC580,$AE580),'[1]Matriz de Decisión'!$M$4:$Y$81,11,0),0)</f>
        <v>0.56000000000000005</v>
      </c>
      <c r="CL580" s="355"/>
      <c r="CM580" s="355"/>
      <c r="CN580" s="354">
        <f>IFERROR(VLOOKUP(CONCATENATE($AC580,$AE580),'[1]Matriz de Decisión'!$M$4:$Y$81,12,0),0)</f>
        <v>0.76</v>
      </c>
      <c r="CO580" s="355"/>
      <c r="CP580" s="355"/>
      <c r="CQ580" s="354">
        <f>IFERROR(VLOOKUP(CONCATENATE($AC580,$AE580),'[1]Matriz de Decisión'!$M$4:$Y$81,13,0),0)</f>
        <v>1</v>
      </c>
      <c r="CR580" s="355"/>
      <c r="CS580" s="355"/>
    </row>
    <row r="581" spans="1:97" ht="156" x14ac:dyDescent="0.25">
      <c r="A581" s="234" t="s">
        <v>3556</v>
      </c>
      <c r="B581" s="234" t="s">
        <v>181</v>
      </c>
      <c r="C581" s="234">
        <v>3</v>
      </c>
      <c r="D581" s="166" t="s">
        <v>186</v>
      </c>
      <c r="E581" s="120">
        <v>0</v>
      </c>
      <c r="F581" s="166" t="s">
        <v>192</v>
      </c>
      <c r="G581" s="166" t="s">
        <v>3792</v>
      </c>
      <c r="H581" s="166" t="s">
        <v>183</v>
      </c>
      <c r="I581" s="299" t="str">
        <f t="shared" si="38"/>
        <v>I-303-0-1320301</v>
      </c>
      <c r="J581" s="182" t="s">
        <v>221</v>
      </c>
      <c r="K581" s="216" t="s">
        <v>1996</v>
      </c>
      <c r="L581" s="115" t="s">
        <v>20</v>
      </c>
      <c r="M581" s="111" t="s">
        <v>4755</v>
      </c>
      <c r="N581" s="221"/>
      <c r="O581" s="178" t="s">
        <v>225</v>
      </c>
      <c r="P581" s="178" t="s">
        <v>1798</v>
      </c>
      <c r="Q581" s="178" t="s">
        <v>1799</v>
      </c>
      <c r="R581" s="194" t="s">
        <v>228</v>
      </c>
      <c r="S581" s="221" t="s">
        <v>1850</v>
      </c>
      <c r="T581" s="214" t="s">
        <v>1851</v>
      </c>
      <c r="U581" s="193">
        <v>0.05</v>
      </c>
      <c r="V581" s="221" t="s">
        <v>223</v>
      </c>
      <c r="W581" s="310">
        <v>12</v>
      </c>
      <c r="X581" s="396" t="s">
        <v>222</v>
      </c>
      <c r="Y581" s="702">
        <v>43154</v>
      </c>
      <c r="Z581" s="221" t="s">
        <v>1852</v>
      </c>
      <c r="AA581" s="183">
        <v>43101</v>
      </c>
      <c r="AB581" s="183">
        <v>43465</v>
      </c>
      <c r="AC581" s="341" t="str">
        <f t="shared" si="39"/>
        <v>enero</v>
      </c>
      <c r="AD581" s="343">
        <f t="shared" si="40"/>
        <v>364</v>
      </c>
      <c r="AE581" s="342">
        <f t="shared" si="37"/>
        <v>365</v>
      </c>
      <c r="AF581" s="385">
        <v>0</v>
      </c>
      <c r="AG581" s="385">
        <v>0</v>
      </c>
      <c r="AH581" s="385"/>
      <c r="AI581" s="385">
        <v>0</v>
      </c>
      <c r="AJ581" s="395" t="s">
        <v>1842</v>
      </c>
      <c r="AK581" s="395" t="s">
        <v>1853</v>
      </c>
      <c r="AL581" s="193">
        <v>1</v>
      </c>
      <c r="AM581" s="395" t="s">
        <v>1854</v>
      </c>
      <c r="AN581" s="354">
        <v>0.11</v>
      </c>
      <c r="AO581" s="395" t="s">
        <v>2617</v>
      </c>
      <c r="AP581" s="431">
        <v>0.16</v>
      </c>
      <c r="AQ581" s="429" t="s">
        <v>4642</v>
      </c>
      <c r="AR581" s="1046">
        <v>0.21333333333333332</v>
      </c>
      <c r="AS581" s="1044" t="s">
        <v>5593</v>
      </c>
      <c r="AT581" s="1375">
        <v>0.21</v>
      </c>
      <c r="AU581" s="1372" t="s">
        <v>6728</v>
      </c>
      <c r="AV581" s="1375">
        <f>IFERROR(VLOOKUP(CONCATENATE($AC581,$AE581),'[1]Matriz de Decisión'!$M$4:$Y$81,7,0),0)</f>
        <v>0.32</v>
      </c>
      <c r="AW581" s="1412" t="s">
        <v>6728</v>
      </c>
      <c r="AX581" s="119"/>
      <c r="AY581" s="119"/>
      <c r="AZ581" s="119"/>
      <c r="BA581" s="119"/>
      <c r="BB581" s="119"/>
      <c r="BC581" s="119"/>
      <c r="BD581" s="119"/>
      <c r="BE581" s="119"/>
      <c r="BF581" s="119"/>
      <c r="BG581" s="119"/>
      <c r="BH581" s="119"/>
      <c r="BI581" s="119"/>
      <c r="BJ581" s="335">
        <f>IFERROR(VLOOKUP(CONCATENATE($AC581,$AE581),'Matriz de Decisión'!$M$4:$Y$81,2,0),0)</f>
        <v>5.333333333333333E-2</v>
      </c>
      <c r="BK581" s="213">
        <v>0.05</v>
      </c>
      <c r="BL581" s="395" t="s">
        <v>1845</v>
      </c>
      <c r="BM581" s="354">
        <f>IFERROR(VLOOKUP(CONCATENATE($AC581,$AE581),'[1]Matriz de Decisión'!$M$4:$Y$81,3,0),0)</f>
        <v>0.10666666666666666</v>
      </c>
      <c r="BN581" s="354">
        <v>0.11</v>
      </c>
      <c r="BO581" s="395" t="s">
        <v>1845</v>
      </c>
      <c r="BP581" s="431">
        <f>IFERROR(VLOOKUP(CONCATENATE($AC581,$AE581),'[1]Matriz de Decisión'!$M$4:$Y$81,4,0),0)</f>
        <v>0.15999999999999998</v>
      </c>
      <c r="BQ581" s="431">
        <v>0.16</v>
      </c>
      <c r="BR581" s="395" t="s">
        <v>1845</v>
      </c>
      <c r="BS581" s="354">
        <f>IFERROR(VLOOKUP(CONCATENATE($AC581,$AE581),'[1]Matriz de Decisión'!$M$4:$Y$81,5,0),0)</f>
        <v>0.21333333333333332</v>
      </c>
      <c r="BT581" s="1051">
        <v>0.21</v>
      </c>
      <c r="BU581" s="1049" t="s">
        <v>1845</v>
      </c>
      <c r="BV581" s="1374">
        <v>0.26666666666666666</v>
      </c>
      <c r="BW581" s="1374">
        <v>0.27</v>
      </c>
      <c r="BX581" s="1372" t="s">
        <v>6728</v>
      </c>
      <c r="BY581" s="1432">
        <f>IFERROR(VLOOKUP(CONCATENATE($AC581,$AE581),'[7]Matriz de Decisión'!$M$4:$Y$81,7,0),0)</f>
        <v>0.32</v>
      </c>
      <c r="BZ581" s="1432">
        <f>IFERROR(VLOOKUP(CONCATENATE($AC581,$AE581),'[1]Matriz de Decisión'!$M$4:$Y$81,7,0),0)</f>
        <v>0.32</v>
      </c>
      <c r="CA581" s="1372" t="s">
        <v>6728</v>
      </c>
      <c r="CB581" s="354">
        <f>IFERROR(VLOOKUP(CONCATENATE($AC581,$AE581),'[1]Matriz de Decisión'!$M$4:$Y$81,8,0),0)</f>
        <v>0.40333333333333332</v>
      </c>
      <c r="CC581" s="355"/>
      <c r="CD581" s="355"/>
      <c r="CE581" s="354">
        <f>IFERROR(VLOOKUP(CONCATENATE($AC581,$AE581),'[1]Matriz de Decisión'!$M$4:$Y$81,9,0),0)</f>
        <v>0.48666666666666664</v>
      </c>
      <c r="CF581" s="355"/>
      <c r="CG581" s="355"/>
      <c r="CH581" s="354">
        <f>IFERROR(VLOOKUP(CONCATENATE($AC581,$AE581),'[1]Matriz de Decisión'!$M$4:$Y$81,10,0),0)</f>
        <v>0.56999999999999995</v>
      </c>
      <c r="CI581" s="355"/>
      <c r="CJ581" s="355"/>
      <c r="CK581" s="354">
        <f>IFERROR(VLOOKUP(CONCATENATE($AC581,$AE581),'[1]Matriz de Decisión'!$M$4:$Y$81,11,0),0)</f>
        <v>0.65333333333333332</v>
      </c>
      <c r="CL581" s="355"/>
      <c r="CM581" s="355"/>
      <c r="CN581" s="354">
        <f>IFERROR(VLOOKUP(CONCATENATE($AC581,$AE581),'[1]Matriz de Decisión'!$M$4:$Y$81,12,0),0)</f>
        <v>0.73666666666666669</v>
      </c>
      <c r="CO581" s="355"/>
      <c r="CP581" s="355"/>
      <c r="CQ581" s="354">
        <f>IFERROR(VLOOKUP(CONCATENATE($AC581,$AE581),'[1]Matriz de Decisión'!$M$4:$Y$81,13,0),0)</f>
        <v>0.99999999999999989</v>
      </c>
      <c r="CR581" s="355"/>
      <c r="CS581" s="355"/>
    </row>
    <row r="582" spans="1:97" ht="96" x14ac:dyDescent="0.25">
      <c r="A582" s="234" t="s">
        <v>3556</v>
      </c>
      <c r="B582" s="234" t="s">
        <v>181</v>
      </c>
      <c r="C582" s="234">
        <v>3</v>
      </c>
      <c r="D582" s="166" t="s">
        <v>186</v>
      </c>
      <c r="E582" s="120">
        <v>0</v>
      </c>
      <c r="F582" s="166" t="s">
        <v>192</v>
      </c>
      <c r="G582" s="166" t="s">
        <v>3793</v>
      </c>
      <c r="H582" s="166" t="s">
        <v>183</v>
      </c>
      <c r="I582" s="299" t="str">
        <f t="shared" si="38"/>
        <v>I-303-0-1320401</v>
      </c>
      <c r="J582" s="182" t="s">
        <v>221</v>
      </c>
      <c r="K582" s="216" t="s">
        <v>1996</v>
      </c>
      <c r="L582" s="115" t="s">
        <v>20</v>
      </c>
      <c r="M582" s="111" t="s">
        <v>4755</v>
      </c>
      <c r="N582" s="221"/>
      <c r="O582" s="178" t="s">
        <v>225</v>
      </c>
      <c r="P582" s="178" t="s">
        <v>1798</v>
      </c>
      <c r="Q582" s="178" t="s">
        <v>1799</v>
      </c>
      <c r="R582" s="194" t="s">
        <v>228</v>
      </c>
      <c r="S582" s="221" t="s">
        <v>1855</v>
      </c>
      <c r="T582" s="214" t="s">
        <v>1856</v>
      </c>
      <c r="U582" s="193">
        <v>0.05</v>
      </c>
      <c r="V582" s="394" t="s">
        <v>1112</v>
      </c>
      <c r="W582" s="310">
        <v>12</v>
      </c>
      <c r="X582" s="396" t="s">
        <v>222</v>
      </c>
      <c r="Y582" s="702">
        <v>43154</v>
      </c>
      <c r="Z582" s="221" t="s">
        <v>1857</v>
      </c>
      <c r="AA582" s="183">
        <v>43101</v>
      </c>
      <c r="AB582" s="183">
        <v>43465</v>
      </c>
      <c r="AC582" s="341" t="str">
        <f t="shared" si="39"/>
        <v>enero</v>
      </c>
      <c r="AD582" s="343">
        <f t="shared" si="40"/>
        <v>364</v>
      </c>
      <c r="AE582" s="342">
        <f t="shared" si="37"/>
        <v>365</v>
      </c>
      <c r="AF582" s="385">
        <v>0</v>
      </c>
      <c r="AG582" s="385">
        <v>0</v>
      </c>
      <c r="AH582" s="385"/>
      <c r="AI582" s="385">
        <v>0</v>
      </c>
      <c r="AJ582" s="395" t="s">
        <v>1842</v>
      </c>
      <c r="AK582" s="395" t="s">
        <v>1858</v>
      </c>
      <c r="AL582" s="193">
        <v>1</v>
      </c>
      <c r="AM582" s="395" t="s">
        <v>1859</v>
      </c>
      <c r="AN582" s="354">
        <v>0.11</v>
      </c>
      <c r="AO582" s="395" t="s">
        <v>2618</v>
      </c>
      <c r="AP582" s="431">
        <v>0.16</v>
      </c>
      <c r="AQ582" s="429" t="s">
        <v>4643</v>
      </c>
      <c r="AR582" s="1046">
        <v>0.21333333333333332</v>
      </c>
      <c r="AS582" s="1044" t="s">
        <v>5594</v>
      </c>
      <c r="AT582" s="1375">
        <v>0.21</v>
      </c>
      <c r="AU582" s="1372" t="s">
        <v>6729</v>
      </c>
      <c r="AV582" s="1375">
        <f>IFERROR(VLOOKUP(CONCATENATE($AC582,$AE582),'[1]Matriz de Decisión'!$M$4:$Y$81,7,0),0)</f>
        <v>0.32</v>
      </c>
      <c r="AW582" s="1412" t="s">
        <v>7344</v>
      </c>
      <c r="AX582" s="119"/>
      <c r="AY582" s="119"/>
      <c r="AZ582" s="119"/>
      <c r="BA582" s="119"/>
      <c r="BB582" s="119"/>
      <c r="BC582" s="119"/>
      <c r="BD582" s="119"/>
      <c r="BE582" s="119"/>
      <c r="BF582" s="119"/>
      <c r="BG582" s="119"/>
      <c r="BH582" s="119"/>
      <c r="BI582" s="119"/>
      <c r="BJ582" s="335">
        <f>IFERROR(VLOOKUP(CONCATENATE($AC582,$AE582),'Matriz de Decisión'!$M$4:$Y$81,2,0),0)</f>
        <v>5.333333333333333E-2</v>
      </c>
      <c r="BK582" s="213">
        <v>0.05</v>
      </c>
      <c r="BL582" s="395" t="s">
        <v>1860</v>
      </c>
      <c r="BM582" s="354">
        <f>IFERROR(VLOOKUP(CONCATENATE($AC582,$AE582),'[1]Matriz de Decisión'!$M$4:$Y$81,3,0),0)</f>
        <v>0.10666666666666666</v>
      </c>
      <c r="BN582" s="354">
        <v>0.11</v>
      </c>
      <c r="BO582" s="395" t="s">
        <v>1860</v>
      </c>
      <c r="BP582" s="431">
        <f>IFERROR(VLOOKUP(CONCATENATE($AC582,$AE582),'[1]Matriz de Decisión'!$M$4:$Y$81,4,0),0)</f>
        <v>0.15999999999999998</v>
      </c>
      <c r="BQ582" s="431">
        <v>0.16</v>
      </c>
      <c r="BR582" s="429" t="s">
        <v>4643</v>
      </c>
      <c r="BS582" s="354">
        <f>IFERROR(VLOOKUP(CONCATENATE($AC582,$AE582),'[1]Matriz de Decisión'!$M$4:$Y$81,5,0),0)</f>
        <v>0.21333333333333332</v>
      </c>
      <c r="BT582" s="1051">
        <v>0.21</v>
      </c>
      <c r="BU582" s="1049" t="s">
        <v>5594</v>
      </c>
      <c r="BV582" s="1374">
        <v>0.26666666666666666</v>
      </c>
      <c r="BW582" s="1374">
        <v>0.27</v>
      </c>
      <c r="BX582" s="1372" t="s">
        <v>6729</v>
      </c>
      <c r="BY582" s="1432">
        <f>IFERROR(VLOOKUP(CONCATENATE($AC582,$AE582),'[7]Matriz de Decisión'!$M$4:$Y$81,7,0),0)</f>
        <v>0.32</v>
      </c>
      <c r="BZ582" s="1432">
        <f>IFERROR(VLOOKUP(CONCATENATE($AC582,$AE582),'[1]Matriz de Decisión'!$M$4:$Y$81,7,0),0)</f>
        <v>0.32</v>
      </c>
      <c r="CA582" s="1372" t="s">
        <v>7344</v>
      </c>
      <c r="CB582" s="354">
        <f>IFERROR(VLOOKUP(CONCATENATE($AC582,$AE582),'[1]Matriz de Decisión'!$M$4:$Y$81,8,0),0)</f>
        <v>0.40333333333333332</v>
      </c>
      <c r="CC582" s="355"/>
      <c r="CD582" s="355"/>
      <c r="CE582" s="354">
        <f>IFERROR(VLOOKUP(CONCATENATE($AC582,$AE582),'[1]Matriz de Decisión'!$M$4:$Y$81,9,0),0)</f>
        <v>0.48666666666666664</v>
      </c>
      <c r="CF582" s="355"/>
      <c r="CG582" s="355"/>
      <c r="CH582" s="354">
        <f>IFERROR(VLOOKUP(CONCATENATE($AC582,$AE582),'[1]Matriz de Decisión'!$M$4:$Y$81,10,0),0)</f>
        <v>0.56999999999999995</v>
      </c>
      <c r="CI582" s="355"/>
      <c r="CJ582" s="355"/>
      <c r="CK582" s="354">
        <f>IFERROR(VLOOKUP(CONCATENATE($AC582,$AE582),'[1]Matriz de Decisión'!$M$4:$Y$81,11,0),0)</f>
        <v>0.65333333333333332</v>
      </c>
      <c r="CL582" s="355"/>
      <c r="CM582" s="355"/>
      <c r="CN582" s="354">
        <f>IFERROR(VLOOKUP(CONCATENATE($AC582,$AE582),'[1]Matriz de Decisión'!$M$4:$Y$81,12,0),0)</f>
        <v>0.73666666666666669</v>
      </c>
      <c r="CO582" s="355"/>
      <c r="CP582" s="355"/>
      <c r="CQ582" s="354">
        <f>IFERROR(VLOOKUP(CONCATENATE($AC582,$AE582),'[1]Matriz de Decisión'!$M$4:$Y$81,13,0),0)</f>
        <v>0.99999999999999989</v>
      </c>
      <c r="CR582" s="355"/>
      <c r="CS582" s="355"/>
    </row>
    <row r="583" spans="1:97" ht="156" customHeight="1" x14ac:dyDescent="0.25">
      <c r="A583" s="234" t="s">
        <v>3556</v>
      </c>
      <c r="B583" s="234" t="s">
        <v>181</v>
      </c>
      <c r="C583" s="234">
        <v>3</v>
      </c>
      <c r="D583" s="166" t="s">
        <v>186</v>
      </c>
      <c r="E583" s="120">
        <v>0</v>
      </c>
      <c r="F583" s="166" t="s">
        <v>192</v>
      </c>
      <c r="G583" s="166" t="s">
        <v>3794</v>
      </c>
      <c r="H583" s="166" t="s">
        <v>183</v>
      </c>
      <c r="I583" s="299" t="str">
        <f t="shared" si="38"/>
        <v>I-303-0-1320501</v>
      </c>
      <c r="J583" s="182" t="s">
        <v>221</v>
      </c>
      <c r="K583" s="216" t="s">
        <v>1996</v>
      </c>
      <c r="L583" s="115" t="s">
        <v>20</v>
      </c>
      <c r="M583" s="122" t="s">
        <v>4758</v>
      </c>
      <c r="N583" s="221"/>
      <c r="O583" s="178" t="s">
        <v>225</v>
      </c>
      <c r="P583" s="178" t="s">
        <v>1798</v>
      </c>
      <c r="Q583" s="178" t="s">
        <v>1799</v>
      </c>
      <c r="R583" s="194" t="s">
        <v>228</v>
      </c>
      <c r="S583" s="122" t="s">
        <v>1861</v>
      </c>
      <c r="T583" s="214" t="s">
        <v>1862</v>
      </c>
      <c r="U583" s="187">
        <v>0.05</v>
      </c>
      <c r="V583" s="221" t="s">
        <v>314</v>
      </c>
      <c r="W583" s="958">
        <v>1</v>
      </c>
      <c r="X583" s="122"/>
      <c r="Y583" s="122"/>
      <c r="Z583" s="221" t="s">
        <v>1863</v>
      </c>
      <c r="AA583" s="183">
        <v>43101</v>
      </c>
      <c r="AB583" s="183">
        <v>43465</v>
      </c>
      <c r="AC583" s="341" t="str">
        <f t="shared" si="39"/>
        <v>enero</v>
      </c>
      <c r="AD583" s="343">
        <f t="shared" si="40"/>
        <v>364</v>
      </c>
      <c r="AE583" s="342">
        <f t="shared" si="37"/>
        <v>365</v>
      </c>
      <c r="AF583" s="385">
        <v>0</v>
      </c>
      <c r="AG583" s="385">
        <v>0</v>
      </c>
      <c r="AH583" s="385"/>
      <c r="AI583" s="385">
        <v>0</v>
      </c>
      <c r="AJ583" s="395" t="s">
        <v>1864</v>
      </c>
      <c r="AK583" s="395" t="s">
        <v>1865</v>
      </c>
      <c r="AL583" s="193">
        <v>0.05</v>
      </c>
      <c r="AM583" s="395" t="s">
        <v>1866</v>
      </c>
      <c r="AN583" s="354">
        <v>0.11</v>
      </c>
      <c r="AO583" s="395" t="s">
        <v>1866</v>
      </c>
      <c r="AP583" s="431">
        <v>0.16</v>
      </c>
      <c r="AQ583" s="395" t="s">
        <v>1866</v>
      </c>
      <c r="AR583" s="1046">
        <v>0.21</v>
      </c>
      <c r="AS583" s="1045" t="s">
        <v>1866</v>
      </c>
      <c r="AT583" s="1375">
        <v>0.27</v>
      </c>
      <c r="AU583" s="1354" t="s">
        <v>6730</v>
      </c>
      <c r="AV583" s="1375">
        <f>IFERROR(VLOOKUP(CONCATENATE($AC583,$AE583),'[1]Matriz de Decisión'!$M$4:$Y$81,7,0),0)</f>
        <v>0.32</v>
      </c>
      <c r="AW583" s="1412" t="s">
        <v>1866</v>
      </c>
      <c r="AX583" s="119"/>
      <c r="AY583" s="119"/>
      <c r="AZ583" s="119"/>
      <c r="BA583" s="119"/>
      <c r="BB583" s="119"/>
      <c r="BC583" s="119"/>
      <c r="BD583" s="119"/>
      <c r="BE583" s="119"/>
      <c r="BF583" s="119"/>
      <c r="BG583" s="119"/>
      <c r="BH583" s="119"/>
      <c r="BI583" s="119"/>
      <c r="BJ583" s="335">
        <f>IFERROR(VLOOKUP(CONCATENATE($AC583,$AE583),'Matriz de Decisión'!$M$4:$Y$81,2,0),0)</f>
        <v>5.333333333333333E-2</v>
      </c>
      <c r="BK583" s="213">
        <v>0.05</v>
      </c>
      <c r="BL583" s="395" t="s">
        <v>1867</v>
      </c>
      <c r="BM583" s="354">
        <f>IFERROR(VLOOKUP(CONCATENATE($AC583,$AE583),'[1]Matriz de Decisión'!$M$4:$Y$81,3,0),0)</f>
        <v>0.10666666666666666</v>
      </c>
      <c r="BN583" s="354">
        <v>0.11</v>
      </c>
      <c r="BO583" s="395" t="s">
        <v>2619</v>
      </c>
      <c r="BP583" s="431">
        <f>IFERROR(VLOOKUP(CONCATENATE($AC583,$AE583),'[1]Matriz de Decisión'!$M$4:$Y$81,4,0),0)</f>
        <v>0.15999999999999998</v>
      </c>
      <c r="BQ583" s="431">
        <v>0.16</v>
      </c>
      <c r="BR583" s="395" t="s">
        <v>4651</v>
      </c>
      <c r="BS583" s="354">
        <f>IFERROR(VLOOKUP(CONCATENATE($AC583,$AE583),'[1]Matriz de Decisión'!$M$4:$Y$81,5,0),0)</f>
        <v>0.21333333333333332</v>
      </c>
      <c r="BT583" s="1051">
        <v>0.21</v>
      </c>
      <c r="BU583" s="1050" t="s">
        <v>5600</v>
      </c>
      <c r="BV583" s="1374">
        <v>0.26666666666666666</v>
      </c>
      <c r="BW583" s="1374">
        <v>0.27</v>
      </c>
      <c r="BX583" s="1376" t="s">
        <v>6738</v>
      </c>
      <c r="BY583" s="1374">
        <f>IFERROR(VLOOKUP(CONCATENATE($AC583,$AE583),'[7]Matriz de Decisión'!$M$4:$Y$81,7,0),0)</f>
        <v>0.32</v>
      </c>
      <c r="BZ583" s="1374">
        <f>IFERROR(VLOOKUP(CONCATENATE($AC583,$AE583),'[1]Matriz de Decisión'!$M$4:$Y$81,7,0),0)</f>
        <v>0.32</v>
      </c>
      <c r="CA583" s="1376" t="s">
        <v>7351</v>
      </c>
      <c r="CB583" s="354">
        <f>IFERROR(VLOOKUP(CONCATENATE($AC583,$AE583),'[1]Matriz de Decisión'!$M$4:$Y$81,8,0),0)</f>
        <v>0.40333333333333332</v>
      </c>
      <c r="CC583" s="355"/>
      <c r="CD583" s="355"/>
      <c r="CE583" s="354">
        <f>IFERROR(VLOOKUP(CONCATENATE($AC583,$AE583),'[1]Matriz de Decisión'!$M$4:$Y$81,9,0),0)</f>
        <v>0.48666666666666664</v>
      </c>
      <c r="CF583" s="355"/>
      <c r="CG583" s="355"/>
      <c r="CH583" s="354">
        <f>IFERROR(VLOOKUP(CONCATENATE($AC583,$AE583),'[1]Matriz de Decisión'!$M$4:$Y$81,10,0),0)</f>
        <v>0.56999999999999995</v>
      </c>
      <c r="CI583" s="355"/>
      <c r="CJ583" s="355"/>
      <c r="CK583" s="354">
        <f>IFERROR(VLOOKUP(CONCATENATE($AC583,$AE583),'[1]Matriz de Decisión'!$M$4:$Y$81,11,0),0)</f>
        <v>0.65333333333333332</v>
      </c>
      <c r="CL583" s="355"/>
      <c r="CM583" s="355"/>
      <c r="CN583" s="354">
        <f>IFERROR(VLOOKUP(CONCATENATE($AC583,$AE583),'[1]Matriz de Decisión'!$M$4:$Y$81,12,0),0)</f>
        <v>0.73666666666666669</v>
      </c>
      <c r="CO583" s="355"/>
      <c r="CP583" s="355"/>
      <c r="CQ583" s="354">
        <f>IFERROR(VLOOKUP(CONCATENATE($AC583,$AE583),'[1]Matriz de Decisión'!$M$4:$Y$81,13,0),0)</f>
        <v>0.99999999999999989</v>
      </c>
      <c r="CR583" s="355"/>
      <c r="CS583" s="355"/>
    </row>
    <row r="584" spans="1:97" ht="244.5" customHeight="1" x14ac:dyDescent="0.25">
      <c r="A584" s="234" t="s">
        <v>3556</v>
      </c>
      <c r="B584" s="234" t="s">
        <v>181</v>
      </c>
      <c r="C584" s="234">
        <v>3</v>
      </c>
      <c r="D584" s="166" t="s">
        <v>186</v>
      </c>
      <c r="E584" s="120">
        <v>0</v>
      </c>
      <c r="F584" s="166" t="s">
        <v>192</v>
      </c>
      <c r="G584" s="166" t="s">
        <v>3795</v>
      </c>
      <c r="H584" s="166" t="s">
        <v>183</v>
      </c>
      <c r="I584" s="299" t="str">
        <f t="shared" si="38"/>
        <v>I-303-0-1320601</v>
      </c>
      <c r="J584" s="182" t="s">
        <v>221</v>
      </c>
      <c r="K584" s="216" t="s">
        <v>1996</v>
      </c>
      <c r="L584" s="115" t="s">
        <v>20</v>
      </c>
      <c r="M584" s="111" t="s">
        <v>4755</v>
      </c>
      <c r="N584" s="221"/>
      <c r="O584" s="178" t="s">
        <v>225</v>
      </c>
      <c r="P584" s="178" t="s">
        <v>1798</v>
      </c>
      <c r="Q584" s="178" t="s">
        <v>1799</v>
      </c>
      <c r="R584" s="194" t="s">
        <v>228</v>
      </c>
      <c r="S584" s="122" t="s">
        <v>2620</v>
      </c>
      <c r="T584" s="214" t="s">
        <v>1868</v>
      </c>
      <c r="U584" s="187">
        <v>0.05</v>
      </c>
      <c r="V584" s="394" t="s">
        <v>314</v>
      </c>
      <c r="W584" s="958">
        <v>1</v>
      </c>
      <c r="X584" s="173"/>
      <c r="Y584" s="173"/>
      <c r="Z584" s="221" t="s">
        <v>2621</v>
      </c>
      <c r="AA584" s="183">
        <v>43101</v>
      </c>
      <c r="AB584" s="183">
        <v>43465</v>
      </c>
      <c r="AC584" s="341" t="str">
        <f t="shared" si="39"/>
        <v>enero</v>
      </c>
      <c r="AD584" s="343">
        <f t="shared" si="40"/>
        <v>364</v>
      </c>
      <c r="AE584" s="342">
        <f t="shared" ref="AE584:AE647" si="43">IF($AD584&lt;=30,30,IF(AND($AD584&gt;30,$AD584&lt;=61),61,IF(AND($AD584&gt;61,$AD584&lt;=91),91,IF(AND($AD584&gt;91,$AD584&lt;=122),122,IF(AND($AD584&gt;122,$AD584&lt;=152),152,IF(AND($AD584&gt;152,$AD584&lt;=183),183,IF(AND($AD584&gt;183,$AD584&lt;=213),213,IF(AND($AD584&gt;213,$AD584&lt;=244),244,IF(AND($AD584&gt;244,$AD584&lt;=274),274,IF(AND($AD584&gt;274,$AD584&lt;=305),305,IF(AND($AD584&gt;305,$AD584&lt;=333),333,IF(AND($AD584&gt;333,$AD584&lt;=365),365,"Verificar Fechas"))))))))))))</f>
        <v>365</v>
      </c>
      <c r="AF584" s="385">
        <v>0</v>
      </c>
      <c r="AG584" s="385">
        <v>0</v>
      </c>
      <c r="AH584" s="385"/>
      <c r="AI584" s="385">
        <v>0</v>
      </c>
      <c r="AJ584" s="395" t="s">
        <v>1864</v>
      </c>
      <c r="AK584" s="395" t="s">
        <v>1869</v>
      </c>
      <c r="AL584" s="193">
        <v>0.05</v>
      </c>
      <c r="AM584" s="395" t="s">
        <v>1870</v>
      </c>
      <c r="AN584" s="354">
        <v>0.11</v>
      </c>
      <c r="AO584" s="395" t="s">
        <v>1870</v>
      </c>
      <c r="AP584" s="431">
        <v>0.16</v>
      </c>
      <c r="AQ584" s="395" t="s">
        <v>1870</v>
      </c>
      <c r="AR584" s="1046">
        <v>0.21</v>
      </c>
      <c r="AS584" s="1045" t="s">
        <v>1870</v>
      </c>
      <c r="AT584" s="1375">
        <v>0.27</v>
      </c>
      <c r="AU584" s="1376" t="s">
        <v>6731</v>
      </c>
      <c r="AV584" s="1375">
        <f>IFERROR(VLOOKUP(CONCATENATE($AC584,$AE584),'[1]Matriz de Decisión'!$M$4:$Y$81,7,0),0)</f>
        <v>0.32</v>
      </c>
      <c r="AW584" s="1412" t="s">
        <v>7345</v>
      </c>
      <c r="AX584" s="119"/>
      <c r="AY584" s="119"/>
      <c r="AZ584" s="119"/>
      <c r="BA584" s="119"/>
      <c r="BB584" s="119"/>
      <c r="BC584" s="119"/>
      <c r="BD584" s="119"/>
      <c r="BE584" s="119"/>
      <c r="BF584" s="119"/>
      <c r="BG584" s="119"/>
      <c r="BH584" s="119"/>
      <c r="BI584" s="119"/>
      <c r="BJ584" s="335">
        <f>IFERROR(VLOOKUP(CONCATENATE($AC584,$AE584),'Matriz de Decisión'!$M$4:$Y$81,2,0),0)</f>
        <v>5.333333333333333E-2</v>
      </c>
      <c r="BK584" s="213">
        <v>0.05</v>
      </c>
      <c r="BL584" s="395" t="s">
        <v>1871</v>
      </c>
      <c r="BM584" s="354">
        <f>IFERROR(VLOOKUP(CONCATENATE($AC584,$AE584),'[1]Matriz de Decisión'!$M$4:$Y$81,3,0),0)</f>
        <v>0.10666666666666666</v>
      </c>
      <c r="BN584" s="354">
        <f>IFERROR(VLOOKUP(CONCATENATE($AC584,$AE584),'[8]Matriz de Decisión'!$M$4:$Y$81,3,0),0)</f>
        <v>0.10666666666666666</v>
      </c>
      <c r="BO584" s="395" t="s">
        <v>2622</v>
      </c>
      <c r="BP584" s="431">
        <f>IFERROR(VLOOKUP(CONCATENATE($AC584,$AE584),'[1]Matriz de Decisión'!$M$4:$Y$81,4,0),0)</f>
        <v>0.15999999999999998</v>
      </c>
      <c r="BQ584" s="431">
        <v>0.16</v>
      </c>
      <c r="BR584" s="395" t="s">
        <v>2622</v>
      </c>
      <c r="BS584" s="354">
        <f>IFERROR(VLOOKUP(CONCATENATE($AC584,$AE584),'[1]Matriz de Decisión'!$M$4:$Y$81,5,0),0)</f>
        <v>0.21333333333333332</v>
      </c>
      <c r="BT584" s="1051">
        <v>0.21</v>
      </c>
      <c r="BU584" s="1050" t="s">
        <v>5601</v>
      </c>
      <c r="BV584" s="1374">
        <v>0.26666666666666666</v>
      </c>
      <c r="BW584" s="1374">
        <v>0.27</v>
      </c>
      <c r="BX584" s="1376" t="s">
        <v>6731</v>
      </c>
      <c r="BY584" s="1374">
        <f>IFERROR(VLOOKUP(CONCATENATE($AC584,$AE584),'[7]Matriz de Decisión'!$M$4:$Y$81,7,0),0)</f>
        <v>0.32</v>
      </c>
      <c r="BZ584" s="1374">
        <f>IFERROR(VLOOKUP(CONCATENATE($AC584,$AE584),'[1]Matriz de Decisión'!$M$4:$Y$81,7,0),0)</f>
        <v>0.32</v>
      </c>
      <c r="CA584" s="1376" t="s">
        <v>7345</v>
      </c>
      <c r="CB584" s="354">
        <f>IFERROR(VLOOKUP(CONCATENATE($AC584,$AE584),'[1]Matriz de Decisión'!$M$4:$Y$81,8,0),0)</f>
        <v>0.40333333333333332</v>
      </c>
      <c r="CC584" s="355"/>
      <c r="CD584" s="355"/>
      <c r="CE584" s="354">
        <f>IFERROR(VLOOKUP(CONCATENATE($AC584,$AE584),'[1]Matriz de Decisión'!$M$4:$Y$81,9,0),0)</f>
        <v>0.48666666666666664</v>
      </c>
      <c r="CF584" s="355"/>
      <c r="CG584" s="355"/>
      <c r="CH584" s="354">
        <f>IFERROR(VLOOKUP(CONCATENATE($AC584,$AE584),'[1]Matriz de Decisión'!$M$4:$Y$81,10,0),0)</f>
        <v>0.56999999999999995</v>
      </c>
      <c r="CI584" s="355"/>
      <c r="CJ584" s="355"/>
      <c r="CK584" s="354">
        <f>IFERROR(VLOOKUP(CONCATENATE($AC584,$AE584),'[1]Matriz de Decisión'!$M$4:$Y$81,11,0),0)</f>
        <v>0.65333333333333332</v>
      </c>
      <c r="CL584" s="355"/>
      <c r="CM584" s="355"/>
      <c r="CN584" s="354">
        <f>IFERROR(VLOOKUP(CONCATENATE($AC584,$AE584),'[1]Matriz de Decisión'!$M$4:$Y$81,12,0),0)</f>
        <v>0.73666666666666669</v>
      </c>
      <c r="CO584" s="355"/>
      <c r="CP584" s="355"/>
      <c r="CQ584" s="354">
        <f>IFERROR(VLOOKUP(CONCATENATE($AC584,$AE584),'[1]Matriz de Decisión'!$M$4:$Y$81,13,0),0)</f>
        <v>0.99999999999999989</v>
      </c>
      <c r="CR584" s="355"/>
      <c r="CS584" s="355"/>
    </row>
    <row r="585" spans="1:97" ht="221.25" customHeight="1" x14ac:dyDescent="0.25">
      <c r="A585" s="234" t="s">
        <v>3556</v>
      </c>
      <c r="B585" s="234" t="s">
        <v>181</v>
      </c>
      <c r="C585" s="234">
        <v>3</v>
      </c>
      <c r="D585" s="166" t="s">
        <v>186</v>
      </c>
      <c r="E585" s="120">
        <v>0</v>
      </c>
      <c r="F585" s="166" t="s">
        <v>192</v>
      </c>
      <c r="G585" s="166" t="s">
        <v>3796</v>
      </c>
      <c r="H585" s="166" t="s">
        <v>183</v>
      </c>
      <c r="I585" s="299" t="str">
        <f t="shared" si="38"/>
        <v>I-303-0-1320701</v>
      </c>
      <c r="J585" s="182" t="s">
        <v>221</v>
      </c>
      <c r="K585" s="216" t="s">
        <v>1996</v>
      </c>
      <c r="L585" s="115" t="s">
        <v>20</v>
      </c>
      <c r="M585" s="111" t="s">
        <v>4755</v>
      </c>
      <c r="N585" s="221"/>
      <c r="O585" s="178" t="s">
        <v>225</v>
      </c>
      <c r="P585" s="178" t="s">
        <v>1798</v>
      </c>
      <c r="Q585" s="178" t="s">
        <v>1799</v>
      </c>
      <c r="R585" s="194" t="s">
        <v>228</v>
      </c>
      <c r="S585" s="122" t="s">
        <v>1872</v>
      </c>
      <c r="T585" s="214" t="s">
        <v>1873</v>
      </c>
      <c r="U585" s="187">
        <v>0.1</v>
      </c>
      <c r="V585" s="221" t="s">
        <v>314</v>
      </c>
      <c r="W585" s="958">
        <v>1</v>
      </c>
      <c r="X585" s="122"/>
      <c r="Y585" s="122"/>
      <c r="Z585" s="221" t="s">
        <v>1874</v>
      </c>
      <c r="AA585" s="183">
        <v>43101</v>
      </c>
      <c r="AB585" s="183">
        <v>43465</v>
      </c>
      <c r="AC585" s="341" t="str">
        <f t="shared" ref="AC585:AC648" si="44">TEXT(AA585,"mmmm")</f>
        <v>enero</v>
      </c>
      <c r="AD585" s="343">
        <f t="shared" ref="AD585:AD648" si="45">+AB585-AA585</f>
        <v>364</v>
      </c>
      <c r="AE585" s="342">
        <f t="shared" si="43"/>
        <v>365</v>
      </c>
      <c r="AF585" s="385">
        <v>0</v>
      </c>
      <c r="AG585" s="385">
        <v>0</v>
      </c>
      <c r="AH585" s="385"/>
      <c r="AI585" s="385">
        <v>0</v>
      </c>
      <c r="AJ585" s="395" t="s">
        <v>1875</v>
      </c>
      <c r="AK585" s="395" t="s">
        <v>1876</v>
      </c>
      <c r="AL585" s="193">
        <v>0.1</v>
      </c>
      <c r="AM585" s="395" t="s">
        <v>1877</v>
      </c>
      <c r="AN585" s="354">
        <v>0.11</v>
      </c>
      <c r="AO585" s="395" t="s">
        <v>1877</v>
      </c>
      <c r="AP585" s="431">
        <v>0.16</v>
      </c>
      <c r="AQ585" s="809" t="s">
        <v>4644</v>
      </c>
      <c r="AR585" s="1046">
        <v>0.21</v>
      </c>
      <c r="AS585" s="1028" t="s">
        <v>5595</v>
      </c>
      <c r="AT585" s="1370">
        <v>0.27</v>
      </c>
      <c r="AU585" s="1381" t="s">
        <v>6732</v>
      </c>
      <c r="AV585" s="1370">
        <v>0.27</v>
      </c>
      <c r="AW585" s="1412" t="s">
        <v>7346</v>
      </c>
      <c r="AX585" s="119"/>
      <c r="AY585" s="119"/>
      <c r="AZ585" s="119"/>
      <c r="BA585" s="119"/>
      <c r="BB585" s="119"/>
      <c r="BC585" s="119"/>
      <c r="BD585" s="119"/>
      <c r="BE585" s="119"/>
      <c r="BF585" s="119"/>
      <c r="BG585" s="119"/>
      <c r="BH585" s="119"/>
      <c r="BI585" s="119"/>
      <c r="BJ585" s="335">
        <f>IFERROR(VLOOKUP(CONCATENATE($AC585,$AE585),'Matriz de Decisión'!$M$4:$Y$81,2,0),0)</f>
        <v>5.333333333333333E-2</v>
      </c>
      <c r="BK585" s="213">
        <v>0.1</v>
      </c>
      <c r="BL585" s="395" t="s">
        <v>1878</v>
      </c>
      <c r="BM585" s="354">
        <f>IFERROR(VLOOKUP(CONCATENATE($AC585,$AE585),'[1]Matriz de Decisión'!$M$4:$Y$81,3,0),0)</f>
        <v>0.10666666666666666</v>
      </c>
      <c r="BN585" s="354">
        <f>IFERROR(VLOOKUP(CONCATENATE($AC585,$AE585),'[8]Matriz de Decisión'!$M$4:$Y$81,3,0),0)</f>
        <v>0.10666666666666666</v>
      </c>
      <c r="BO585" s="395" t="s">
        <v>1878</v>
      </c>
      <c r="BP585" s="431">
        <f>IFERROR(VLOOKUP(CONCATENATE($AC585,$AE585),'[1]Matriz de Decisión'!$M$4:$Y$81,4,0),0)</f>
        <v>0.15999999999999998</v>
      </c>
      <c r="BQ585" s="431">
        <v>0.16</v>
      </c>
      <c r="BR585" s="809" t="s">
        <v>4652</v>
      </c>
      <c r="BS585" s="354">
        <f>IFERROR(VLOOKUP(CONCATENATE($AC585,$AE585),'[1]Matriz de Decisión'!$M$4:$Y$81,5,0),0)</f>
        <v>0.21333333333333332</v>
      </c>
      <c r="BT585" s="1051">
        <v>0.21</v>
      </c>
      <c r="BU585" s="1028" t="s">
        <v>5602</v>
      </c>
      <c r="BV585" s="1373">
        <v>0.26666666666666666</v>
      </c>
      <c r="BW585" s="1373">
        <v>0.27</v>
      </c>
      <c r="BX585" s="1381" t="s">
        <v>6739</v>
      </c>
      <c r="BY585" s="1432">
        <f>IFERROR(VLOOKUP(CONCATENATE($AC585,$AE585),'[7]Matriz de Decisión'!$M$4:$Y$81,7,0),0)</f>
        <v>0.32</v>
      </c>
      <c r="BZ585" s="1432">
        <v>0.32</v>
      </c>
      <c r="CA585" s="547" t="s">
        <v>7346</v>
      </c>
      <c r="CB585" s="354">
        <f>IFERROR(VLOOKUP(CONCATENATE($AC585,$AE585),'[1]Matriz de Decisión'!$M$4:$Y$81,8,0),0)</f>
        <v>0.40333333333333332</v>
      </c>
      <c r="CC585" s="355"/>
      <c r="CD585" s="355"/>
      <c r="CE585" s="354">
        <f>IFERROR(VLOOKUP(CONCATENATE($AC585,$AE585),'[1]Matriz de Decisión'!$M$4:$Y$81,9,0),0)</f>
        <v>0.48666666666666664</v>
      </c>
      <c r="CF585" s="355"/>
      <c r="CG585" s="355"/>
      <c r="CH585" s="354">
        <f>IFERROR(VLOOKUP(CONCATENATE($AC585,$AE585),'[1]Matriz de Decisión'!$M$4:$Y$81,10,0),0)</f>
        <v>0.56999999999999995</v>
      </c>
      <c r="CI585" s="355"/>
      <c r="CJ585" s="355"/>
      <c r="CK585" s="354">
        <f>IFERROR(VLOOKUP(CONCATENATE($AC585,$AE585),'[1]Matriz de Decisión'!$M$4:$Y$81,11,0),0)</f>
        <v>0.65333333333333332</v>
      </c>
      <c r="CL585" s="355"/>
      <c r="CM585" s="355"/>
      <c r="CN585" s="354">
        <f>IFERROR(VLOOKUP(CONCATENATE($AC585,$AE585),'[1]Matriz de Decisión'!$M$4:$Y$81,12,0),0)</f>
        <v>0.73666666666666669</v>
      </c>
      <c r="CO585" s="355"/>
      <c r="CP585" s="355"/>
      <c r="CQ585" s="354">
        <f>IFERROR(VLOOKUP(CONCATENATE($AC585,$AE585),'[1]Matriz de Decisión'!$M$4:$Y$81,13,0),0)</f>
        <v>0.99999999999999989</v>
      </c>
      <c r="CR585" s="355"/>
      <c r="CS585" s="355"/>
    </row>
    <row r="586" spans="1:97" ht="409.5" x14ac:dyDescent="0.25">
      <c r="A586" s="234" t="s">
        <v>3556</v>
      </c>
      <c r="B586" s="234" t="s">
        <v>181</v>
      </c>
      <c r="C586" s="234">
        <v>3</v>
      </c>
      <c r="D586" s="166" t="s">
        <v>186</v>
      </c>
      <c r="E586" s="120">
        <v>0</v>
      </c>
      <c r="F586" s="166" t="s">
        <v>192</v>
      </c>
      <c r="G586" s="166" t="s">
        <v>3796</v>
      </c>
      <c r="H586" s="166" t="s">
        <v>185</v>
      </c>
      <c r="I586" s="299" t="str">
        <f t="shared" si="38"/>
        <v>I-303-0-1320702</v>
      </c>
      <c r="J586" s="182" t="s">
        <v>221</v>
      </c>
      <c r="K586" s="216" t="s">
        <v>1996</v>
      </c>
      <c r="L586" s="115" t="s">
        <v>20</v>
      </c>
      <c r="M586" s="111" t="s">
        <v>4755</v>
      </c>
      <c r="N586" s="221"/>
      <c r="O586" s="178" t="s">
        <v>225</v>
      </c>
      <c r="P586" s="178" t="s">
        <v>1798</v>
      </c>
      <c r="Q586" s="178" t="s">
        <v>1799</v>
      </c>
      <c r="R586" s="194" t="s">
        <v>228</v>
      </c>
      <c r="S586" s="122" t="s">
        <v>1872</v>
      </c>
      <c r="T586" s="214" t="s">
        <v>1868</v>
      </c>
      <c r="U586" s="187">
        <v>0.1</v>
      </c>
      <c r="V586" s="221" t="s">
        <v>314</v>
      </c>
      <c r="W586" s="958">
        <v>1</v>
      </c>
      <c r="X586" s="122"/>
      <c r="Y586" s="122"/>
      <c r="Z586" s="221" t="s">
        <v>1879</v>
      </c>
      <c r="AA586" s="183">
        <v>43101</v>
      </c>
      <c r="AB586" s="183">
        <v>43465</v>
      </c>
      <c r="AC586" s="341" t="str">
        <f t="shared" si="44"/>
        <v>enero</v>
      </c>
      <c r="AD586" s="343">
        <f t="shared" si="45"/>
        <v>364</v>
      </c>
      <c r="AE586" s="342">
        <f t="shared" si="43"/>
        <v>365</v>
      </c>
      <c r="AF586" s="385">
        <v>0</v>
      </c>
      <c r="AG586" s="385">
        <v>0</v>
      </c>
      <c r="AH586" s="385"/>
      <c r="AI586" s="385">
        <v>0</v>
      </c>
      <c r="AJ586" s="395" t="s">
        <v>1875</v>
      </c>
      <c r="AK586" s="395" t="s">
        <v>1880</v>
      </c>
      <c r="AL586" s="193">
        <v>0.1</v>
      </c>
      <c r="AM586" s="395" t="s">
        <v>1877</v>
      </c>
      <c r="AN586" s="283">
        <v>0.11</v>
      </c>
      <c r="AO586" s="511" t="s">
        <v>1877</v>
      </c>
      <c r="AP586" s="431">
        <v>0.16</v>
      </c>
      <c r="AQ586" s="809" t="s">
        <v>4644</v>
      </c>
      <c r="AR586" s="1046">
        <v>0.21</v>
      </c>
      <c r="AS586" s="1028" t="s">
        <v>5596</v>
      </c>
      <c r="AT586" s="1370">
        <v>0.27</v>
      </c>
      <c r="AU586" s="1376" t="s">
        <v>6733</v>
      </c>
      <c r="AV586" s="1370">
        <v>0.27</v>
      </c>
      <c r="AW586" s="1412" t="s">
        <v>7347</v>
      </c>
      <c r="AX586" s="119"/>
      <c r="AY586" s="119"/>
      <c r="AZ586" s="119"/>
      <c r="BA586" s="119"/>
      <c r="BB586" s="119"/>
      <c r="BC586" s="119"/>
      <c r="BD586" s="119"/>
      <c r="BE586" s="119"/>
      <c r="BF586" s="119"/>
      <c r="BG586" s="119"/>
      <c r="BH586" s="119"/>
      <c r="BI586" s="119"/>
      <c r="BJ586" s="335">
        <f>IFERROR(VLOOKUP(CONCATENATE($AC586,$AE586),'Matriz de Decisión'!$M$4:$Y$81,2,0),0)</f>
        <v>5.333333333333333E-2</v>
      </c>
      <c r="BK586" s="213">
        <v>0.1</v>
      </c>
      <c r="BL586" s="395" t="s">
        <v>1881</v>
      </c>
      <c r="BM586" s="354">
        <f>IFERROR(VLOOKUP(CONCATENATE($AC586,$AE586),'[1]Matriz de Decisión'!$M$4:$Y$81,3,0),0)</f>
        <v>0.10666666666666666</v>
      </c>
      <c r="BN586" s="354">
        <f>IFERROR(VLOOKUP(CONCATENATE($AC586,$AE586),'[8]Matriz de Decisión'!$M$4:$Y$81,3,0),0)</f>
        <v>0.10666666666666666</v>
      </c>
      <c r="BO586" s="511" t="s">
        <v>1881</v>
      </c>
      <c r="BP586" s="431">
        <f>IFERROR(VLOOKUP(CONCATENATE($AC586,$AE586),'[1]Matriz de Decisión'!$M$4:$Y$81,4,0),0)</f>
        <v>0.15999999999999998</v>
      </c>
      <c r="BQ586" s="431">
        <v>0.16</v>
      </c>
      <c r="BR586" s="809" t="s">
        <v>4653</v>
      </c>
      <c r="BS586" s="354">
        <f>IFERROR(VLOOKUP(CONCATENATE($AC586,$AE586),'[1]Matriz de Decisión'!$M$4:$Y$81,5,0),0)</f>
        <v>0.21333333333333332</v>
      </c>
      <c r="BT586" s="1051">
        <v>0.21</v>
      </c>
      <c r="BU586" s="1028" t="s">
        <v>5602</v>
      </c>
      <c r="BV586" s="1374">
        <v>0.26666666666666666</v>
      </c>
      <c r="BW586" s="1374">
        <v>0.27</v>
      </c>
      <c r="BX586" s="1381" t="s">
        <v>6739</v>
      </c>
      <c r="BY586" s="1432">
        <f>IFERROR(VLOOKUP(CONCATENATE($AC586,$AE586),'[7]Matriz de Decisión'!$M$4:$Y$81,7,0),0)</f>
        <v>0.32</v>
      </c>
      <c r="BZ586" s="1432">
        <v>0.32</v>
      </c>
      <c r="CA586" s="547" t="s">
        <v>7347</v>
      </c>
      <c r="CB586" s="354">
        <f>IFERROR(VLOOKUP(CONCATENATE($AC586,$AE586),'[1]Matriz de Decisión'!$M$4:$Y$81,8,0),0)</f>
        <v>0.40333333333333332</v>
      </c>
      <c r="CC586" s="355"/>
      <c r="CD586" s="355"/>
      <c r="CE586" s="354">
        <f>IFERROR(VLOOKUP(CONCATENATE($AC586,$AE586),'[1]Matriz de Decisión'!$M$4:$Y$81,9,0),0)</f>
        <v>0.48666666666666664</v>
      </c>
      <c r="CF586" s="355"/>
      <c r="CG586" s="355"/>
      <c r="CH586" s="354">
        <f>IFERROR(VLOOKUP(CONCATENATE($AC586,$AE586),'[1]Matriz de Decisión'!$M$4:$Y$81,10,0),0)</f>
        <v>0.56999999999999995</v>
      </c>
      <c r="CI586" s="355"/>
      <c r="CJ586" s="355"/>
      <c r="CK586" s="354">
        <f>IFERROR(VLOOKUP(CONCATENATE($AC586,$AE586),'[1]Matriz de Decisión'!$M$4:$Y$81,11,0),0)</f>
        <v>0.65333333333333332</v>
      </c>
      <c r="CL586" s="355"/>
      <c r="CM586" s="355"/>
      <c r="CN586" s="354">
        <f>IFERROR(VLOOKUP(CONCATENATE($AC586,$AE586),'[1]Matriz de Decisión'!$M$4:$Y$81,12,0),0)</f>
        <v>0.73666666666666669</v>
      </c>
      <c r="CO586" s="355"/>
      <c r="CP586" s="355"/>
      <c r="CQ586" s="354">
        <f>IFERROR(VLOOKUP(CONCATENATE($AC586,$AE586),'[1]Matriz de Decisión'!$M$4:$Y$81,13,0),0)</f>
        <v>0.99999999999999989</v>
      </c>
      <c r="CR586" s="355"/>
      <c r="CS586" s="355"/>
    </row>
    <row r="587" spans="1:97" ht="126" x14ac:dyDescent="0.25">
      <c r="A587" s="234" t="s">
        <v>3556</v>
      </c>
      <c r="B587" s="234" t="s">
        <v>181</v>
      </c>
      <c r="C587" s="234">
        <v>3</v>
      </c>
      <c r="D587" s="166" t="s">
        <v>186</v>
      </c>
      <c r="E587" s="120">
        <v>1</v>
      </c>
      <c r="F587" s="166" t="s">
        <v>215</v>
      </c>
      <c r="G587" s="166" t="s">
        <v>199</v>
      </c>
      <c r="H587" s="166" t="s">
        <v>183</v>
      </c>
      <c r="I587" s="299" t="str">
        <f t="shared" si="38"/>
        <v>I-303-1-2700101</v>
      </c>
      <c r="J587" s="182" t="s">
        <v>221</v>
      </c>
      <c r="K587" s="216" t="s">
        <v>1996</v>
      </c>
      <c r="L587" s="115" t="s">
        <v>20</v>
      </c>
      <c r="M587" s="111" t="s">
        <v>4755</v>
      </c>
      <c r="N587" s="221"/>
      <c r="O587" s="178" t="s">
        <v>2428</v>
      </c>
      <c r="P587" s="178" t="s">
        <v>1798</v>
      </c>
      <c r="Q587" s="178" t="s">
        <v>1799</v>
      </c>
      <c r="R587" s="216" t="s">
        <v>222</v>
      </c>
      <c r="S587" s="122" t="s">
        <v>1882</v>
      </c>
      <c r="T587" s="214" t="s">
        <v>1883</v>
      </c>
      <c r="U587" s="187">
        <v>0.1</v>
      </c>
      <c r="V587" s="221" t="s">
        <v>314</v>
      </c>
      <c r="W587" s="958">
        <v>1</v>
      </c>
      <c r="X587" s="122" t="s">
        <v>222</v>
      </c>
      <c r="Y587" s="758">
        <v>43154</v>
      </c>
      <c r="Z587" s="221" t="s">
        <v>1884</v>
      </c>
      <c r="AA587" s="183">
        <v>43132</v>
      </c>
      <c r="AB587" s="183">
        <v>43465</v>
      </c>
      <c r="AC587" s="341" t="str">
        <f t="shared" si="44"/>
        <v>febrero</v>
      </c>
      <c r="AD587" s="343">
        <f t="shared" si="45"/>
        <v>333</v>
      </c>
      <c r="AE587" s="342">
        <f t="shared" si="43"/>
        <v>333</v>
      </c>
      <c r="AF587" s="385">
        <v>0</v>
      </c>
      <c r="AG587" s="385">
        <v>0</v>
      </c>
      <c r="AH587" s="385"/>
      <c r="AI587" s="385">
        <v>0</v>
      </c>
      <c r="AJ587" s="395" t="s">
        <v>1885</v>
      </c>
      <c r="AK587" s="385" t="s">
        <v>225</v>
      </c>
      <c r="AL587" s="193">
        <v>0</v>
      </c>
      <c r="AM587" s="385" t="s">
        <v>225</v>
      </c>
      <c r="AN587" s="283">
        <v>0.06</v>
      </c>
      <c r="AO587" s="119" t="s">
        <v>2623</v>
      </c>
      <c r="AP587" s="431">
        <v>0.12</v>
      </c>
      <c r="AQ587" s="182" t="s">
        <v>4645</v>
      </c>
      <c r="AR587" s="1006">
        <v>0.18</v>
      </c>
      <c r="AS587" s="1044" t="s">
        <v>5604</v>
      </c>
      <c r="AT587" s="1375">
        <v>0.24</v>
      </c>
      <c r="AU587" s="1371" t="s">
        <v>6734</v>
      </c>
      <c r="AV587" s="1370">
        <v>0.24</v>
      </c>
      <c r="AW587" s="1412" t="s">
        <v>5604</v>
      </c>
      <c r="AX587" s="119"/>
      <c r="AY587" s="119"/>
      <c r="AZ587" s="119"/>
      <c r="BA587" s="119"/>
      <c r="BB587" s="119"/>
      <c r="BC587" s="119"/>
      <c r="BD587" s="119"/>
      <c r="BE587" s="119"/>
      <c r="BF587" s="119"/>
      <c r="BG587" s="119"/>
      <c r="BH587" s="119"/>
      <c r="BI587" s="119"/>
      <c r="BJ587" s="335">
        <f>IFERROR(VLOOKUP(CONCATENATE($AC587,$AE587),'Matriz de Decisión'!$M$4:$Y$81,2,0),0)</f>
        <v>0</v>
      </c>
      <c r="BK587" s="213">
        <v>0</v>
      </c>
      <c r="BL587" s="395"/>
      <c r="BM587" s="354">
        <f>IFERROR(VLOOKUP(CONCATENATE($AC587,$AE587),'[1]Matriz de Decisión'!$M$4:$Y$81,3,0),0)</f>
        <v>6.0909090909090913E-2</v>
      </c>
      <c r="BN587" s="354">
        <v>0.06</v>
      </c>
      <c r="BO587" s="510" t="s">
        <v>2624</v>
      </c>
      <c r="BP587" s="431">
        <f>IFERROR(VLOOKUP(CONCATENATE($AC587,$AE587),'[1]Matriz de Decisión'!$M$4:$Y$81,4,0),0)</f>
        <v>0.12181818181818183</v>
      </c>
      <c r="BQ587" s="431">
        <v>0.12</v>
      </c>
      <c r="BR587" s="182" t="s">
        <v>4654</v>
      </c>
      <c r="BS587" s="354">
        <f>IFERROR(VLOOKUP(CONCATENATE($AC587,$AE587),'[1]Matriz de Decisión'!$M$4:$Y$81,5,0),0)</f>
        <v>0.18272727272727274</v>
      </c>
      <c r="BT587" s="1047">
        <v>0.18</v>
      </c>
      <c r="BU587" s="1048" t="s">
        <v>5603</v>
      </c>
      <c r="BV587" s="1374">
        <v>0.24363636363636365</v>
      </c>
      <c r="BW587" s="1374">
        <v>0.24</v>
      </c>
      <c r="BX587" s="1371" t="s">
        <v>6734</v>
      </c>
      <c r="BY587" s="1432">
        <f>IFERROR(VLOOKUP(CONCATENATE($AC587,$AE587),'[7]Matriz de Decisión'!$M$4:$Y$81,7,0),0)</f>
        <v>0.30454545454545456</v>
      </c>
      <c r="BZ587" s="1432">
        <v>0.3</v>
      </c>
      <c r="CA587" s="1371" t="s">
        <v>7352</v>
      </c>
      <c r="CB587" s="354">
        <f>IFERROR(VLOOKUP(CONCATENATE($AC587,$AE587),'[1]Matriz de Decisión'!$M$4:$Y$81,8,0),0)</f>
        <v>0.3954545454545455</v>
      </c>
      <c r="CC587" s="355"/>
      <c r="CD587" s="355"/>
      <c r="CE587" s="354">
        <f>IFERROR(VLOOKUP(CONCATENATE($AC587,$AE587),'[1]Matriz de Decisión'!$M$4:$Y$81,9,0),0)</f>
        <v>0.48636363636363644</v>
      </c>
      <c r="CF587" s="355"/>
      <c r="CG587" s="355"/>
      <c r="CH587" s="354">
        <f>IFERROR(VLOOKUP(CONCATENATE($AC587,$AE587),'[1]Matriz de Decisión'!$M$4:$Y$81,10,0),0)</f>
        <v>0.57727272727272738</v>
      </c>
      <c r="CI587" s="355"/>
      <c r="CJ587" s="355"/>
      <c r="CK587" s="354">
        <f>IFERROR(VLOOKUP(CONCATENATE($AC587,$AE587),'[1]Matriz de Decisión'!$M$4:$Y$81,11,0),0)</f>
        <v>0.66818181818181832</v>
      </c>
      <c r="CL587" s="355"/>
      <c r="CM587" s="355"/>
      <c r="CN587" s="354">
        <f>IFERROR(VLOOKUP(CONCATENATE($AC587,$AE587),'[1]Matriz de Decisión'!$M$4:$Y$81,12,0),0)</f>
        <v>0.75909090909090926</v>
      </c>
      <c r="CO587" s="355"/>
      <c r="CP587" s="355"/>
      <c r="CQ587" s="354">
        <f>IFERROR(VLOOKUP(CONCATENATE($AC587,$AE587),'[1]Matriz de Decisión'!$M$4:$Y$81,13,0),0)</f>
        <v>1</v>
      </c>
      <c r="CR587" s="355"/>
      <c r="CS587" s="355"/>
    </row>
    <row r="588" spans="1:97" ht="409.5" x14ac:dyDescent="0.25">
      <c r="A588" s="234" t="s">
        <v>3556</v>
      </c>
      <c r="B588" s="234" t="s">
        <v>181</v>
      </c>
      <c r="C588" s="234">
        <v>3</v>
      </c>
      <c r="D588" s="166" t="s">
        <v>189</v>
      </c>
      <c r="E588" s="120">
        <v>1</v>
      </c>
      <c r="F588" s="166" t="s">
        <v>210</v>
      </c>
      <c r="G588" s="166" t="s">
        <v>202</v>
      </c>
      <c r="H588" s="166" t="s">
        <v>183</v>
      </c>
      <c r="I588" s="299" t="str">
        <f t="shared" si="38"/>
        <v>I-306-1-2100401</v>
      </c>
      <c r="J588" s="234" t="s">
        <v>221</v>
      </c>
      <c r="K588" s="216" t="s">
        <v>1996</v>
      </c>
      <c r="L588" s="195" t="s">
        <v>20</v>
      </c>
      <c r="M588" s="234" t="s">
        <v>4761</v>
      </c>
      <c r="N588" s="234"/>
      <c r="O588" s="185" t="s">
        <v>1663</v>
      </c>
      <c r="P588" s="185" t="s">
        <v>1886</v>
      </c>
      <c r="Q588" s="185" t="s">
        <v>1887</v>
      </c>
      <c r="R588" s="216" t="s">
        <v>222</v>
      </c>
      <c r="S588" s="234" t="s">
        <v>1888</v>
      </c>
      <c r="T588" s="234" t="s">
        <v>1889</v>
      </c>
      <c r="U588" s="171">
        <v>0.1</v>
      </c>
      <c r="V588" s="127" t="s">
        <v>223</v>
      </c>
      <c r="W588" s="310">
        <v>5</v>
      </c>
      <c r="X588" s="127"/>
      <c r="Y588" s="127"/>
      <c r="Z588" s="196" t="s">
        <v>1890</v>
      </c>
      <c r="AA588" s="188">
        <v>43101</v>
      </c>
      <c r="AB588" s="188">
        <v>43312</v>
      </c>
      <c r="AC588" s="341" t="str">
        <f t="shared" si="44"/>
        <v>enero</v>
      </c>
      <c r="AD588" s="343">
        <f t="shared" si="45"/>
        <v>211</v>
      </c>
      <c r="AE588" s="342">
        <f t="shared" si="43"/>
        <v>213</v>
      </c>
      <c r="AF588" s="180">
        <v>0</v>
      </c>
      <c r="AG588" s="191"/>
      <c r="AH588" s="191"/>
      <c r="AI588" s="191"/>
      <c r="AJ588" s="191"/>
      <c r="AK588" s="238" t="s">
        <v>2585</v>
      </c>
      <c r="AL588" s="354">
        <v>0.1</v>
      </c>
      <c r="AM588" s="235" t="s">
        <v>1891</v>
      </c>
      <c r="AN588" s="504">
        <v>0.21</v>
      </c>
      <c r="AO588" s="238" t="s">
        <v>2586</v>
      </c>
      <c r="AP588" s="354">
        <v>0.35</v>
      </c>
      <c r="AQ588" s="729" t="s">
        <v>4405</v>
      </c>
      <c r="AR588" s="1002">
        <v>0.49</v>
      </c>
      <c r="AS588" s="1078" t="s">
        <v>5640</v>
      </c>
      <c r="AT588" s="1408">
        <v>0.63</v>
      </c>
      <c r="AU588" s="1099" t="s">
        <v>6087</v>
      </c>
      <c r="AV588" s="750">
        <v>1</v>
      </c>
      <c r="AW588" s="1412" t="s">
        <v>7368</v>
      </c>
      <c r="AX588" s="119"/>
      <c r="AY588" s="119"/>
      <c r="AZ588" s="119"/>
      <c r="BA588" s="119"/>
      <c r="BB588" s="119"/>
      <c r="BC588" s="119"/>
      <c r="BD588" s="119"/>
      <c r="BE588" s="119"/>
      <c r="BF588" s="119"/>
      <c r="BG588" s="119"/>
      <c r="BH588" s="119"/>
      <c r="BI588" s="119"/>
      <c r="BJ588" s="335">
        <f>IFERROR(VLOOKUP(CONCATENATE($AC588,$AE588),'Matriz de Decisión'!$M$4:$Y$81,2,0),0)</f>
        <v>0.10285714285714284</v>
      </c>
      <c r="BK588" s="354">
        <v>0.1</v>
      </c>
      <c r="BL588" s="235" t="s">
        <v>1891</v>
      </c>
      <c r="BM588" s="354">
        <v>0.21</v>
      </c>
      <c r="BN588" s="352">
        <v>0.21</v>
      </c>
      <c r="BO588" s="406" t="s">
        <v>2586</v>
      </c>
      <c r="BP588" s="354">
        <v>0.34857142857142853</v>
      </c>
      <c r="BQ588" s="354">
        <v>0.35</v>
      </c>
      <c r="BR588" s="729" t="s">
        <v>4405</v>
      </c>
      <c r="BS588" s="354">
        <f>IFERROR(VLOOKUP(CONCATENATE($AC588,$AE588),'[1]Matriz de Decisión'!$M$4:$Y$81,5,0),0)</f>
        <v>0.49142857142857138</v>
      </c>
      <c r="BT588" s="1081">
        <v>0.49142857142857138</v>
      </c>
      <c r="BU588" s="1083" t="s">
        <v>5647</v>
      </c>
      <c r="BV588" s="354">
        <f>IFERROR(VLOOKUP(CONCATENATE($AC588,$AE588),'[1]Matriz de Decisión'!$M$4:$Y$81,6,0),0)</f>
        <v>0.63428571428571423</v>
      </c>
      <c r="BW588" s="1183">
        <v>0.63</v>
      </c>
      <c r="BX588" s="1099" t="s">
        <v>6087</v>
      </c>
      <c r="BY588" s="1052">
        <v>1</v>
      </c>
      <c r="BZ588" s="1052">
        <v>1</v>
      </c>
      <c r="CA588" s="1083" t="s">
        <v>7368</v>
      </c>
      <c r="CB588" s="354">
        <f>IFERROR(VLOOKUP(CONCATENATE($AC588,$AE588),'[1]Matriz de Decisión'!$M$4:$Y$81,8,0),0)</f>
        <v>1</v>
      </c>
      <c r="CC588" s="355"/>
      <c r="CD588" s="355"/>
      <c r="CE588" s="354">
        <f>IFERROR(VLOOKUP(CONCATENATE($AC588,$AE588),'[1]Matriz de Decisión'!$M$4:$Y$81,9,0),0)</f>
        <v>1</v>
      </c>
      <c r="CF588" s="355"/>
      <c r="CG588" s="355"/>
      <c r="CH588" s="354">
        <f>IFERROR(VLOOKUP(CONCATENATE($AC588,$AE588),'[1]Matriz de Decisión'!$M$4:$Y$81,10,0),0)</f>
        <v>1</v>
      </c>
      <c r="CI588" s="355"/>
      <c r="CJ588" s="355"/>
      <c r="CK588" s="354">
        <f>IFERROR(VLOOKUP(CONCATENATE($AC588,$AE588),'[1]Matriz de Decisión'!$M$4:$Y$81,11,0),0)</f>
        <v>1</v>
      </c>
      <c r="CL588" s="355"/>
      <c r="CM588" s="355"/>
      <c r="CN588" s="354">
        <f>IFERROR(VLOOKUP(CONCATENATE($AC588,$AE588),'[1]Matriz de Decisión'!$M$4:$Y$81,12,0),0)</f>
        <v>1</v>
      </c>
      <c r="CO588" s="355"/>
      <c r="CP588" s="355"/>
      <c r="CQ588" s="354">
        <f>IFERROR(VLOOKUP(CONCATENATE($AC588,$AE588),'[1]Matriz de Decisión'!$M$4:$Y$81,13,0),0)</f>
        <v>1</v>
      </c>
      <c r="CR588" s="355"/>
      <c r="CS588" s="355"/>
    </row>
    <row r="589" spans="1:97" ht="240" x14ac:dyDescent="0.25">
      <c r="A589" s="234" t="s">
        <v>3556</v>
      </c>
      <c r="B589" s="234" t="s">
        <v>181</v>
      </c>
      <c r="C589" s="234">
        <v>3</v>
      </c>
      <c r="D589" s="166" t="s">
        <v>189</v>
      </c>
      <c r="E589" s="120">
        <v>0</v>
      </c>
      <c r="F589" s="166" t="s">
        <v>192</v>
      </c>
      <c r="G589" s="166" t="s">
        <v>3797</v>
      </c>
      <c r="H589" s="166" t="s">
        <v>183</v>
      </c>
      <c r="I589" s="299" t="str">
        <f t="shared" si="38"/>
        <v>I-306-0-1320801</v>
      </c>
      <c r="J589" s="234" t="s">
        <v>221</v>
      </c>
      <c r="K589" s="216" t="s">
        <v>1996</v>
      </c>
      <c r="L589" s="195" t="s">
        <v>20</v>
      </c>
      <c r="M589" s="186" t="s">
        <v>4761</v>
      </c>
      <c r="N589" s="234"/>
      <c r="O589" s="110" t="s">
        <v>225</v>
      </c>
      <c r="P589" s="185" t="s">
        <v>1886</v>
      </c>
      <c r="Q589" s="185" t="s">
        <v>1887</v>
      </c>
      <c r="R589" s="194" t="s">
        <v>228</v>
      </c>
      <c r="S589" s="186" t="s">
        <v>1892</v>
      </c>
      <c r="T589" s="234" t="s">
        <v>1893</v>
      </c>
      <c r="U589" s="171">
        <v>0.05</v>
      </c>
      <c r="V589" s="127" t="s">
        <v>223</v>
      </c>
      <c r="W589" s="956">
        <v>1</v>
      </c>
      <c r="X589" s="120" t="s">
        <v>222</v>
      </c>
      <c r="Y589" s="188">
        <v>43136</v>
      </c>
      <c r="Z589" s="234" t="s">
        <v>1894</v>
      </c>
      <c r="AA589" s="188">
        <v>43101</v>
      </c>
      <c r="AB589" s="188">
        <v>43465</v>
      </c>
      <c r="AC589" s="341" t="str">
        <f t="shared" si="44"/>
        <v>enero</v>
      </c>
      <c r="AD589" s="343">
        <f t="shared" si="45"/>
        <v>364</v>
      </c>
      <c r="AE589" s="342">
        <f t="shared" si="43"/>
        <v>365</v>
      </c>
      <c r="AF589" s="235">
        <v>0</v>
      </c>
      <c r="AG589" s="232">
        <v>0</v>
      </c>
      <c r="AH589" s="235"/>
      <c r="AI589" s="235"/>
      <c r="AJ589" s="235" t="s">
        <v>1895</v>
      </c>
      <c r="AK589" s="238" t="s">
        <v>1896</v>
      </c>
      <c r="AL589" s="354">
        <v>0.1</v>
      </c>
      <c r="AM589" s="235" t="s">
        <v>1897</v>
      </c>
      <c r="AN589" s="505">
        <v>0.11</v>
      </c>
      <c r="AO589" s="119" t="s">
        <v>2587</v>
      </c>
      <c r="AP589" s="354">
        <v>0.16</v>
      </c>
      <c r="AQ589" s="729" t="s">
        <v>4406</v>
      </c>
      <c r="AR589" s="1077">
        <v>0.21</v>
      </c>
      <c r="AS589" s="1078" t="s">
        <v>5641</v>
      </c>
      <c r="AT589" s="1408">
        <v>0.27</v>
      </c>
      <c r="AU589" s="1099" t="s">
        <v>6088</v>
      </c>
      <c r="AV589" s="1375">
        <v>0.32</v>
      </c>
      <c r="AW589" s="1412" t="s">
        <v>7369</v>
      </c>
      <c r="AX589" s="119"/>
      <c r="AY589" s="119"/>
      <c r="AZ589" s="119"/>
      <c r="BA589" s="119"/>
      <c r="BB589" s="119"/>
      <c r="BC589" s="119"/>
      <c r="BD589" s="119"/>
      <c r="BE589" s="119"/>
      <c r="BF589" s="119"/>
      <c r="BG589" s="119"/>
      <c r="BH589" s="119"/>
      <c r="BI589" s="119"/>
      <c r="BJ589" s="335">
        <f>IFERROR(VLOOKUP(CONCATENATE($AC589,$AE589),'Matriz de Decisión'!$M$4:$Y$81,2,0),0)</f>
        <v>5.333333333333333E-2</v>
      </c>
      <c r="BK589" s="354">
        <v>0.1</v>
      </c>
      <c r="BL589" s="235" t="s">
        <v>1897</v>
      </c>
      <c r="BM589" s="354">
        <f>IFERROR(VLOOKUP(CONCATENATE($AC589,$AE589),'[1]Matriz de Decisión'!$M$4:$Y$81,3,0),0)</f>
        <v>0.10666666666666666</v>
      </c>
      <c r="BN589" s="354">
        <v>0.11</v>
      </c>
      <c r="BO589" s="406" t="s">
        <v>2588</v>
      </c>
      <c r="BP589" s="354">
        <v>0.15999999999999998</v>
      </c>
      <c r="BQ589" s="354">
        <v>0.16</v>
      </c>
      <c r="BR589" s="119" t="s">
        <v>4406</v>
      </c>
      <c r="BS589" s="354">
        <f>IFERROR(VLOOKUP(CONCATENATE($AC589,$AE589),'[1]Matriz de Decisión'!$M$4:$Y$81,5,0),0)</f>
        <v>0.21333333333333332</v>
      </c>
      <c r="BT589" s="1081">
        <v>0.21333333333333332</v>
      </c>
      <c r="BU589" s="1082" t="s">
        <v>5641</v>
      </c>
      <c r="BV589" s="354">
        <f>IFERROR(VLOOKUP(CONCATENATE($AC589,$AE589),'[1]Matriz de Decisión'!$M$4:$Y$81,6,0),0)</f>
        <v>0.26666666666666666</v>
      </c>
      <c r="BW589" s="1183">
        <v>0.27</v>
      </c>
      <c r="BX589" s="1099" t="s">
        <v>6088</v>
      </c>
      <c r="BY589" s="354">
        <f>IFERROR(VLOOKUP(CONCATENATE($AC589,$AE589),'[1]Matriz de Decisión'!$M$4:$Y$81,7,0),0)</f>
        <v>0.32</v>
      </c>
      <c r="BZ589" s="1432">
        <v>0.32</v>
      </c>
      <c r="CA589" s="1083" t="s">
        <v>7369</v>
      </c>
      <c r="CB589" s="354">
        <f>IFERROR(VLOOKUP(CONCATENATE($AC589,$AE589),'[1]Matriz de Decisión'!$M$4:$Y$81,8,0),0)</f>
        <v>0.40333333333333332</v>
      </c>
      <c r="CC589" s="355"/>
      <c r="CD589" s="355"/>
      <c r="CE589" s="354">
        <f>IFERROR(VLOOKUP(CONCATENATE($AC589,$AE589),'[1]Matriz de Decisión'!$M$4:$Y$81,9,0),0)</f>
        <v>0.48666666666666664</v>
      </c>
      <c r="CF589" s="355"/>
      <c r="CG589" s="355"/>
      <c r="CH589" s="354">
        <f>IFERROR(VLOOKUP(CONCATENATE($AC589,$AE589),'[1]Matriz de Decisión'!$M$4:$Y$81,10,0),0)</f>
        <v>0.56999999999999995</v>
      </c>
      <c r="CI589" s="355"/>
      <c r="CJ589" s="355"/>
      <c r="CK589" s="354">
        <f>IFERROR(VLOOKUP(CONCATENATE($AC589,$AE589),'[1]Matriz de Decisión'!$M$4:$Y$81,11,0),0)</f>
        <v>0.65333333333333332</v>
      </c>
      <c r="CL589" s="355"/>
      <c r="CM589" s="355"/>
      <c r="CN589" s="354">
        <f>IFERROR(VLOOKUP(CONCATENATE($AC589,$AE589),'[1]Matriz de Decisión'!$M$4:$Y$81,12,0),0)</f>
        <v>0.73666666666666669</v>
      </c>
      <c r="CO589" s="355"/>
      <c r="CP589" s="355"/>
      <c r="CQ589" s="354">
        <f>IFERROR(VLOOKUP(CONCATENATE($AC589,$AE589),'[1]Matriz de Decisión'!$M$4:$Y$81,13,0),0)</f>
        <v>0.99999999999999989</v>
      </c>
      <c r="CR589" s="355"/>
      <c r="CS589" s="355"/>
    </row>
    <row r="590" spans="1:97" ht="210" x14ac:dyDescent="0.25">
      <c r="A590" s="234" t="s">
        <v>3556</v>
      </c>
      <c r="B590" s="234" t="s">
        <v>181</v>
      </c>
      <c r="C590" s="234">
        <v>3</v>
      </c>
      <c r="D590" s="166" t="s">
        <v>189</v>
      </c>
      <c r="E590" s="120">
        <v>0</v>
      </c>
      <c r="F590" s="166" t="s">
        <v>192</v>
      </c>
      <c r="G590" s="166" t="s">
        <v>3798</v>
      </c>
      <c r="H590" s="166" t="s">
        <v>183</v>
      </c>
      <c r="I590" s="299" t="str">
        <f t="shared" si="38"/>
        <v>I-306-0-1320901</v>
      </c>
      <c r="J590" s="234" t="s">
        <v>221</v>
      </c>
      <c r="K590" s="216" t="s">
        <v>1996</v>
      </c>
      <c r="L590" s="195" t="s">
        <v>20</v>
      </c>
      <c r="M590" s="186" t="s">
        <v>4761</v>
      </c>
      <c r="N590" s="234"/>
      <c r="O590" s="110" t="s">
        <v>225</v>
      </c>
      <c r="P590" s="185" t="s">
        <v>1886</v>
      </c>
      <c r="Q590" s="185" t="s">
        <v>1887</v>
      </c>
      <c r="R590" s="194" t="s">
        <v>228</v>
      </c>
      <c r="S590" s="186" t="s">
        <v>1898</v>
      </c>
      <c r="T590" s="234" t="s">
        <v>1899</v>
      </c>
      <c r="U590" s="171">
        <v>0.05</v>
      </c>
      <c r="V590" s="127" t="s">
        <v>223</v>
      </c>
      <c r="W590" s="310">
        <v>12</v>
      </c>
      <c r="X590" s="120"/>
      <c r="Y590" s="120"/>
      <c r="Z590" s="234" t="s">
        <v>1900</v>
      </c>
      <c r="AA590" s="188">
        <v>43132</v>
      </c>
      <c r="AB590" s="188">
        <v>43312</v>
      </c>
      <c r="AC590" s="341" t="str">
        <f t="shared" si="44"/>
        <v>febrero</v>
      </c>
      <c r="AD590" s="343">
        <f t="shared" si="45"/>
        <v>180</v>
      </c>
      <c r="AE590" s="342">
        <f t="shared" si="43"/>
        <v>183</v>
      </c>
      <c r="AF590" s="235">
        <v>0</v>
      </c>
      <c r="AG590" s="232">
        <v>0</v>
      </c>
      <c r="AH590" s="235"/>
      <c r="AI590" s="235"/>
      <c r="AJ590" s="235" t="s">
        <v>1901</v>
      </c>
      <c r="AK590" s="238" t="s">
        <v>2589</v>
      </c>
      <c r="AL590" s="354">
        <v>0</v>
      </c>
      <c r="AM590" s="235"/>
      <c r="AN590" s="504">
        <v>0.12</v>
      </c>
      <c r="AO590" s="506" t="s">
        <v>2590</v>
      </c>
      <c r="AP590" s="354">
        <v>0.23</v>
      </c>
      <c r="AQ590" s="729" t="s">
        <v>4407</v>
      </c>
      <c r="AR590" s="1052">
        <v>0.35</v>
      </c>
      <c r="AS590" s="1078" t="s">
        <v>5642</v>
      </c>
      <c r="AT590" s="1408">
        <v>1</v>
      </c>
      <c r="AU590" s="1099" t="s">
        <v>6089</v>
      </c>
      <c r="AV590" s="1375">
        <v>1</v>
      </c>
      <c r="AW590" s="1412" t="s">
        <v>6089</v>
      </c>
      <c r="AX590" s="119"/>
      <c r="AY590" s="119"/>
      <c r="AZ590" s="119"/>
      <c r="BA590" s="119"/>
      <c r="BB590" s="119"/>
      <c r="BC590" s="119"/>
      <c r="BD590" s="119"/>
      <c r="BE590" s="119"/>
      <c r="BF590" s="119"/>
      <c r="BG590" s="119"/>
      <c r="BH590" s="119"/>
      <c r="BI590" s="119"/>
      <c r="BJ590" s="335">
        <f>IFERROR(VLOOKUP(CONCATENATE($AC590,$AE590),'Matriz de Decisión'!$M$4:$Y$81,2,0),0)</f>
        <v>0</v>
      </c>
      <c r="BK590" s="354"/>
      <c r="BL590" s="235"/>
      <c r="BM590" s="354">
        <f>IFERROR(VLOOKUP(CONCATENATE($AC590,$AE590),'[1]Matriz de Decisión'!$M$4:$Y$81,3,0),0)</f>
        <v>0.11666666666666665</v>
      </c>
      <c r="BN590" s="354">
        <v>0.12</v>
      </c>
      <c r="BO590" s="507" t="s">
        <v>2591</v>
      </c>
      <c r="BP590" s="354">
        <v>0.23333333333333331</v>
      </c>
      <c r="BQ590" s="354">
        <v>0.23</v>
      </c>
      <c r="BR590" s="729" t="s">
        <v>4407</v>
      </c>
      <c r="BS590" s="354">
        <f>IFERROR(VLOOKUP(CONCATENATE($AC590,$AE590),'[1]Matriz de Decisión'!$M$4:$Y$81,5,0),0)</f>
        <v>0.35</v>
      </c>
      <c r="BT590" s="1081">
        <v>0.35</v>
      </c>
      <c r="BU590" s="1082" t="s">
        <v>5648</v>
      </c>
      <c r="BV590" s="354">
        <f>IFERROR(VLOOKUP(CONCATENATE($AC590,$AE590),'[1]Matriz de Decisión'!$M$4:$Y$81,6,0),0)</f>
        <v>0.51666666666666661</v>
      </c>
      <c r="BW590" s="1183">
        <v>1</v>
      </c>
      <c r="BX590" s="1099" t="s">
        <v>6089</v>
      </c>
      <c r="BY590" s="354">
        <v>1</v>
      </c>
      <c r="BZ590" s="1432">
        <v>1</v>
      </c>
      <c r="CA590" s="1083" t="s">
        <v>6089</v>
      </c>
      <c r="CB590" s="354">
        <f>IFERROR(VLOOKUP(CONCATENATE($AC590,$AE590),'[1]Matriz de Decisión'!$M$4:$Y$81,8,0),0)</f>
        <v>1</v>
      </c>
      <c r="CC590" s="355"/>
      <c r="CD590" s="355"/>
      <c r="CE590" s="354">
        <f>IFERROR(VLOOKUP(CONCATENATE($AC590,$AE590),'[1]Matriz de Decisión'!$M$4:$Y$81,9,0),0)</f>
        <v>1</v>
      </c>
      <c r="CF590" s="355"/>
      <c r="CG590" s="355"/>
      <c r="CH590" s="354">
        <f>IFERROR(VLOOKUP(CONCATENATE($AC590,$AE590),'[1]Matriz de Decisión'!$M$4:$Y$81,10,0),0)</f>
        <v>1</v>
      </c>
      <c r="CI590" s="355"/>
      <c r="CJ590" s="355"/>
      <c r="CK590" s="354">
        <f>IFERROR(VLOOKUP(CONCATENATE($AC590,$AE590),'[1]Matriz de Decisión'!$M$4:$Y$81,11,0),0)</f>
        <v>1</v>
      </c>
      <c r="CL590" s="355"/>
      <c r="CM590" s="355"/>
      <c r="CN590" s="354">
        <f>IFERROR(VLOOKUP(CONCATENATE($AC590,$AE590),'[1]Matriz de Decisión'!$M$4:$Y$81,12,0),0)</f>
        <v>1</v>
      </c>
      <c r="CO590" s="355"/>
      <c r="CP590" s="355"/>
      <c r="CQ590" s="354">
        <f>IFERROR(VLOOKUP(CONCATENATE($AC590,$AE590),'[1]Matriz de Decisión'!$M$4:$Y$81,13,0),0)</f>
        <v>1</v>
      </c>
      <c r="CR590" s="355"/>
      <c r="CS590" s="355"/>
    </row>
    <row r="591" spans="1:97" ht="300" x14ac:dyDescent="0.25">
      <c r="A591" s="234" t="s">
        <v>3556</v>
      </c>
      <c r="B591" s="234" t="s">
        <v>181</v>
      </c>
      <c r="C591" s="234">
        <v>3</v>
      </c>
      <c r="D591" s="166" t="s">
        <v>189</v>
      </c>
      <c r="E591" s="120">
        <v>0</v>
      </c>
      <c r="F591" s="166" t="s">
        <v>192</v>
      </c>
      <c r="G591" s="166" t="s">
        <v>3799</v>
      </c>
      <c r="H591" s="166" t="s">
        <v>183</v>
      </c>
      <c r="I591" s="299" t="str">
        <f t="shared" si="38"/>
        <v>I-306-0-1321001</v>
      </c>
      <c r="J591" s="234" t="s">
        <v>221</v>
      </c>
      <c r="K591" s="216" t="s">
        <v>1996</v>
      </c>
      <c r="L591" s="195" t="s">
        <v>20</v>
      </c>
      <c r="M591" s="111" t="s">
        <v>4755</v>
      </c>
      <c r="N591" s="234"/>
      <c r="O591" s="110" t="s">
        <v>225</v>
      </c>
      <c r="P591" s="185" t="s">
        <v>1886</v>
      </c>
      <c r="Q591" s="185" t="s">
        <v>1887</v>
      </c>
      <c r="R591" s="194" t="s">
        <v>228</v>
      </c>
      <c r="S591" s="234" t="s">
        <v>1902</v>
      </c>
      <c r="T591" s="234" t="s">
        <v>1903</v>
      </c>
      <c r="U591" s="171">
        <v>0.1</v>
      </c>
      <c r="V591" s="127" t="s">
        <v>223</v>
      </c>
      <c r="W591" s="310">
        <v>950</v>
      </c>
      <c r="X591" s="120"/>
      <c r="Y591" s="120"/>
      <c r="Z591" s="197" t="s">
        <v>1904</v>
      </c>
      <c r="AA591" s="188">
        <v>43101</v>
      </c>
      <c r="AB591" s="188">
        <v>43465</v>
      </c>
      <c r="AC591" s="341" t="str">
        <f t="shared" si="44"/>
        <v>enero</v>
      </c>
      <c r="AD591" s="343">
        <f t="shared" si="45"/>
        <v>364</v>
      </c>
      <c r="AE591" s="342">
        <f t="shared" si="43"/>
        <v>365</v>
      </c>
      <c r="AF591" s="180">
        <v>0</v>
      </c>
      <c r="AG591" s="232"/>
      <c r="AH591" s="235"/>
      <c r="AI591" s="235"/>
      <c r="AJ591" s="235"/>
      <c r="AK591" s="238" t="s">
        <v>1905</v>
      </c>
      <c r="AL591" s="354">
        <v>5.333333333333333E-2</v>
      </c>
      <c r="AM591" s="235" t="s">
        <v>1906</v>
      </c>
      <c r="AN591" s="354">
        <v>0.11</v>
      </c>
      <c r="AO591" s="119" t="s">
        <v>2592</v>
      </c>
      <c r="AP591" s="354">
        <v>0.16</v>
      </c>
      <c r="AQ591" s="729" t="s">
        <v>4408</v>
      </c>
      <c r="AR591" s="1052">
        <v>0.21</v>
      </c>
      <c r="AS591" s="1079" t="s">
        <v>5643</v>
      </c>
      <c r="AT591" s="1408">
        <v>0.27</v>
      </c>
      <c r="AU591" s="1099" t="s">
        <v>6090</v>
      </c>
      <c r="AV591" s="1375">
        <v>0.32</v>
      </c>
      <c r="AW591" s="1412" t="s">
        <v>7370</v>
      </c>
      <c r="AX591" s="119"/>
      <c r="AY591" s="119"/>
      <c r="AZ591" s="119"/>
      <c r="BA591" s="119"/>
      <c r="BB591" s="119"/>
      <c r="BC591" s="119"/>
      <c r="BD591" s="119"/>
      <c r="BE591" s="119"/>
      <c r="BF591" s="119"/>
      <c r="BG591" s="119"/>
      <c r="BH591" s="119"/>
      <c r="BI591" s="119"/>
      <c r="BJ591" s="335">
        <f>IFERROR(VLOOKUP(CONCATENATE($AC591,$AE591),'Matriz de Decisión'!$M$4:$Y$81,2,0),0)</f>
        <v>5.333333333333333E-2</v>
      </c>
      <c r="BK591" s="354">
        <v>0.05</v>
      </c>
      <c r="BL591" s="235" t="s">
        <v>1906</v>
      </c>
      <c r="BM591" s="354">
        <f>IFERROR(VLOOKUP(CONCATENATE($AC591,$AE591),'[1]Matriz de Decisión'!$M$4:$Y$81,3,0),0)</f>
        <v>0.10666666666666666</v>
      </c>
      <c r="BN591" s="354">
        <v>0.11</v>
      </c>
      <c r="BO591" s="406" t="s">
        <v>2593</v>
      </c>
      <c r="BP591" s="354">
        <v>0.15999999999999998</v>
      </c>
      <c r="BQ591" s="354">
        <v>0.16</v>
      </c>
      <c r="BR591" s="729" t="s">
        <v>4408</v>
      </c>
      <c r="BS591" s="354">
        <f>IFERROR(VLOOKUP(CONCATENATE($AC591,$AE591),'[1]Matriz de Decisión'!$M$4:$Y$81,5,0),0)</f>
        <v>0.21333333333333332</v>
      </c>
      <c r="BT591" s="1081">
        <v>0.21333333333333332</v>
      </c>
      <c r="BU591" s="1084" t="s">
        <v>5643</v>
      </c>
      <c r="BV591" s="354">
        <f>IFERROR(VLOOKUP(CONCATENATE($AC591,$AE591),'[1]Matriz de Decisión'!$M$4:$Y$81,6,0),0)</f>
        <v>0.26666666666666666</v>
      </c>
      <c r="BW591" s="1183">
        <v>0.27</v>
      </c>
      <c r="BX591" s="1099" t="s">
        <v>6090</v>
      </c>
      <c r="BY591" s="354">
        <f>IFERROR(VLOOKUP(CONCATENATE($AC591,$AE591),'[1]Matriz de Decisión'!$M$4:$Y$81,7,0),0)</f>
        <v>0.32</v>
      </c>
      <c r="BZ591" s="1432">
        <v>0.32</v>
      </c>
      <c r="CA591" s="1099" t="s">
        <v>7370</v>
      </c>
      <c r="CB591" s="354">
        <f>IFERROR(VLOOKUP(CONCATENATE($AC591,$AE591),'[1]Matriz de Decisión'!$M$4:$Y$81,8,0),0)</f>
        <v>0.40333333333333332</v>
      </c>
      <c r="CC591" s="355"/>
      <c r="CD591" s="355"/>
      <c r="CE591" s="354">
        <f>IFERROR(VLOOKUP(CONCATENATE($AC591,$AE591),'[1]Matriz de Decisión'!$M$4:$Y$81,9,0),0)</f>
        <v>0.48666666666666664</v>
      </c>
      <c r="CF591" s="355"/>
      <c r="CG591" s="355"/>
      <c r="CH591" s="354">
        <f>IFERROR(VLOOKUP(CONCATENATE($AC591,$AE591),'[1]Matriz de Decisión'!$M$4:$Y$81,10,0),0)</f>
        <v>0.56999999999999995</v>
      </c>
      <c r="CI591" s="355"/>
      <c r="CJ591" s="355"/>
      <c r="CK591" s="354">
        <f>IFERROR(VLOOKUP(CONCATENATE($AC591,$AE591),'[1]Matriz de Decisión'!$M$4:$Y$81,11,0),0)</f>
        <v>0.65333333333333332</v>
      </c>
      <c r="CL591" s="355"/>
      <c r="CM591" s="355"/>
      <c r="CN591" s="354">
        <f>IFERROR(VLOOKUP(CONCATENATE($AC591,$AE591),'[1]Matriz de Decisión'!$M$4:$Y$81,12,0),0)</f>
        <v>0.73666666666666669</v>
      </c>
      <c r="CO591" s="355"/>
      <c r="CP591" s="355"/>
      <c r="CQ591" s="354">
        <f>IFERROR(VLOOKUP(CONCATENATE($AC591,$AE591),'[1]Matriz de Decisión'!$M$4:$Y$81,13,0),0)</f>
        <v>0.99999999999999989</v>
      </c>
      <c r="CR591" s="355"/>
      <c r="CS591" s="355"/>
    </row>
    <row r="592" spans="1:97" ht="228" x14ac:dyDescent="0.25">
      <c r="A592" s="234" t="s">
        <v>3556</v>
      </c>
      <c r="B592" s="234" t="s">
        <v>181</v>
      </c>
      <c r="C592" s="234">
        <v>3</v>
      </c>
      <c r="D592" s="166" t="s">
        <v>189</v>
      </c>
      <c r="E592" s="120">
        <v>0</v>
      </c>
      <c r="F592" s="166" t="s">
        <v>192</v>
      </c>
      <c r="G592" s="166" t="s">
        <v>3800</v>
      </c>
      <c r="H592" s="166" t="s">
        <v>183</v>
      </c>
      <c r="I592" s="299" t="str">
        <f t="shared" si="38"/>
        <v>I-306-0-1321101</v>
      </c>
      <c r="J592" s="234" t="s">
        <v>221</v>
      </c>
      <c r="K592" s="234" t="s">
        <v>1747</v>
      </c>
      <c r="L592" s="195" t="s">
        <v>20</v>
      </c>
      <c r="M592" s="111" t="s">
        <v>4755</v>
      </c>
      <c r="N592" s="234"/>
      <c r="O592" s="110" t="s">
        <v>225</v>
      </c>
      <c r="P592" s="185" t="s">
        <v>1886</v>
      </c>
      <c r="Q592" s="185" t="s">
        <v>1887</v>
      </c>
      <c r="R592" s="110" t="s">
        <v>228</v>
      </c>
      <c r="S592" s="234" t="s">
        <v>1907</v>
      </c>
      <c r="T592" s="234" t="s">
        <v>1903</v>
      </c>
      <c r="U592" s="171">
        <v>0.2</v>
      </c>
      <c r="V592" s="127" t="s">
        <v>223</v>
      </c>
      <c r="W592" s="310">
        <v>2379000</v>
      </c>
      <c r="X592" s="234"/>
      <c r="Y592" s="234"/>
      <c r="Z592" s="619" t="s">
        <v>1908</v>
      </c>
      <c r="AA592" s="188">
        <v>43101</v>
      </c>
      <c r="AB592" s="188">
        <v>43465</v>
      </c>
      <c r="AC592" s="341" t="str">
        <f t="shared" si="44"/>
        <v>enero</v>
      </c>
      <c r="AD592" s="343">
        <f t="shared" si="45"/>
        <v>364</v>
      </c>
      <c r="AE592" s="342">
        <f t="shared" si="43"/>
        <v>365</v>
      </c>
      <c r="AF592" s="180">
        <v>0</v>
      </c>
      <c r="AG592" s="235">
        <v>1361348805.3386981</v>
      </c>
      <c r="AH592" s="126" t="s">
        <v>1909</v>
      </c>
      <c r="AI592" s="235"/>
      <c r="AJ592" s="235" t="s">
        <v>1910</v>
      </c>
      <c r="AK592" s="238" t="s">
        <v>2594</v>
      </c>
      <c r="AL592" s="354">
        <v>5.333333333333333E-2</v>
      </c>
      <c r="AM592" s="235" t="s">
        <v>1911</v>
      </c>
      <c r="AN592" s="354">
        <v>0.11</v>
      </c>
      <c r="AO592" s="119" t="s">
        <v>2595</v>
      </c>
      <c r="AP592" s="354">
        <v>0.16</v>
      </c>
      <c r="AQ592" s="729" t="s">
        <v>4409</v>
      </c>
      <c r="AR592" s="1052">
        <v>0.21</v>
      </c>
      <c r="AS592" s="1079" t="s">
        <v>5644</v>
      </c>
      <c r="AT592" s="1408">
        <v>0.27</v>
      </c>
      <c r="AU592" s="1099" t="s">
        <v>6091</v>
      </c>
      <c r="AV592" s="1375">
        <v>0.32</v>
      </c>
      <c r="AW592" s="1412" t="s">
        <v>7371</v>
      </c>
      <c r="AX592" s="119"/>
      <c r="AY592" s="119"/>
      <c r="AZ592" s="119"/>
      <c r="BA592" s="119"/>
      <c r="BB592" s="119"/>
      <c r="BC592" s="119"/>
      <c r="BD592" s="119"/>
      <c r="BE592" s="119"/>
      <c r="BF592" s="119"/>
      <c r="BG592" s="119"/>
      <c r="BH592" s="119"/>
      <c r="BI592" s="119"/>
      <c r="BJ592" s="335">
        <f>IFERROR(VLOOKUP(CONCATENATE($AC592,$AE592),'Matriz de Decisión'!$M$4:$Y$81,2,0),0)</f>
        <v>5.333333333333333E-2</v>
      </c>
      <c r="BK592" s="354">
        <v>0.05</v>
      </c>
      <c r="BL592" s="235" t="s">
        <v>1912</v>
      </c>
      <c r="BM592" s="354">
        <f>IFERROR(VLOOKUP(CONCATENATE($AC592,$AE592),'[1]Matriz de Decisión'!$M$4:$Y$81,3,0),0)</f>
        <v>0.10666666666666666</v>
      </c>
      <c r="BN592" s="354">
        <v>0.11</v>
      </c>
      <c r="BO592" s="508" t="s">
        <v>2595</v>
      </c>
      <c r="BP592" s="354">
        <v>0.15999999999999998</v>
      </c>
      <c r="BQ592" s="354">
        <v>0.16</v>
      </c>
      <c r="BR592" s="729" t="s">
        <v>4409</v>
      </c>
      <c r="BS592" s="354">
        <f>IFERROR(VLOOKUP(CONCATENATE($AC592,$AE592),'[1]Matriz de Decisión'!$M$4:$Y$81,5,0),0)</f>
        <v>0.21333333333333332</v>
      </c>
      <c r="BT592" s="1081">
        <v>0.21333333333333332</v>
      </c>
      <c r="BU592" s="1084" t="s">
        <v>5644</v>
      </c>
      <c r="BV592" s="354">
        <f>IFERROR(VLOOKUP(CONCATENATE($AC592,$AE592),'[1]Matriz de Decisión'!$M$4:$Y$81,6,0),0)</f>
        <v>0.26666666666666666</v>
      </c>
      <c r="BW592" s="1183">
        <v>0.27</v>
      </c>
      <c r="BX592" s="1099" t="s">
        <v>6091</v>
      </c>
      <c r="BY592" s="354">
        <f>IFERROR(VLOOKUP(CONCATENATE($AC592,$AE592),'[1]Matriz de Decisión'!$M$4:$Y$81,7,0),0)</f>
        <v>0.32</v>
      </c>
      <c r="BZ592" s="1432">
        <v>0.32</v>
      </c>
      <c r="CA592" s="1099" t="s">
        <v>7374</v>
      </c>
      <c r="CB592" s="354">
        <f>IFERROR(VLOOKUP(CONCATENATE($AC592,$AE592),'[1]Matriz de Decisión'!$M$4:$Y$81,8,0),0)</f>
        <v>0.40333333333333332</v>
      </c>
      <c r="CC592" s="355"/>
      <c r="CD592" s="355"/>
      <c r="CE592" s="354">
        <f>IFERROR(VLOOKUP(CONCATENATE($AC592,$AE592),'[1]Matriz de Decisión'!$M$4:$Y$81,9,0),0)</f>
        <v>0.48666666666666664</v>
      </c>
      <c r="CF592" s="355"/>
      <c r="CG592" s="355"/>
      <c r="CH592" s="354">
        <f>IFERROR(VLOOKUP(CONCATENATE($AC592,$AE592),'[1]Matriz de Decisión'!$M$4:$Y$81,10,0),0)</f>
        <v>0.56999999999999995</v>
      </c>
      <c r="CI592" s="355"/>
      <c r="CJ592" s="355"/>
      <c r="CK592" s="354">
        <f>IFERROR(VLOOKUP(CONCATENATE($AC592,$AE592),'[1]Matriz de Decisión'!$M$4:$Y$81,11,0),0)</f>
        <v>0.65333333333333332</v>
      </c>
      <c r="CL592" s="355"/>
      <c r="CM592" s="355"/>
      <c r="CN592" s="354">
        <f>IFERROR(VLOOKUP(CONCATENATE($AC592,$AE592),'[1]Matriz de Decisión'!$M$4:$Y$81,12,0),0)</f>
        <v>0.73666666666666669</v>
      </c>
      <c r="CO592" s="355"/>
      <c r="CP592" s="355"/>
      <c r="CQ592" s="354">
        <f>IFERROR(VLOOKUP(CONCATENATE($AC592,$AE592),'[1]Matriz de Decisión'!$M$4:$Y$81,13,0),0)</f>
        <v>0.99999999999999989</v>
      </c>
      <c r="CR592" s="355"/>
      <c r="CS592" s="355"/>
    </row>
    <row r="593" spans="1:97" ht="48" x14ac:dyDescent="0.25">
      <c r="A593" s="234" t="s">
        <v>3556</v>
      </c>
      <c r="B593" s="234" t="s">
        <v>181</v>
      </c>
      <c r="C593" s="234">
        <v>3</v>
      </c>
      <c r="D593" s="166" t="s">
        <v>189</v>
      </c>
      <c r="E593" s="120">
        <v>0</v>
      </c>
      <c r="F593" s="166" t="s">
        <v>192</v>
      </c>
      <c r="G593" s="166" t="s">
        <v>3801</v>
      </c>
      <c r="H593" s="166" t="s">
        <v>183</v>
      </c>
      <c r="I593" s="299" t="str">
        <f t="shared" si="38"/>
        <v>I-306-0-1321201</v>
      </c>
      <c r="J593" s="234" t="s">
        <v>221</v>
      </c>
      <c r="K593" s="234" t="s">
        <v>16</v>
      </c>
      <c r="L593" s="195" t="s">
        <v>20</v>
      </c>
      <c r="M593" s="111" t="s">
        <v>4755</v>
      </c>
      <c r="N593" s="234"/>
      <c r="O593" s="110" t="s">
        <v>225</v>
      </c>
      <c r="P593" s="185" t="s">
        <v>1886</v>
      </c>
      <c r="Q593" s="185" t="s">
        <v>1887</v>
      </c>
      <c r="R593" s="110" t="s">
        <v>228</v>
      </c>
      <c r="S593" s="186" t="s">
        <v>1913</v>
      </c>
      <c r="T593" s="234" t="s">
        <v>4769</v>
      </c>
      <c r="U593" s="171">
        <v>0.1</v>
      </c>
      <c r="V593" s="127" t="s">
        <v>223</v>
      </c>
      <c r="W593" s="956">
        <v>1</v>
      </c>
      <c r="X593" s="234"/>
      <c r="Y593" s="234"/>
      <c r="Z593" s="198" t="s">
        <v>1914</v>
      </c>
      <c r="AA593" s="188">
        <v>43282</v>
      </c>
      <c r="AB593" s="188">
        <v>43373</v>
      </c>
      <c r="AC593" s="341" t="str">
        <f t="shared" si="44"/>
        <v>julio</v>
      </c>
      <c r="AD593" s="343">
        <f t="shared" si="45"/>
        <v>91</v>
      </c>
      <c r="AE593" s="342">
        <f t="shared" si="43"/>
        <v>91</v>
      </c>
      <c r="AF593" s="180">
        <v>0</v>
      </c>
      <c r="AG593" s="232"/>
      <c r="AH593" s="235"/>
      <c r="AI593" s="235"/>
      <c r="AJ593" s="235"/>
      <c r="AK593" s="238"/>
      <c r="AL593" s="354">
        <v>0</v>
      </c>
      <c r="AM593" s="235"/>
      <c r="AN593" s="119"/>
      <c r="AO593" s="119"/>
      <c r="AP593" s="354">
        <v>0</v>
      </c>
      <c r="AQ593" s="119"/>
      <c r="AR593" s="1077">
        <v>0</v>
      </c>
      <c r="AS593" s="1076"/>
      <c r="AT593" s="1408">
        <v>0</v>
      </c>
      <c r="AU593" s="1099"/>
      <c r="AV593" s="1232"/>
      <c r="AW593" s="1412"/>
      <c r="AX593" s="119"/>
      <c r="AY593" s="119"/>
      <c r="AZ593" s="119"/>
      <c r="BA593" s="119"/>
      <c r="BB593" s="119"/>
      <c r="BC593" s="119"/>
      <c r="BD593" s="119"/>
      <c r="BE593" s="119"/>
      <c r="BF593" s="119"/>
      <c r="BG593" s="119"/>
      <c r="BH593" s="119"/>
      <c r="BI593" s="119"/>
      <c r="BJ593" s="335">
        <f>IFERROR(VLOOKUP(CONCATENATE($AC593,$AE593),'Matriz de Decisión'!$M$4:$Y$81,2,0),0)</f>
        <v>0</v>
      </c>
      <c r="BK593" s="354"/>
      <c r="BL593" s="235"/>
      <c r="BM593" s="354">
        <f>IFERROR(VLOOKUP(CONCATENATE($AC593,$AE593),'[1]Matriz de Decisión'!$M$4:$Y$81,3,0),0)</f>
        <v>0</v>
      </c>
      <c r="BN593" s="355"/>
      <c r="BO593" s="355"/>
      <c r="BP593" s="354">
        <v>0</v>
      </c>
      <c r="BQ593" s="354">
        <v>0</v>
      </c>
      <c r="BR593" s="119"/>
      <c r="BS593" s="354">
        <f>IFERROR(VLOOKUP(CONCATENATE($AC593,$AE593),'[1]Matriz de Decisión'!$M$4:$Y$81,5,0),0)</f>
        <v>0</v>
      </c>
      <c r="BT593" s="1081">
        <v>0</v>
      </c>
      <c r="BU593" s="1080"/>
      <c r="BV593" s="354">
        <f>IFERROR(VLOOKUP(CONCATENATE($AC593,$AE593),'[1]Matriz de Decisión'!$M$4:$Y$81,6,0),0)</f>
        <v>0</v>
      </c>
      <c r="BW593" s="1183">
        <v>0</v>
      </c>
      <c r="BX593" s="1099"/>
      <c r="BY593" s="354">
        <f>IFERROR(VLOOKUP(CONCATENATE($AC593,$AE593),'[1]Matriz de Decisión'!$M$4:$Y$81,7,0),0)</f>
        <v>0</v>
      </c>
      <c r="BZ593" s="1433"/>
      <c r="CA593" s="1433"/>
      <c r="CB593" s="354">
        <f>IFERROR(VLOOKUP(CONCATENATE($AC593,$AE593),'[1]Matriz de Decisión'!$M$4:$Y$81,8,0),0)</f>
        <v>0.25</v>
      </c>
      <c r="CC593" s="355"/>
      <c r="CD593" s="355"/>
      <c r="CE593" s="354">
        <f>IFERROR(VLOOKUP(CONCATENATE($AC593,$AE593),'[1]Matriz de Decisión'!$M$4:$Y$81,9,0),0)</f>
        <v>0.6</v>
      </c>
      <c r="CF593" s="355"/>
      <c r="CG593" s="355"/>
      <c r="CH593" s="354">
        <f>IFERROR(VLOOKUP(CONCATENATE($AC593,$AE593),'[1]Matriz de Decisión'!$M$4:$Y$81,10,0),0)</f>
        <v>1</v>
      </c>
      <c r="CI593" s="355"/>
      <c r="CJ593" s="355"/>
      <c r="CK593" s="354">
        <f>IFERROR(VLOOKUP(CONCATENATE($AC593,$AE593),'[1]Matriz de Decisión'!$M$4:$Y$81,11,0),0)</f>
        <v>1</v>
      </c>
      <c r="CL593" s="355"/>
      <c r="CM593" s="355"/>
      <c r="CN593" s="354">
        <f>IFERROR(VLOOKUP(CONCATENATE($AC593,$AE593),'[1]Matriz de Decisión'!$M$4:$Y$81,12,0),0)</f>
        <v>1</v>
      </c>
      <c r="CO593" s="355"/>
      <c r="CP593" s="355"/>
      <c r="CQ593" s="354">
        <f>IFERROR(VLOOKUP(CONCATENATE($AC593,$AE593),'[1]Matriz de Decisión'!$M$4:$Y$81,13,0),0)</f>
        <v>1</v>
      </c>
      <c r="CR593" s="355"/>
      <c r="CS593" s="355"/>
    </row>
    <row r="594" spans="1:97" ht="141.75" x14ac:dyDescent="0.25">
      <c r="A594" s="234" t="s">
        <v>3556</v>
      </c>
      <c r="B594" s="234" t="s">
        <v>181</v>
      </c>
      <c r="C594" s="234">
        <v>3</v>
      </c>
      <c r="D594" s="166" t="s">
        <v>189</v>
      </c>
      <c r="E594" s="120">
        <v>1</v>
      </c>
      <c r="F594" s="166" t="s">
        <v>210</v>
      </c>
      <c r="G594" s="166" t="s">
        <v>203</v>
      </c>
      <c r="H594" s="166" t="s">
        <v>183</v>
      </c>
      <c r="I594" s="299" t="str">
        <f t="shared" ref="I594:I663" si="46">+B594&amp;"-"&amp;C594&amp;D594&amp;"-"&amp;E594&amp;"-"&amp;F594&amp;G594&amp;H594</f>
        <v>I-306-1-2100501</v>
      </c>
      <c r="J594" s="234" t="s">
        <v>221</v>
      </c>
      <c r="K594" s="216" t="s">
        <v>1996</v>
      </c>
      <c r="L594" s="195" t="s">
        <v>20</v>
      </c>
      <c r="M594" s="234" t="s">
        <v>4761</v>
      </c>
      <c r="N594" s="234"/>
      <c r="O594" s="185" t="s">
        <v>1663</v>
      </c>
      <c r="P594" s="185" t="s">
        <v>1886</v>
      </c>
      <c r="Q594" s="185" t="s">
        <v>1887</v>
      </c>
      <c r="R594" s="216" t="s">
        <v>222</v>
      </c>
      <c r="S594" s="234" t="s">
        <v>1915</v>
      </c>
      <c r="T594" s="234" t="s">
        <v>1916</v>
      </c>
      <c r="U594" s="171">
        <v>0.2</v>
      </c>
      <c r="V594" s="234" t="s">
        <v>314</v>
      </c>
      <c r="W594" s="958">
        <v>0.93</v>
      </c>
      <c r="X594" s="121"/>
      <c r="Y594" s="121"/>
      <c r="Z594" s="620" t="s">
        <v>1917</v>
      </c>
      <c r="AA594" s="188">
        <v>43191</v>
      </c>
      <c r="AB594" s="188">
        <v>43465</v>
      </c>
      <c r="AC594" s="341" t="str">
        <f t="shared" si="44"/>
        <v>abril</v>
      </c>
      <c r="AD594" s="343">
        <f t="shared" si="45"/>
        <v>274</v>
      </c>
      <c r="AE594" s="342">
        <f t="shared" si="43"/>
        <v>274</v>
      </c>
      <c r="AF594" s="180">
        <v>0</v>
      </c>
      <c r="AG594" s="232"/>
      <c r="AH594" s="234"/>
      <c r="AI594" s="235"/>
      <c r="AJ594" s="235"/>
      <c r="AK594" s="238"/>
      <c r="AL594" s="354">
        <v>0</v>
      </c>
      <c r="AM594" s="235"/>
      <c r="AN594" s="119"/>
      <c r="AO594" s="119"/>
      <c r="AP594" s="354">
        <v>0</v>
      </c>
      <c r="AQ594" s="119"/>
      <c r="AR594" s="1077">
        <v>0.08</v>
      </c>
      <c r="AS594" s="1078" t="s">
        <v>5645</v>
      </c>
      <c r="AT594" s="1408">
        <v>0.16</v>
      </c>
      <c r="AU594" s="1099" t="s">
        <v>6092</v>
      </c>
      <c r="AV594" s="1375">
        <v>0.24</v>
      </c>
      <c r="AW594" s="1412" t="s">
        <v>7372</v>
      </c>
      <c r="AX594" s="119"/>
      <c r="AY594" s="119"/>
      <c r="AZ594" s="119"/>
      <c r="BA594" s="119"/>
      <c r="BB594" s="119"/>
      <c r="BC594" s="119"/>
      <c r="BD594" s="119"/>
      <c r="BE594" s="119"/>
      <c r="BF594" s="119"/>
      <c r="BG594" s="119"/>
      <c r="BH594" s="119"/>
      <c r="BI594" s="119"/>
      <c r="BJ594" s="335">
        <f>IFERROR(VLOOKUP(CONCATENATE($AC594,$AE594),'Matriz de Decisión'!$M$4:$Y$81,2,0),0)</f>
        <v>0</v>
      </c>
      <c r="BK594" s="354"/>
      <c r="BL594" s="235"/>
      <c r="BM594" s="354">
        <f>IFERROR(VLOOKUP(CONCATENATE($AC594,$AE594),'[1]Matriz de Decisión'!$M$4:$Y$81,3,0),0)</f>
        <v>0</v>
      </c>
      <c r="BN594" s="355"/>
      <c r="BO594" s="355"/>
      <c r="BP594" s="354">
        <v>0</v>
      </c>
      <c r="BQ594" s="354">
        <v>0</v>
      </c>
      <c r="BR594" s="119"/>
      <c r="BS594" s="354">
        <f>IFERROR(VLOOKUP(CONCATENATE($AC594,$AE594),'[1]Matriz de Decisión'!$M$4:$Y$81,5,0),0)</f>
        <v>8.1111111111111106E-2</v>
      </c>
      <c r="BT594" s="1081">
        <v>8.1111111111111106E-2</v>
      </c>
      <c r="BU594" s="1082" t="s">
        <v>5649</v>
      </c>
      <c r="BV594" s="354">
        <f>IFERROR(VLOOKUP(CONCATENATE($AC594,$AE594),'[1]Matriz de Decisión'!$M$4:$Y$81,6,0),0)</f>
        <v>0.16222222222222221</v>
      </c>
      <c r="BW594" s="1183">
        <v>0.16</v>
      </c>
      <c r="BX594" s="1099" t="s">
        <v>6092</v>
      </c>
      <c r="BY594" s="354">
        <f>IFERROR(VLOOKUP(CONCATENATE($AC594,$AE594),'[1]Matriz de Decisión'!$M$4:$Y$81,7,0),0)</f>
        <v>0.24333333333333332</v>
      </c>
      <c r="BZ594" s="1432">
        <v>0.24</v>
      </c>
      <c r="CA594" s="1083" t="s">
        <v>7372</v>
      </c>
      <c r="CB594" s="354">
        <f>IFERROR(VLOOKUP(CONCATENATE($AC594,$AE594),'[1]Matriz de Decisión'!$M$4:$Y$81,8,0),0)</f>
        <v>0.32444444444444442</v>
      </c>
      <c r="CC594" s="355"/>
      <c r="CD594" s="355"/>
      <c r="CE594" s="354">
        <f>IFERROR(VLOOKUP(CONCATENATE($AC594,$AE594),'[1]Matriz de Decisión'!$M$4:$Y$81,9,0),0)</f>
        <v>0.40555555555555556</v>
      </c>
      <c r="CF594" s="355"/>
      <c r="CG594" s="355"/>
      <c r="CH594" s="354">
        <f>IFERROR(VLOOKUP(CONCATENATE($AC594,$AE594),'[1]Matriz de Decisión'!$M$4:$Y$81,10,0),0)</f>
        <v>0.51666666666666661</v>
      </c>
      <c r="CI594" s="355"/>
      <c r="CJ594" s="355"/>
      <c r="CK594" s="354">
        <f>IFERROR(VLOOKUP(CONCATENATE($AC594,$AE594),'[1]Matriz de Decisión'!$M$4:$Y$81,11,0),0)</f>
        <v>0.62777777777777777</v>
      </c>
      <c r="CL594" s="355"/>
      <c r="CM594" s="355"/>
      <c r="CN594" s="354">
        <f>IFERROR(VLOOKUP(CONCATENATE($AC594,$AE594),'[1]Matriz de Decisión'!$M$4:$Y$81,12,0),0)</f>
        <v>0.73888888888888893</v>
      </c>
      <c r="CO594" s="355"/>
      <c r="CP594" s="355"/>
      <c r="CQ594" s="354">
        <f>IFERROR(VLOOKUP(CONCATENATE($AC594,$AE594),'[1]Matriz de Decisión'!$M$4:$Y$81,13,0),0)</f>
        <v>1</v>
      </c>
      <c r="CR594" s="355"/>
      <c r="CS594" s="355"/>
    </row>
    <row r="595" spans="1:97" ht="346.5" x14ac:dyDescent="0.25">
      <c r="A595" s="234" t="s">
        <v>3556</v>
      </c>
      <c r="B595" s="234" t="s">
        <v>181</v>
      </c>
      <c r="C595" s="234">
        <v>3</v>
      </c>
      <c r="D595" s="166" t="s">
        <v>189</v>
      </c>
      <c r="E595" s="120">
        <v>0</v>
      </c>
      <c r="F595" s="166" t="s">
        <v>192</v>
      </c>
      <c r="G595" s="166" t="s">
        <v>3802</v>
      </c>
      <c r="H595" s="166" t="s">
        <v>183</v>
      </c>
      <c r="I595" s="299" t="str">
        <f t="shared" si="46"/>
        <v>I-306-0-1321301</v>
      </c>
      <c r="J595" s="234" t="s">
        <v>221</v>
      </c>
      <c r="K595" s="216" t="s">
        <v>1996</v>
      </c>
      <c r="L595" s="195" t="s">
        <v>20</v>
      </c>
      <c r="M595" s="234" t="s">
        <v>4761</v>
      </c>
      <c r="N595" s="234"/>
      <c r="O595" s="110" t="s">
        <v>225</v>
      </c>
      <c r="P595" s="185" t="s">
        <v>1886</v>
      </c>
      <c r="Q595" s="185" t="s">
        <v>1887</v>
      </c>
      <c r="R595" s="110" t="s">
        <v>228</v>
      </c>
      <c r="S595" s="234" t="s">
        <v>1918</v>
      </c>
      <c r="T595" s="234" t="s">
        <v>1919</v>
      </c>
      <c r="U595" s="171">
        <v>0.2</v>
      </c>
      <c r="V595" s="127" t="s">
        <v>223</v>
      </c>
      <c r="W595" s="310">
        <v>90</v>
      </c>
      <c r="X595" s="234"/>
      <c r="Y595" s="234"/>
      <c r="Z595" s="620" t="s">
        <v>1920</v>
      </c>
      <c r="AA595" s="188">
        <v>43132</v>
      </c>
      <c r="AB595" s="188">
        <v>43465</v>
      </c>
      <c r="AC595" s="341" t="str">
        <f t="shared" si="44"/>
        <v>febrero</v>
      </c>
      <c r="AD595" s="343">
        <f t="shared" si="45"/>
        <v>333</v>
      </c>
      <c r="AE595" s="342">
        <f t="shared" si="43"/>
        <v>333</v>
      </c>
      <c r="AF595" s="199">
        <v>582093971.93792605</v>
      </c>
      <c r="AG595" s="232"/>
      <c r="AH595" s="126" t="s">
        <v>1909</v>
      </c>
      <c r="AI595" s="235"/>
      <c r="AJ595" s="235" t="s">
        <v>1921</v>
      </c>
      <c r="AK595" s="238" t="s">
        <v>2596</v>
      </c>
      <c r="AL595" s="354">
        <v>0</v>
      </c>
      <c r="AM595" s="235"/>
      <c r="AN595" s="504">
        <v>0.06</v>
      </c>
      <c r="AO595" s="119" t="s">
        <v>2597</v>
      </c>
      <c r="AP595" s="354">
        <v>0.12</v>
      </c>
      <c r="AQ595" s="730" t="s">
        <v>4410</v>
      </c>
      <c r="AR595" s="1077">
        <v>0.18</v>
      </c>
      <c r="AS595" s="1078" t="s">
        <v>5646</v>
      </c>
      <c r="AT595" s="1408">
        <v>0.24</v>
      </c>
      <c r="AU595" s="1099" t="s">
        <v>6093</v>
      </c>
      <c r="AV595" s="1375">
        <v>0.3</v>
      </c>
      <c r="AW595" s="1412" t="s">
        <v>7373</v>
      </c>
      <c r="AX595" s="119"/>
      <c r="AY595" s="119"/>
      <c r="AZ595" s="119"/>
      <c r="BA595" s="119"/>
      <c r="BB595" s="119"/>
      <c r="BC595" s="119"/>
      <c r="BD595" s="119"/>
      <c r="BE595" s="119"/>
      <c r="BF595" s="119"/>
      <c r="BG595" s="119"/>
      <c r="BH595" s="119"/>
      <c r="BI595" s="119"/>
      <c r="BJ595" s="335">
        <f>IFERROR(VLOOKUP(CONCATENATE($AC595,$AE595),'Matriz de Decisión'!$M$4:$Y$81,2,0),0)</f>
        <v>0</v>
      </c>
      <c r="BK595" s="354"/>
      <c r="BL595" s="235"/>
      <c r="BM595" s="354">
        <f>IFERROR(VLOOKUP(CONCATENATE($AC595,$AE595),'[1]Matriz de Decisión'!$M$4:$Y$81,3,0),0)</f>
        <v>6.0909090909090913E-2</v>
      </c>
      <c r="BN595" s="504">
        <v>0.06</v>
      </c>
      <c r="BO595" s="406" t="s">
        <v>2597</v>
      </c>
      <c r="BP595" s="354">
        <v>0.12181818181818183</v>
      </c>
      <c r="BQ595" s="354">
        <v>0.12</v>
      </c>
      <c r="BR595" s="729" t="s">
        <v>4411</v>
      </c>
      <c r="BS595" s="354">
        <f>IFERROR(VLOOKUP(CONCATENATE($AC595,$AE595),'[1]Matriz de Decisión'!$M$4:$Y$81,5,0),0)</f>
        <v>0.18272727272727274</v>
      </c>
      <c r="BT595" s="1081">
        <v>0.18272727272727274</v>
      </c>
      <c r="BU595" s="1083" t="s">
        <v>5646</v>
      </c>
      <c r="BV595" s="354">
        <f>IFERROR(VLOOKUP(CONCATENATE($AC595,$AE595),'[1]Matriz de Decisión'!$M$4:$Y$81,6,0),0)</f>
        <v>0.24363636363636365</v>
      </c>
      <c r="BW595" s="1183">
        <v>0.24</v>
      </c>
      <c r="BX595" s="1099" t="s">
        <v>6094</v>
      </c>
      <c r="BY595" s="354">
        <f>IFERROR(VLOOKUP(CONCATENATE($AC595,$AE595),'[1]Matriz de Decisión'!$M$4:$Y$81,7,0),0)</f>
        <v>0.30454545454545456</v>
      </c>
      <c r="BZ595" s="1432">
        <f>IFERROR(VLOOKUP(CONCATENATE($AA595,$AC595),'[9]Matriz de Decisión'!$M$4:$Y$81,7,0),0)</f>
        <v>0</v>
      </c>
      <c r="CA595" s="1083" t="s">
        <v>7373</v>
      </c>
      <c r="CB595" s="354">
        <f>IFERROR(VLOOKUP(CONCATENATE($AC595,$AE595),'[1]Matriz de Decisión'!$M$4:$Y$81,8,0),0)</f>
        <v>0.3954545454545455</v>
      </c>
      <c r="CC595" s="355"/>
      <c r="CD595" s="355"/>
      <c r="CE595" s="354">
        <f>IFERROR(VLOOKUP(CONCATENATE($AC595,$AE595),'[1]Matriz de Decisión'!$M$4:$Y$81,9,0),0)</f>
        <v>0.48636363636363644</v>
      </c>
      <c r="CF595" s="355"/>
      <c r="CG595" s="355"/>
      <c r="CH595" s="354">
        <f>IFERROR(VLOOKUP(CONCATENATE($AC595,$AE595),'[1]Matriz de Decisión'!$M$4:$Y$81,10,0),0)</f>
        <v>0.57727272727272738</v>
      </c>
      <c r="CI595" s="355"/>
      <c r="CJ595" s="355"/>
      <c r="CK595" s="354">
        <f>IFERROR(VLOOKUP(CONCATENATE($AC595,$AE595),'[1]Matriz de Decisión'!$M$4:$Y$81,11,0),0)</f>
        <v>0.66818181818181832</v>
      </c>
      <c r="CL595" s="355"/>
      <c r="CM595" s="355"/>
      <c r="CN595" s="354">
        <f>IFERROR(VLOOKUP(CONCATENATE($AC595,$AE595),'[1]Matriz de Decisión'!$M$4:$Y$81,12,0),0)</f>
        <v>0.75909090909090926</v>
      </c>
      <c r="CO595" s="355"/>
      <c r="CP595" s="355"/>
      <c r="CQ595" s="354">
        <f>IFERROR(VLOOKUP(CONCATENATE($AC595,$AE595),'[1]Matriz de Decisión'!$M$4:$Y$81,13,0),0)</f>
        <v>1</v>
      </c>
      <c r="CR595" s="355"/>
      <c r="CS595" s="355"/>
    </row>
    <row r="596" spans="1:97" ht="157.5" x14ac:dyDescent="0.25">
      <c r="A596" s="234" t="s">
        <v>3556</v>
      </c>
      <c r="B596" s="234" t="s">
        <v>181</v>
      </c>
      <c r="C596" s="234">
        <v>3</v>
      </c>
      <c r="D596" s="166" t="s">
        <v>183</v>
      </c>
      <c r="E596" s="120">
        <v>0</v>
      </c>
      <c r="F596" s="166" t="s">
        <v>192</v>
      </c>
      <c r="G596" s="166" t="s">
        <v>3803</v>
      </c>
      <c r="H596" s="166" t="s">
        <v>183</v>
      </c>
      <c r="I596" s="299" t="str">
        <f t="shared" si="46"/>
        <v>I-301-0-1321401</v>
      </c>
      <c r="J596" s="234" t="s">
        <v>221</v>
      </c>
      <c r="K596" s="216" t="s">
        <v>1996</v>
      </c>
      <c r="L596" s="217" t="s">
        <v>20</v>
      </c>
      <c r="M596" s="111" t="s">
        <v>4755</v>
      </c>
      <c r="N596" s="200"/>
      <c r="O596" s="110" t="s">
        <v>225</v>
      </c>
      <c r="P596" s="331" t="s">
        <v>1922</v>
      </c>
      <c r="Q596" s="110" t="s">
        <v>1923</v>
      </c>
      <c r="R596" s="110" t="s">
        <v>228</v>
      </c>
      <c r="S596" s="111" t="s">
        <v>1924</v>
      </c>
      <c r="T596" s="111" t="s">
        <v>3884</v>
      </c>
      <c r="U596" s="171">
        <v>0.15</v>
      </c>
      <c r="V596" s="216" t="s">
        <v>314</v>
      </c>
      <c r="W596" s="958">
        <v>1</v>
      </c>
      <c r="X596" s="142" t="s">
        <v>222</v>
      </c>
      <c r="Y596" s="972">
        <v>43180</v>
      </c>
      <c r="Z596" s="296" t="s">
        <v>6888</v>
      </c>
      <c r="AA596" s="134">
        <v>43101</v>
      </c>
      <c r="AB596" s="134">
        <v>43465</v>
      </c>
      <c r="AC596" s="341" t="str">
        <f t="shared" si="44"/>
        <v>enero</v>
      </c>
      <c r="AD596" s="343">
        <f t="shared" si="45"/>
        <v>364</v>
      </c>
      <c r="AE596" s="342">
        <f t="shared" si="43"/>
        <v>365</v>
      </c>
      <c r="AF596" s="168">
        <v>60000000</v>
      </c>
      <c r="AG596" s="201"/>
      <c r="AH596" s="398"/>
      <c r="AI596" s="201"/>
      <c r="AJ596" s="399" t="s">
        <v>1925</v>
      </c>
      <c r="AK596" s="119" t="s">
        <v>3889</v>
      </c>
      <c r="AL596" s="224">
        <v>8.3000000000000004E-2</v>
      </c>
      <c r="AM596" s="119" t="s">
        <v>1926</v>
      </c>
      <c r="AN596" s="224">
        <v>0.16600000000000001</v>
      </c>
      <c r="AO596" s="119" t="s">
        <v>1926</v>
      </c>
      <c r="AP596" s="224">
        <v>0.249</v>
      </c>
      <c r="AQ596" s="119" t="s">
        <v>4416</v>
      </c>
      <c r="AR596" s="1211">
        <v>0.33200000000000002</v>
      </c>
      <c r="AS596" s="1206" t="s">
        <v>5734</v>
      </c>
      <c r="AT596" s="291">
        <v>0.41500000000000004</v>
      </c>
      <c r="AU596" s="1232" t="s">
        <v>6100</v>
      </c>
      <c r="AV596" s="291">
        <v>0.498</v>
      </c>
      <c r="AW596" s="1412" t="s">
        <v>4416</v>
      </c>
      <c r="AX596" s="119"/>
      <c r="AY596" s="119"/>
      <c r="AZ596" s="119"/>
      <c r="BA596" s="119"/>
      <c r="BB596" s="119"/>
      <c r="BC596" s="119"/>
      <c r="BD596" s="119"/>
      <c r="BE596" s="119"/>
      <c r="BF596" s="119"/>
      <c r="BG596" s="119"/>
      <c r="BH596" s="119"/>
      <c r="BI596" s="119"/>
      <c r="BJ596" s="335">
        <f>IFERROR(VLOOKUP(CONCATENATE($AC596,$AE596),'Matriz de Decisión'!$M$4:$Y$81,2,0),0)</f>
        <v>5.333333333333333E-2</v>
      </c>
      <c r="BK596" s="228">
        <f>1/12</f>
        <v>8.3333333333333329E-2</v>
      </c>
      <c r="BL596" s="400" t="s">
        <v>1927</v>
      </c>
      <c r="BM596" s="354">
        <f>IFERROR(VLOOKUP(CONCATENATE($AC596,$AE596),'[1]Matriz de Decisión'!$M$4:$Y$81,3,0),0)</f>
        <v>0.10666666666666666</v>
      </c>
      <c r="BN596" s="224">
        <v>0.16600000000000001</v>
      </c>
      <c r="BO596" s="119" t="s">
        <v>1926</v>
      </c>
      <c r="BP596" s="738">
        <v>0.249</v>
      </c>
      <c r="BQ596" s="1106">
        <v>0.249</v>
      </c>
      <c r="BR596" s="119" t="s">
        <v>4416</v>
      </c>
      <c r="BS596" s="354">
        <f>IFERROR(VLOOKUP(CONCATENATE($AC596,$AE596),'[1]Matriz de Decisión'!$M$4:$Y$81,5,0),0)</f>
        <v>0.21333333333333332</v>
      </c>
      <c r="BT596" s="1111">
        <v>0.21299999999999999</v>
      </c>
      <c r="BU596" s="1220" t="s">
        <v>5751</v>
      </c>
      <c r="BV596" s="1251">
        <f>IFERROR(VLOOKUP(CONCATENATE($AC596,$AE596),'[1]Matriz de Decisión'!$M$4:$Y$81,6,0),0)</f>
        <v>0.26666666666666666</v>
      </c>
      <c r="BW596" s="1242">
        <v>0.27</v>
      </c>
      <c r="BX596" s="1232" t="s">
        <v>6116</v>
      </c>
      <c r="BY596" s="1463">
        <v>0.498</v>
      </c>
      <c r="BZ596" s="1463">
        <v>0.498</v>
      </c>
      <c r="CA596" s="1257" t="s">
        <v>1927</v>
      </c>
      <c r="CB596" s="354">
        <f>IFERROR(VLOOKUP(CONCATENATE($AC596,$AE596),'[1]Matriz de Decisión'!$M$4:$Y$81,8,0),0)</f>
        <v>0.40333333333333332</v>
      </c>
      <c r="CC596" s="355"/>
      <c r="CD596" s="355"/>
      <c r="CE596" s="354">
        <f>IFERROR(VLOOKUP(CONCATENATE($AC596,$AE596),'[1]Matriz de Decisión'!$M$4:$Y$81,9,0),0)</f>
        <v>0.48666666666666664</v>
      </c>
      <c r="CF596" s="355"/>
      <c r="CG596" s="355"/>
      <c r="CH596" s="354">
        <f>IFERROR(VLOOKUP(CONCATENATE($AC596,$AE596),'[1]Matriz de Decisión'!$M$4:$Y$81,10,0),0)</f>
        <v>0.56999999999999995</v>
      </c>
      <c r="CI596" s="355"/>
      <c r="CJ596" s="355"/>
      <c r="CK596" s="354">
        <f>IFERROR(VLOOKUP(CONCATENATE($AC596,$AE596),'[1]Matriz de Decisión'!$M$4:$Y$81,11,0),0)</f>
        <v>0.65333333333333332</v>
      </c>
      <c r="CL596" s="355"/>
      <c r="CM596" s="355"/>
      <c r="CN596" s="354">
        <f>IFERROR(VLOOKUP(CONCATENATE($AC596,$AE596),'[1]Matriz de Decisión'!$M$4:$Y$81,12,0),0)</f>
        <v>0.73666666666666669</v>
      </c>
      <c r="CO596" s="355"/>
      <c r="CP596" s="355"/>
      <c r="CQ596" s="354">
        <f>IFERROR(VLOOKUP(CONCATENATE($AC596,$AE596),'[1]Matriz de Decisión'!$M$4:$Y$81,13,0),0)</f>
        <v>0.99999999999999989</v>
      </c>
      <c r="CR596" s="355"/>
      <c r="CS596" s="355"/>
    </row>
    <row r="597" spans="1:97" ht="110.25" x14ac:dyDescent="0.25">
      <c r="A597" s="234" t="s">
        <v>3556</v>
      </c>
      <c r="B597" s="234" t="s">
        <v>181</v>
      </c>
      <c r="C597" s="234">
        <v>3</v>
      </c>
      <c r="D597" s="166" t="s">
        <v>183</v>
      </c>
      <c r="E597" s="120">
        <v>0</v>
      </c>
      <c r="F597" s="166" t="s">
        <v>192</v>
      </c>
      <c r="G597" s="166" t="s">
        <v>3804</v>
      </c>
      <c r="H597" s="166" t="s">
        <v>183</v>
      </c>
      <c r="I597" s="299" t="str">
        <f t="shared" si="46"/>
        <v>I-301-0-1321501</v>
      </c>
      <c r="J597" s="234" t="s">
        <v>221</v>
      </c>
      <c r="K597" s="200" t="s">
        <v>16</v>
      </c>
      <c r="L597" s="217" t="s">
        <v>20</v>
      </c>
      <c r="M597" s="111" t="s">
        <v>4755</v>
      </c>
      <c r="N597" s="200"/>
      <c r="O597" s="110" t="s">
        <v>225</v>
      </c>
      <c r="P597" s="331" t="s">
        <v>1922</v>
      </c>
      <c r="Q597" s="110" t="s">
        <v>1923</v>
      </c>
      <c r="R597" s="110" t="s">
        <v>228</v>
      </c>
      <c r="S597" s="111" t="s">
        <v>3885</v>
      </c>
      <c r="T597" s="111" t="s">
        <v>3886</v>
      </c>
      <c r="U597" s="171">
        <v>0.15</v>
      </c>
      <c r="V597" s="216" t="s">
        <v>314</v>
      </c>
      <c r="W597" s="958">
        <v>0.99</v>
      </c>
      <c r="X597" s="142" t="s">
        <v>222</v>
      </c>
      <c r="Y597" s="972">
        <v>43180</v>
      </c>
      <c r="Z597" s="296" t="s">
        <v>1929</v>
      </c>
      <c r="AA597" s="134">
        <v>43101</v>
      </c>
      <c r="AB597" s="134">
        <v>43465</v>
      </c>
      <c r="AC597" s="341" t="str">
        <f t="shared" si="44"/>
        <v>enero</v>
      </c>
      <c r="AD597" s="343">
        <f t="shared" si="45"/>
        <v>364</v>
      </c>
      <c r="AE597" s="342">
        <f t="shared" si="43"/>
        <v>365</v>
      </c>
      <c r="AF597" s="168">
        <v>120000000</v>
      </c>
      <c r="AG597" s="172"/>
      <c r="AH597" s="296"/>
      <c r="AI597" s="169"/>
      <c r="AJ597" s="140" t="s">
        <v>1930</v>
      </c>
      <c r="AK597" s="699" t="s">
        <v>3887</v>
      </c>
      <c r="AL597" s="401">
        <v>1</v>
      </c>
      <c r="AM597" s="142" t="s">
        <v>1931</v>
      </c>
      <c r="AN597" s="225">
        <v>3.7000000000000002E-3</v>
      </c>
      <c r="AO597" s="142" t="s">
        <v>2773</v>
      </c>
      <c r="AP597" s="224">
        <v>0.247</v>
      </c>
      <c r="AQ597" s="142" t="s">
        <v>4419</v>
      </c>
      <c r="AR597" s="1211">
        <v>0.33200000000000002</v>
      </c>
      <c r="AS597" s="1207" t="s">
        <v>5735</v>
      </c>
      <c r="AT597" s="291">
        <v>0.41499999999999998</v>
      </c>
      <c r="AU597" s="1207" t="s">
        <v>6101</v>
      </c>
      <c r="AV597" s="291">
        <v>0.498</v>
      </c>
      <c r="AW597" s="1412" t="s">
        <v>7414</v>
      </c>
      <c r="AX597" s="142"/>
      <c r="AY597" s="142"/>
      <c r="AZ597" s="142"/>
      <c r="BA597" s="142"/>
      <c r="BB597" s="142"/>
      <c r="BC597" s="142"/>
      <c r="BD597" s="142"/>
      <c r="BE597" s="142"/>
      <c r="BF597" s="142"/>
      <c r="BG597" s="142"/>
      <c r="BH597" s="142"/>
      <c r="BI597" s="142"/>
      <c r="BJ597" s="335">
        <f>IFERROR(VLOOKUP(CONCATENATE($AC597,$AE597),'Matriz de Decisión'!$M$4:$Y$81,2,0),0)</f>
        <v>5.333333333333333E-2</v>
      </c>
      <c r="BK597" s="402">
        <v>1</v>
      </c>
      <c r="BL597" s="400" t="s">
        <v>1932</v>
      </c>
      <c r="BM597" s="354">
        <f>IFERROR(VLOOKUP(CONCATENATE($AC597,$AE597),'[1]Matriz de Decisión'!$M$4:$Y$81,3,0),0)</f>
        <v>0.10666666666666666</v>
      </c>
      <c r="BN597" s="225">
        <v>3.7000000000000002E-3</v>
      </c>
      <c r="BO597" s="142" t="s">
        <v>2773</v>
      </c>
      <c r="BP597" s="224">
        <v>0.247</v>
      </c>
      <c r="BQ597" s="1003">
        <v>0.247</v>
      </c>
      <c r="BR597" s="409" t="s">
        <v>4417</v>
      </c>
      <c r="BS597" s="354">
        <f>IFERROR(VLOOKUP(CONCATENATE($AC597,$AE597),'[1]Matriz de Decisión'!$M$4:$Y$81,5,0),0)</f>
        <v>0.21333333333333332</v>
      </c>
      <c r="BT597" s="1111">
        <v>0.21299999999999999</v>
      </c>
      <c r="BU597" s="1220" t="s">
        <v>5752</v>
      </c>
      <c r="BV597" s="1251">
        <f>IFERROR(VLOOKUP(CONCATENATE($AC597,$AE597),'[1]Matriz de Decisión'!$M$4:$Y$81,6,0),0)</f>
        <v>0.26666666666666666</v>
      </c>
      <c r="BW597" s="1242">
        <v>0.27</v>
      </c>
      <c r="BX597" s="1232" t="s">
        <v>6117</v>
      </c>
      <c r="BY597" s="1432">
        <f>IFERROR(VLOOKUP(CONCATENATE($AC597,$AE597),'[1]Matriz de Decisión'!$M$4:$Y$81,7,0),0)</f>
        <v>0.32</v>
      </c>
      <c r="BZ597" s="291">
        <v>0.498</v>
      </c>
      <c r="CA597" s="1207" t="s">
        <v>7432</v>
      </c>
      <c r="CB597" s="354">
        <f>IFERROR(VLOOKUP(CONCATENATE($AC597,$AE597),'[1]Matriz de Decisión'!$M$4:$Y$81,8,0),0)</f>
        <v>0.40333333333333332</v>
      </c>
      <c r="CC597" s="355"/>
      <c r="CD597" s="355"/>
      <c r="CE597" s="354">
        <f>IFERROR(VLOOKUP(CONCATENATE($AC597,$AE597),'[1]Matriz de Decisión'!$M$4:$Y$81,9,0),0)</f>
        <v>0.48666666666666664</v>
      </c>
      <c r="CF597" s="355"/>
      <c r="CG597" s="355"/>
      <c r="CH597" s="354">
        <f>IFERROR(VLOOKUP(CONCATENATE($AC597,$AE597),'[1]Matriz de Decisión'!$M$4:$Y$81,10,0),0)</f>
        <v>0.56999999999999995</v>
      </c>
      <c r="CI597" s="355"/>
      <c r="CJ597" s="355"/>
      <c r="CK597" s="354">
        <f>IFERROR(VLOOKUP(CONCATENATE($AC597,$AE597),'[1]Matriz de Decisión'!$M$4:$Y$81,11,0),0)</f>
        <v>0.65333333333333332</v>
      </c>
      <c r="CL597" s="355"/>
      <c r="CM597" s="355"/>
      <c r="CN597" s="354">
        <f>IFERROR(VLOOKUP(CONCATENATE($AC597,$AE597),'[1]Matriz de Decisión'!$M$4:$Y$81,12,0),0)</f>
        <v>0.73666666666666669</v>
      </c>
      <c r="CO597" s="355"/>
      <c r="CP597" s="355"/>
      <c r="CQ597" s="354">
        <f>IFERROR(VLOOKUP(CONCATENATE($AC597,$AE597),'[1]Matriz de Decisión'!$M$4:$Y$81,13,0),0)</f>
        <v>0.99999999999999989</v>
      </c>
      <c r="CR597" s="355"/>
      <c r="CS597" s="355"/>
    </row>
    <row r="598" spans="1:97" ht="94.5" x14ac:dyDescent="0.25">
      <c r="A598" s="234" t="s">
        <v>3556</v>
      </c>
      <c r="B598" s="234" t="s">
        <v>181</v>
      </c>
      <c r="C598" s="234">
        <v>3</v>
      </c>
      <c r="D598" s="166" t="s">
        <v>183</v>
      </c>
      <c r="E598" s="120">
        <v>0</v>
      </c>
      <c r="F598" s="166" t="s">
        <v>192</v>
      </c>
      <c r="G598" s="166" t="s">
        <v>3804</v>
      </c>
      <c r="H598" s="166" t="s">
        <v>185</v>
      </c>
      <c r="I598" s="299" t="str">
        <f t="shared" si="46"/>
        <v>I-301-0-1321502</v>
      </c>
      <c r="J598" s="234" t="s">
        <v>221</v>
      </c>
      <c r="K598" s="200" t="s">
        <v>16</v>
      </c>
      <c r="L598" s="217" t="s">
        <v>20</v>
      </c>
      <c r="M598" s="111" t="s">
        <v>4755</v>
      </c>
      <c r="N598" s="200"/>
      <c r="O598" s="110" t="s">
        <v>225</v>
      </c>
      <c r="P598" s="331" t="s">
        <v>1922</v>
      </c>
      <c r="Q598" s="110" t="s">
        <v>1923</v>
      </c>
      <c r="R598" s="216" t="s">
        <v>228</v>
      </c>
      <c r="S598" s="111" t="s">
        <v>3885</v>
      </c>
      <c r="T598" s="111" t="s">
        <v>3891</v>
      </c>
      <c r="U598" s="171">
        <v>0.15</v>
      </c>
      <c r="V598" s="216" t="s">
        <v>314</v>
      </c>
      <c r="W598" s="958">
        <v>0.99</v>
      </c>
      <c r="X598" s="142" t="s">
        <v>222</v>
      </c>
      <c r="Y598" s="972">
        <v>43180</v>
      </c>
      <c r="Z598" s="296" t="s">
        <v>3890</v>
      </c>
      <c r="AA598" s="134">
        <v>43101</v>
      </c>
      <c r="AB598" s="134">
        <v>43465</v>
      </c>
      <c r="AC598" s="341" t="str">
        <f t="shared" si="44"/>
        <v>enero</v>
      </c>
      <c r="AD598" s="343">
        <f t="shared" si="45"/>
        <v>364</v>
      </c>
      <c r="AE598" s="342">
        <f t="shared" si="43"/>
        <v>365</v>
      </c>
      <c r="AF598" s="180">
        <v>0</v>
      </c>
      <c r="AG598" s="172"/>
      <c r="AH598" s="296"/>
      <c r="AI598" s="140"/>
      <c r="AJ598" s="140"/>
      <c r="AK598" s="699" t="s">
        <v>3888</v>
      </c>
      <c r="AL598" s="401">
        <v>0</v>
      </c>
      <c r="AM598" s="142" t="s">
        <v>1931</v>
      </c>
      <c r="AN598" s="225">
        <v>3.7000000000000002E-3</v>
      </c>
      <c r="AO598" s="142" t="s">
        <v>2774</v>
      </c>
      <c r="AP598" s="224">
        <v>0.247</v>
      </c>
      <c r="AQ598" s="142" t="s">
        <v>4419</v>
      </c>
      <c r="AR598" s="1211">
        <v>0.33200000000000002</v>
      </c>
      <c r="AS598" s="1207" t="s">
        <v>5735</v>
      </c>
      <c r="AT598" s="1319">
        <v>0.41499999999999998</v>
      </c>
      <c r="AU598" s="1207" t="s">
        <v>6102</v>
      </c>
      <c r="AV598" s="291">
        <v>0.498</v>
      </c>
      <c r="AW598" s="1412" t="s">
        <v>7415</v>
      </c>
      <c r="AX598" s="142"/>
      <c r="AY598" s="142"/>
      <c r="AZ598" s="142"/>
      <c r="BA598" s="142"/>
      <c r="BB598" s="142"/>
      <c r="BC598" s="142"/>
      <c r="BD598" s="142"/>
      <c r="BE598" s="142"/>
      <c r="BF598" s="142"/>
      <c r="BG598" s="142"/>
      <c r="BH598" s="142"/>
      <c r="BI598" s="142"/>
      <c r="BJ598" s="335">
        <f>IFERROR(VLOOKUP(CONCATENATE($AC598,$AE598),'Matriz de Decisión'!$M$4:$Y$81,2,0),0)</f>
        <v>5.333333333333333E-2</v>
      </c>
      <c r="BK598" s="403">
        <v>0</v>
      </c>
      <c r="BL598" s="400" t="s">
        <v>1933</v>
      </c>
      <c r="BM598" s="354">
        <f>IFERROR(VLOOKUP(CONCATENATE($AC598,$AE598),'[1]Matriz de Decisión'!$M$4:$Y$81,3,0),0)</f>
        <v>0.10666666666666666</v>
      </c>
      <c r="BN598" s="225">
        <v>3.7000000000000002E-3</v>
      </c>
      <c r="BO598" s="142" t="s">
        <v>2774</v>
      </c>
      <c r="BP598" s="224">
        <v>0.247</v>
      </c>
      <c r="BQ598" s="1003">
        <v>0.247</v>
      </c>
      <c r="BR598" s="376" t="s">
        <v>4418</v>
      </c>
      <c r="BS598" s="354">
        <f>IFERROR(VLOOKUP(CONCATENATE($AC598,$AE598),'[1]Matriz de Decisión'!$M$4:$Y$81,5,0),0)</f>
        <v>0.21333333333333332</v>
      </c>
      <c r="BT598" s="1111">
        <v>0.21299999999999999</v>
      </c>
      <c r="BU598" s="1220" t="s">
        <v>5753</v>
      </c>
      <c r="BV598" s="1251">
        <f>IFERROR(VLOOKUP(CONCATENATE($AC598,$AE598),'[1]Matriz de Decisión'!$M$4:$Y$81,6,0),0)</f>
        <v>0.26666666666666666</v>
      </c>
      <c r="BW598" s="1251">
        <v>0.27</v>
      </c>
      <c r="BX598" s="1232" t="s">
        <v>6118</v>
      </c>
      <c r="BY598" s="1432">
        <f>IFERROR(VLOOKUP(CONCATENATE($AC598,$AE598),'[1]Matriz de Decisión'!$M$4:$Y$81,7,0),0)</f>
        <v>0.32</v>
      </c>
      <c r="BZ598" s="291">
        <v>0.498</v>
      </c>
      <c r="CA598" s="1207" t="s">
        <v>7415</v>
      </c>
      <c r="CB598" s="354">
        <f>IFERROR(VLOOKUP(CONCATENATE($AC598,$AE598),'[1]Matriz de Decisión'!$M$4:$Y$81,8,0),0)</f>
        <v>0.40333333333333332</v>
      </c>
      <c r="CC598" s="355"/>
      <c r="CD598" s="355"/>
      <c r="CE598" s="354">
        <f>IFERROR(VLOOKUP(CONCATENATE($AC598,$AE598),'[1]Matriz de Decisión'!$M$4:$Y$81,9,0),0)</f>
        <v>0.48666666666666664</v>
      </c>
      <c r="CF598" s="355"/>
      <c r="CG598" s="355"/>
      <c r="CH598" s="354">
        <f>IFERROR(VLOOKUP(CONCATENATE($AC598,$AE598),'[1]Matriz de Decisión'!$M$4:$Y$81,10,0),0)</f>
        <v>0.56999999999999995</v>
      </c>
      <c r="CI598" s="355"/>
      <c r="CJ598" s="355"/>
      <c r="CK598" s="354">
        <f>IFERROR(VLOOKUP(CONCATENATE($AC598,$AE598),'[1]Matriz de Decisión'!$M$4:$Y$81,11,0),0)</f>
        <v>0.65333333333333332</v>
      </c>
      <c r="CL598" s="355"/>
      <c r="CM598" s="355"/>
      <c r="CN598" s="354">
        <f>IFERROR(VLOOKUP(CONCATENATE($AC598,$AE598),'[1]Matriz de Decisión'!$M$4:$Y$81,12,0),0)</f>
        <v>0.73666666666666669</v>
      </c>
      <c r="CO598" s="355"/>
      <c r="CP598" s="355"/>
      <c r="CQ598" s="354">
        <f>IFERROR(VLOOKUP(CONCATENATE($AC598,$AE598),'[1]Matriz de Decisión'!$M$4:$Y$81,13,0),0)</f>
        <v>0.99999999999999989</v>
      </c>
      <c r="CR598" s="355"/>
      <c r="CS598" s="355"/>
    </row>
    <row r="599" spans="1:97" ht="60" x14ac:dyDescent="0.25">
      <c r="A599" s="234" t="s">
        <v>3555</v>
      </c>
      <c r="B599" s="234" t="s">
        <v>181</v>
      </c>
      <c r="C599" s="234">
        <v>3</v>
      </c>
      <c r="D599" s="166" t="s">
        <v>183</v>
      </c>
      <c r="E599" s="120">
        <v>0</v>
      </c>
      <c r="F599" s="166" t="s">
        <v>192</v>
      </c>
      <c r="G599" s="166" t="s">
        <v>3804</v>
      </c>
      <c r="H599" s="166" t="s">
        <v>186</v>
      </c>
      <c r="I599" s="299" t="str">
        <f t="shared" si="46"/>
        <v>I-301-0-1321503</v>
      </c>
      <c r="J599" s="234" t="s">
        <v>221</v>
      </c>
      <c r="K599" s="200" t="s">
        <v>16</v>
      </c>
      <c r="L599" s="217" t="s">
        <v>20</v>
      </c>
      <c r="M599" s="111" t="s">
        <v>4755</v>
      </c>
      <c r="N599" s="200"/>
      <c r="O599" s="110" t="s">
        <v>225</v>
      </c>
      <c r="P599" s="331" t="s">
        <v>1922</v>
      </c>
      <c r="Q599" s="110" t="s">
        <v>1923</v>
      </c>
      <c r="R599" s="216" t="s">
        <v>228</v>
      </c>
      <c r="S599" s="111" t="s">
        <v>3885</v>
      </c>
      <c r="T599" s="111" t="s">
        <v>1928</v>
      </c>
      <c r="U599" s="171">
        <v>0.15</v>
      </c>
      <c r="V599" s="216" t="s">
        <v>223</v>
      </c>
      <c r="W599" s="956">
        <v>5</v>
      </c>
      <c r="X599" s="142" t="s">
        <v>222</v>
      </c>
      <c r="Y599" s="972">
        <v>43180</v>
      </c>
      <c r="Z599" s="296" t="s">
        <v>1934</v>
      </c>
      <c r="AA599" s="134">
        <v>43101</v>
      </c>
      <c r="AB599" s="134">
        <v>43465</v>
      </c>
      <c r="AC599" s="341" t="str">
        <f t="shared" si="44"/>
        <v>enero</v>
      </c>
      <c r="AD599" s="343">
        <f t="shared" si="45"/>
        <v>364</v>
      </c>
      <c r="AE599" s="342">
        <f t="shared" si="43"/>
        <v>365</v>
      </c>
      <c r="AF599" s="180">
        <v>0</v>
      </c>
      <c r="AG599" s="135"/>
      <c r="AH599" s="216"/>
      <c r="AI599" s="169"/>
      <c r="AJ599" s="140"/>
      <c r="AK599" s="142" t="s">
        <v>1935</v>
      </c>
      <c r="AL599" s="401">
        <v>1</v>
      </c>
      <c r="AM599" s="142" t="s">
        <v>1931</v>
      </c>
      <c r="AN599" s="225">
        <v>3.7000000000000002E-3</v>
      </c>
      <c r="AO599" s="142" t="s">
        <v>2773</v>
      </c>
      <c r="AP599" s="142"/>
      <c r="AQ599" s="699" t="s">
        <v>3972</v>
      </c>
      <c r="AR599" s="1212"/>
      <c r="AS599" s="1207"/>
      <c r="AT599" s="1207"/>
      <c r="AU599" s="1207"/>
      <c r="AV599" s="1207"/>
      <c r="AW599" s="1412"/>
      <c r="AX599" s="142"/>
      <c r="AY599" s="142"/>
      <c r="AZ599" s="142"/>
      <c r="BA599" s="142"/>
      <c r="BB599" s="142"/>
      <c r="BC599" s="142"/>
      <c r="BD599" s="142"/>
      <c r="BE599" s="142"/>
      <c r="BF599" s="142"/>
      <c r="BG599" s="142"/>
      <c r="BH599" s="142"/>
      <c r="BI599" s="142"/>
      <c r="BJ599" s="335">
        <f>IFERROR(VLOOKUP(CONCATENATE($AC599,$AE599),'Matriz de Decisión'!$M$4:$Y$81,2,0),0)</f>
        <v>5.333333333333333E-2</v>
      </c>
      <c r="BK599" s="228">
        <f>1/12</f>
        <v>8.3333333333333329E-2</v>
      </c>
      <c r="BL599" s="400" t="s">
        <v>1936</v>
      </c>
      <c r="BM599" s="354">
        <f>IFERROR(VLOOKUP(CONCATENATE($AC599,$AE599),'[1]Matriz de Decisión'!$M$4:$Y$81,3,0),0)</f>
        <v>0.10666666666666666</v>
      </c>
      <c r="BN599" s="225">
        <v>3.7000000000000002E-3</v>
      </c>
      <c r="BO599" s="142" t="s">
        <v>2773</v>
      </c>
      <c r="BP599" s="354">
        <f>IFERROR(VLOOKUP(CONCATENATE($AC599,$AE599),'[1]Matriz de Decisión'!$M$4:$Y$81,4,0),0)</f>
        <v>0.15999999999999998</v>
      </c>
      <c r="BQ599" s="355"/>
      <c r="BR599" s="355"/>
      <c r="BS599" s="354">
        <f>IFERROR(VLOOKUP(CONCATENATE($AC599,$AE599),'[1]Matriz de Decisión'!$M$4:$Y$81,5,0),0)</f>
        <v>0.21333333333333332</v>
      </c>
      <c r="BT599" s="1218"/>
      <c r="BU599" s="1223"/>
      <c r="BV599" s="1251">
        <f>IFERROR(VLOOKUP(CONCATENATE($AC599,$AE599),'[1]Matriz de Decisión'!$M$4:$Y$81,6,0),0)</f>
        <v>0.26666666666666666</v>
      </c>
      <c r="BW599" s="1223"/>
      <c r="BX599" s="1223"/>
      <c r="BY599" s="1432">
        <f>IFERROR(VLOOKUP(CONCATENATE($AC599,$AE599),'[1]Matriz de Decisión'!$M$4:$Y$81,7,0),0)</f>
        <v>0.32</v>
      </c>
      <c r="BZ599" s="1433"/>
      <c r="CA599" s="1433"/>
      <c r="CB599" s="354">
        <f>IFERROR(VLOOKUP(CONCATENATE($AC599,$AE599),'[1]Matriz de Decisión'!$M$4:$Y$81,8,0),0)</f>
        <v>0.40333333333333332</v>
      </c>
      <c r="CC599" s="355"/>
      <c r="CD599" s="355"/>
      <c r="CE599" s="354">
        <f>IFERROR(VLOOKUP(CONCATENATE($AC599,$AE599),'[1]Matriz de Decisión'!$M$4:$Y$81,9,0),0)</f>
        <v>0.48666666666666664</v>
      </c>
      <c r="CF599" s="355"/>
      <c r="CG599" s="355"/>
      <c r="CH599" s="354">
        <f>IFERROR(VLOOKUP(CONCATENATE($AC599,$AE599),'[1]Matriz de Decisión'!$M$4:$Y$81,10,0),0)</f>
        <v>0.56999999999999995</v>
      </c>
      <c r="CI599" s="355"/>
      <c r="CJ599" s="355"/>
      <c r="CK599" s="354">
        <f>IFERROR(VLOOKUP(CONCATENATE($AC599,$AE599),'[1]Matriz de Decisión'!$M$4:$Y$81,11,0),0)</f>
        <v>0.65333333333333332</v>
      </c>
      <c r="CL599" s="355"/>
      <c r="CM599" s="355"/>
      <c r="CN599" s="354">
        <f>IFERROR(VLOOKUP(CONCATENATE($AC599,$AE599),'[1]Matriz de Decisión'!$M$4:$Y$81,12,0),0)</f>
        <v>0.73666666666666669</v>
      </c>
      <c r="CO599" s="355"/>
      <c r="CP599" s="355"/>
      <c r="CQ599" s="354">
        <f>IFERROR(VLOOKUP(CONCATENATE($AC599,$AE599),'[1]Matriz de Decisión'!$M$4:$Y$81,13,0),0)</f>
        <v>0.99999999999999989</v>
      </c>
      <c r="CR599" s="355"/>
      <c r="CS599" s="355"/>
    </row>
    <row r="600" spans="1:97" ht="299.25" x14ac:dyDescent="0.25">
      <c r="A600" s="234" t="s">
        <v>3556</v>
      </c>
      <c r="B600" s="234" t="s">
        <v>181</v>
      </c>
      <c r="C600" s="234">
        <v>3</v>
      </c>
      <c r="D600" s="166" t="s">
        <v>183</v>
      </c>
      <c r="E600" s="120">
        <v>0</v>
      </c>
      <c r="F600" s="166" t="s">
        <v>192</v>
      </c>
      <c r="G600" s="166" t="s">
        <v>3805</v>
      </c>
      <c r="H600" s="166" t="s">
        <v>183</v>
      </c>
      <c r="I600" s="299" t="str">
        <f t="shared" si="46"/>
        <v>I-301-0-1321601</v>
      </c>
      <c r="J600" s="234" t="s">
        <v>221</v>
      </c>
      <c r="K600" s="216" t="s">
        <v>1996</v>
      </c>
      <c r="L600" s="217" t="s">
        <v>20</v>
      </c>
      <c r="M600" s="111" t="s">
        <v>4755</v>
      </c>
      <c r="N600" s="200"/>
      <c r="O600" s="110" t="s">
        <v>225</v>
      </c>
      <c r="P600" s="331" t="s">
        <v>1922</v>
      </c>
      <c r="Q600" s="110" t="s">
        <v>1923</v>
      </c>
      <c r="R600" s="216" t="s">
        <v>228</v>
      </c>
      <c r="S600" s="111" t="s">
        <v>3892</v>
      </c>
      <c r="T600" s="111" t="s">
        <v>3893</v>
      </c>
      <c r="U600" s="171">
        <v>0.1</v>
      </c>
      <c r="V600" s="216" t="s">
        <v>314</v>
      </c>
      <c r="W600" s="1634">
        <v>1</v>
      </c>
      <c r="X600" s="142" t="s">
        <v>222</v>
      </c>
      <c r="Y600" s="134">
        <v>43180</v>
      </c>
      <c r="Z600" s="296" t="s">
        <v>4800</v>
      </c>
      <c r="AA600" s="134">
        <v>43101</v>
      </c>
      <c r="AB600" s="134">
        <v>43281</v>
      </c>
      <c r="AC600" s="341" t="str">
        <f t="shared" si="44"/>
        <v>enero</v>
      </c>
      <c r="AD600" s="343">
        <f t="shared" si="45"/>
        <v>180</v>
      </c>
      <c r="AE600" s="342">
        <f t="shared" si="43"/>
        <v>183</v>
      </c>
      <c r="AF600" s="168">
        <v>48000000</v>
      </c>
      <c r="AG600" s="135"/>
      <c r="AH600" s="216"/>
      <c r="AI600" s="169"/>
      <c r="AJ600" s="140" t="s">
        <v>1937</v>
      </c>
      <c r="AK600" s="142" t="s">
        <v>1938</v>
      </c>
      <c r="AL600" s="225">
        <v>0.1666</v>
      </c>
      <c r="AM600" s="142" t="s">
        <v>1939</v>
      </c>
      <c r="AN600" s="224">
        <v>0.33300000000000002</v>
      </c>
      <c r="AO600" s="142" t="s">
        <v>2775</v>
      </c>
      <c r="AP600" s="224">
        <v>0.499</v>
      </c>
      <c r="AQ600" s="142" t="s">
        <v>4420</v>
      </c>
      <c r="AR600" s="1216">
        <v>0.55000000000000004</v>
      </c>
      <c r="AS600" s="1207" t="s">
        <v>5736</v>
      </c>
      <c r="AT600" s="1254">
        <v>0.6</v>
      </c>
      <c r="AU600" s="1207" t="s">
        <v>6103</v>
      </c>
      <c r="AV600" s="1375">
        <v>0.75</v>
      </c>
      <c r="AW600" s="1412" t="s">
        <v>7416</v>
      </c>
      <c r="AX600" s="142"/>
      <c r="AY600" s="142"/>
      <c r="AZ600" s="142"/>
      <c r="BA600" s="142"/>
      <c r="BB600" s="142"/>
      <c r="BC600" s="142"/>
      <c r="BD600" s="142"/>
      <c r="BE600" s="142"/>
      <c r="BF600" s="142"/>
      <c r="BG600" s="142"/>
      <c r="BH600" s="142"/>
      <c r="BI600" s="142"/>
      <c r="BJ600" s="335">
        <f>IFERROR(VLOOKUP(CONCATENATE($AC600,$AE600),'Matriz de Decisión'!$M$4:$Y$81,2,0),0)</f>
        <v>0.11666666666666665</v>
      </c>
      <c r="BK600" s="404">
        <f>1/6</f>
        <v>0.16666666666666666</v>
      </c>
      <c r="BL600" s="400" t="s">
        <v>1940</v>
      </c>
      <c r="BM600" s="354">
        <f>IFERROR(VLOOKUP(CONCATENATE($AC600,$AE600),'[1]Matriz de Decisión'!$M$4:$Y$81,3,0),0)</f>
        <v>0.23333333333333331</v>
      </c>
      <c r="BN600" s="224">
        <v>0.33300000000000002</v>
      </c>
      <c r="BO600" s="142" t="s">
        <v>2775</v>
      </c>
      <c r="BP600" s="224">
        <v>0.499</v>
      </c>
      <c r="BQ600" s="224">
        <v>0.499</v>
      </c>
      <c r="BR600" s="731" t="s">
        <v>4420</v>
      </c>
      <c r="BS600" s="354">
        <f>IFERROR(VLOOKUP(CONCATENATE($AC600,$AE600),'[1]Matriz de Decisión'!$M$4:$Y$81,5,0),0)</f>
        <v>0.51666666666666661</v>
      </c>
      <c r="BT600" s="1030">
        <v>0.52</v>
      </c>
      <c r="BU600" s="1220" t="s">
        <v>5754</v>
      </c>
      <c r="BV600" s="1251">
        <f>IFERROR(VLOOKUP(CONCATENATE($AC600,$AE600),'[1]Matriz de Decisión'!$M$4:$Y$81,6,0),0)</f>
        <v>0.68333333333333324</v>
      </c>
      <c r="BW600" s="1251">
        <v>0.6</v>
      </c>
      <c r="BX600" s="1232" t="s">
        <v>6119</v>
      </c>
      <c r="BY600" s="1432">
        <f>IFERROR(VLOOKUP(CONCATENATE($AC600,$AE600),'[1]Matriz de Decisión'!$M$4:$Y$81,7,0),0)</f>
        <v>1</v>
      </c>
      <c r="BZ600" s="1375">
        <v>0.75</v>
      </c>
      <c r="CA600" s="1232" t="s">
        <v>7433</v>
      </c>
      <c r="CB600" s="354">
        <f>IFERROR(VLOOKUP(CONCATENATE($AC600,$AE600),'[1]Matriz de Decisión'!$M$4:$Y$81,8,0),0)</f>
        <v>1</v>
      </c>
      <c r="CC600" s="355"/>
      <c r="CD600" s="355"/>
      <c r="CE600" s="354">
        <f>IFERROR(VLOOKUP(CONCATENATE($AC600,$AE600),'[1]Matriz de Decisión'!$M$4:$Y$81,9,0),0)</f>
        <v>1</v>
      </c>
      <c r="CF600" s="355"/>
      <c r="CG600" s="355"/>
      <c r="CH600" s="354">
        <f>IFERROR(VLOOKUP(CONCATENATE($AC600,$AE600),'[1]Matriz de Decisión'!$M$4:$Y$81,10,0),0)</f>
        <v>1</v>
      </c>
      <c r="CI600" s="355"/>
      <c r="CJ600" s="355"/>
      <c r="CK600" s="354">
        <f>IFERROR(VLOOKUP(CONCATENATE($AC600,$AE600),'[1]Matriz de Decisión'!$M$4:$Y$81,11,0),0)</f>
        <v>1</v>
      </c>
      <c r="CL600" s="355"/>
      <c r="CM600" s="355"/>
      <c r="CN600" s="354">
        <f>IFERROR(VLOOKUP(CONCATENATE($AC600,$AE600),'[1]Matriz de Decisión'!$M$4:$Y$81,12,0),0)</f>
        <v>1</v>
      </c>
      <c r="CO600" s="355"/>
      <c r="CP600" s="355"/>
      <c r="CQ600" s="354">
        <f>IFERROR(VLOOKUP(CONCATENATE($AC600,$AE600),'[1]Matriz de Decisión'!$M$4:$Y$81,13,0),0)</f>
        <v>1</v>
      </c>
      <c r="CR600" s="355"/>
      <c r="CS600" s="355"/>
    </row>
    <row r="601" spans="1:97" ht="204.75" x14ac:dyDescent="0.25">
      <c r="A601" s="234" t="s">
        <v>3556</v>
      </c>
      <c r="B601" s="234" t="s">
        <v>181</v>
      </c>
      <c r="C601" s="234">
        <v>3</v>
      </c>
      <c r="D601" s="166" t="s">
        <v>183</v>
      </c>
      <c r="E601" s="120">
        <v>0</v>
      </c>
      <c r="F601" s="166" t="s">
        <v>192</v>
      </c>
      <c r="G601" s="166" t="s">
        <v>3806</v>
      </c>
      <c r="H601" s="166" t="s">
        <v>183</v>
      </c>
      <c r="I601" s="299" t="str">
        <f t="shared" si="46"/>
        <v>I-301-0-1321701</v>
      </c>
      <c r="J601" s="234" t="s">
        <v>221</v>
      </c>
      <c r="K601" s="216" t="s">
        <v>1996</v>
      </c>
      <c r="L601" s="217" t="s">
        <v>20</v>
      </c>
      <c r="M601" s="111" t="s">
        <v>4755</v>
      </c>
      <c r="N601" s="200"/>
      <c r="O601" s="110" t="s">
        <v>225</v>
      </c>
      <c r="P601" s="331" t="s">
        <v>1922</v>
      </c>
      <c r="Q601" s="110" t="s">
        <v>1923</v>
      </c>
      <c r="R601" s="216" t="s">
        <v>228</v>
      </c>
      <c r="S601" s="111" t="s">
        <v>3932</v>
      </c>
      <c r="T601" s="111" t="s">
        <v>3894</v>
      </c>
      <c r="U601" s="171">
        <v>0.1</v>
      </c>
      <c r="V601" s="221" t="s">
        <v>223</v>
      </c>
      <c r="W601" s="310">
        <v>11</v>
      </c>
      <c r="X601" s="142" t="s">
        <v>222</v>
      </c>
      <c r="Y601" s="972">
        <v>43180</v>
      </c>
      <c r="Z601" s="296" t="s">
        <v>3895</v>
      </c>
      <c r="AA601" s="134">
        <v>43101</v>
      </c>
      <c r="AB601" s="134">
        <v>43465</v>
      </c>
      <c r="AC601" s="341" t="str">
        <f t="shared" si="44"/>
        <v>enero</v>
      </c>
      <c r="AD601" s="343">
        <f t="shared" si="45"/>
        <v>364</v>
      </c>
      <c r="AE601" s="342">
        <f t="shared" si="43"/>
        <v>365</v>
      </c>
      <c r="AF601" s="168">
        <v>150000000</v>
      </c>
      <c r="AG601" s="135"/>
      <c r="AH601" s="216"/>
      <c r="AI601" s="169"/>
      <c r="AJ601" s="140" t="s">
        <v>1941</v>
      </c>
      <c r="AK601" s="699" t="s">
        <v>3896</v>
      </c>
      <c r="AL601" s="142" t="s">
        <v>1942</v>
      </c>
      <c r="AM601" s="142" t="s">
        <v>1942</v>
      </c>
      <c r="AN601" s="227">
        <v>1</v>
      </c>
      <c r="AO601" s="142" t="s">
        <v>2776</v>
      </c>
      <c r="AP601" s="1207">
        <v>3</v>
      </c>
      <c r="AQ601" s="142" t="s">
        <v>4421</v>
      </c>
      <c r="AR601" s="1207">
        <v>0</v>
      </c>
      <c r="AS601" s="1207" t="s">
        <v>5737</v>
      </c>
      <c r="AT601" s="1207">
        <v>0</v>
      </c>
      <c r="AU601" s="1207" t="s">
        <v>6104</v>
      </c>
      <c r="AV601" s="1207">
        <v>0</v>
      </c>
      <c r="AW601" s="1412" t="s">
        <v>7417</v>
      </c>
      <c r="AX601" s="142"/>
      <c r="AY601" s="142"/>
      <c r="AZ601" s="142"/>
      <c r="BA601" s="142"/>
      <c r="BB601" s="142"/>
      <c r="BC601" s="142"/>
      <c r="BD601" s="142"/>
      <c r="BE601" s="142"/>
      <c r="BF601" s="142"/>
      <c r="BG601" s="142"/>
      <c r="BH601" s="142"/>
      <c r="BI601" s="142"/>
      <c r="BJ601" s="335">
        <f>IFERROR(VLOOKUP(CONCATENATE($AC601,$AE601),'Matriz de Decisión'!$M$4:$Y$81,2,0),0)</f>
        <v>5.333333333333333E-2</v>
      </c>
      <c r="BK601" s="142" t="s">
        <v>1942</v>
      </c>
      <c r="BL601" s="354" t="s">
        <v>1943</v>
      </c>
      <c r="BM601" s="354">
        <f>IFERROR(VLOOKUP(CONCATENATE($AC601,$AE601),'[1]Matriz de Decisión'!$M$4:$Y$81,3,0),0)</f>
        <v>0.10666666666666666</v>
      </c>
      <c r="BN601" s="227">
        <v>1</v>
      </c>
      <c r="BO601" s="142" t="s">
        <v>2776</v>
      </c>
      <c r="BP601" s="402">
        <v>3</v>
      </c>
      <c r="BQ601" s="409">
        <v>3</v>
      </c>
      <c r="BR601" s="731" t="s">
        <v>4421</v>
      </c>
      <c r="BS601" s="354">
        <f>IFERROR(VLOOKUP(CONCATENATE($AC601,$AE601),'[1]Matriz de Decisión'!$M$4:$Y$81,5,0),0)</f>
        <v>0.21333333333333332</v>
      </c>
      <c r="BT601" s="1218"/>
      <c r="BU601" s="1220" t="s">
        <v>5755</v>
      </c>
      <c r="BV601" s="1251">
        <f>IFERROR(VLOOKUP(CONCATENATE($AC601,$AE601),'[1]Matriz de Decisión'!$M$4:$Y$81,6,0),0)</f>
        <v>0.26666666666666666</v>
      </c>
      <c r="BW601" s="1251">
        <v>0.27</v>
      </c>
      <c r="BX601" s="1232" t="s">
        <v>6120</v>
      </c>
      <c r="BY601" s="1432">
        <f>IFERROR(VLOOKUP(CONCATENATE($AC601,$AE601),'[1]Matriz de Decisión'!$M$4:$Y$81,7,0),0)</f>
        <v>0.32</v>
      </c>
      <c r="BZ601" s="1464">
        <v>0</v>
      </c>
      <c r="CA601" s="1207" t="s">
        <v>7434</v>
      </c>
      <c r="CB601" s="354">
        <f>IFERROR(VLOOKUP(CONCATENATE($AC601,$AE601),'[1]Matriz de Decisión'!$M$4:$Y$81,8,0),0)</f>
        <v>0.40333333333333332</v>
      </c>
      <c r="CC601" s="355"/>
      <c r="CD601" s="355"/>
      <c r="CE601" s="354">
        <f>IFERROR(VLOOKUP(CONCATENATE($AC601,$AE601),'[1]Matriz de Decisión'!$M$4:$Y$81,9,0),0)</f>
        <v>0.48666666666666664</v>
      </c>
      <c r="CF601" s="355"/>
      <c r="CG601" s="355"/>
      <c r="CH601" s="354">
        <f>IFERROR(VLOOKUP(CONCATENATE($AC601,$AE601),'[1]Matriz de Decisión'!$M$4:$Y$81,10,0),0)</f>
        <v>0.56999999999999995</v>
      </c>
      <c r="CI601" s="355"/>
      <c r="CJ601" s="355"/>
      <c r="CK601" s="354">
        <f>IFERROR(VLOOKUP(CONCATENATE($AC601,$AE601),'[1]Matriz de Decisión'!$M$4:$Y$81,11,0),0)</f>
        <v>0.65333333333333332</v>
      </c>
      <c r="CL601" s="355"/>
      <c r="CM601" s="355"/>
      <c r="CN601" s="354">
        <f>IFERROR(VLOOKUP(CONCATENATE($AC601,$AE601),'[1]Matriz de Decisión'!$M$4:$Y$81,12,0),0)</f>
        <v>0.73666666666666669</v>
      </c>
      <c r="CO601" s="355"/>
      <c r="CP601" s="355"/>
      <c r="CQ601" s="354">
        <f>IFERROR(VLOOKUP(CONCATENATE($AC601,$AE601),'[1]Matriz de Decisión'!$M$4:$Y$81,13,0),0)</f>
        <v>0.99999999999999989</v>
      </c>
      <c r="CR601" s="355"/>
      <c r="CS601" s="355"/>
    </row>
    <row r="602" spans="1:97" ht="94.5" x14ac:dyDescent="0.25">
      <c r="A602" s="234" t="s">
        <v>3556</v>
      </c>
      <c r="B602" s="234" t="s">
        <v>181</v>
      </c>
      <c r="C602" s="234">
        <v>3</v>
      </c>
      <c r="D602" s="166" t="s">
        <v>183</v>
      </c>
      <c r="E602" s="120">
        <v>0</v>
      </c>
      <c r="F602" s="166" t="s">
        <v>192</v>
      </c>
      <c r="G602" s="166" t="s">
        <v>3807</v>
      </c>
      <c r="H602" s="166" t="s">
        <v>183</v>
      </c>
      <c r="I602" s="299" t="str">
        <f t="shared" si="46"/>
        <v>I-301-0-1321801</v>
      </c>
      <c r="J602" s="234" t="s">
        <v>221</v>
      </c>
      <c r="K602" s="216" t="s">
        <v>1996</v>
      </c>
      <c r="L602" s="217" t="s">
        <v>20</v>
      </c>
      <c r="M602" s="111" t="s">
        <v>4755</v>
      </c>
      <c r="N602" s="203"/>
      <c r="O602" s="110" t="s">
        <v>225</v>
      </c>
      <c r="P602" s="331" t="s">
        <v>1922</v>
      </c>
      <c r="Q602" s="110" t="s">
        <v>1923</v>
      </c>
      <c r="R602" s="216" t="s">
        <v>228</v>
      </c>
      <c r="S602" s="111" t="s">
        <v>3897</v>
      </c>
      <c r="T602" s="111" t="s">
        <v>3898</v>
      </c>
      <c r="U602" s="171">
        <v>0.1</v>
      </c>
      <c r="V602" s="216" t="s">
        <v>1112</v>
      </c>
      <c r="W602" s="310">
        <v>4</v>
      </c>
      <c r="X602" s="142" t="s">
        <v>222</v>
      </c>
      <c r="Y602" s="972">
        <v>43180</v>
      </c>
      <c r="Z602" s="296" t="s">
        <v>6889</v>
      </c>
      <c r="AA602" s="134">
        <v>43101</v>
      </c>
      <c r="AB602" s="134">
        <v>43465</v>
      </c>
      <c r="AC602" s="341" t="str">
        <f t="shared" si="44"/>
        <v>enero</v>
      </c>
      <c r="AD602" s="343">
        <f t="shared" si="45"/>
        <v>364</v>
      </c>
      <c r="AE602" s="342">
        <f t="shared" si="43"/>
        <v>365</v>
      </c>
      <c r="AF602" s="168">
        <v>140000000</v>
      </c>
      <c r="AG602" s="135"/>
      <c r="AH602" s="216"/>
      <c r="AI602" s="169"/>
      <c r="AJ602" s="140" t="s">
        <v>1930</v>
      </c>
      <c r="AK602" s="629" t="s">
        <v>1938</v>
      </c>
      <c r="AL602" s="226">
        <f>90%/6</f>
        <v>0.15</v>
      </c>
      <c r="AM602" s="142" t="s">
        <v>1944</v>
      </c>
      <c r="AN602" s="562">
        <v>0.3</v>
      </c>
      <c r="AO602" s="561" t="s">
        <v>2777</v>
      </c>
      <c r="AP602" s="732" t="s">
        <v>1946</v>
      </c>
      <c r="AQ602" s="376" t="s">
        <v>4422</v>
      </c>
      <c r="AR602" s="1210">
        <v>0</v>
      </c>
      <c r="AS602" s="1207" t="s">
        <v>5738</v>
      </c>
      <c r="AT602" s="1424">
        <v>0</v>
      </c>
      <c r="AU602" s="1207" t="s">
        <v>6105</v>
      </c>
      <c r="AV602" s="1424">
        <v>0</v>
      </c>
      <c r="AW602" s="1412" t="s">
        <v>7418</v>
      </c>
      <c r="AX602" s="144"/>
      <c r="AY602" s="144"/>
      <c r="AZ602" s="144"/>
      <c r="BA602" s="144"/>
      <c r="BB602" s="144"/>
      <c r="BC602" s="144"/>
      <c r="BD602" s="144"/>
      <c r="BE602" s="144"/>
      <c r="BF602" s="144"/>
      <c r="BG602" s="144"/>
      <c r="BH602" s="144"/>
      <c r="BI602" s="144"/>
      <c r="BJ602" s="335">
        <f>IFERROR(VLOOKUP(CONCATENATE($AC602,$AE602),'Matriz de Decisión'!$M$4:$Y$81,2,0),0)</f>
        <v>5.333333333333333E-2</v>
      </c>
      <c r="BK602" s="405">
        <f>90%/6</f>
        <v>0.15</v>
      </c>
      <c r="BL602" s="406" t="s">
        <v>1945</v>
      </c>
      <c r="BM602" s="354">
        <f>IFERROR(VLOOKUP(CONCATENATE($AC602,$AE602),'[1]Matriz de Decisión'!$M$4:$Y$81,3,0),0)</f>
        <v>0.10666666666666666</v>
      </c>
      <c r="BN602" s="562">
        <v>0.3</v>
      </c>
      <c r="BO602" s="561" t="s">
        <v>2777</v>
      </c>
      <c r="BP602" s="732" t="s">
        <v>1946</v>
      </c>
      <c r="BQ602" s="732" t="s">
        <v>1946</v>
      </c>
      <c r="BR602" s="376" t="s">
        <v>4422</v>
      </c>
      <c r="BS602" s="354">
        <f>IFERROR(VLOOKUP(CONCATENATE($AC602,$AE602),'[1]Matriz de Decisión'!$M$4:$Y$81,5,0),0)</f>
        <v>0.21333333333333332</v>
      </c>
      <c r="BT602" s="1222">
        <v>0.31</v>
      </c>
      <c r="BU602" s="1220" t="s">
        <v>5756</v>
      </c>
      <c r="BV602" s="1251">
        <f>IFERROR(VLOOKUP(CONCATENATE($AC602,$AE602),'[1]Matriz de Decisión'!$M$4:$Y$81,6,0),0)</f>
        <v>0.26666666666666666</v>
      </c>
      <c r="BW602" s="1242">
        <v>0.3</v>
      </c>
      <c r="BX602" s="1232" t="s">
        <v>5756</v>
      </c>
      <c r="BY602" s="1432">
        <f>IFERROR(VLOOKUP(CONCATENATE($AC602,$AE602),'[1]Matriz de Decisión'!$M$4:$Y$81,7,0),0)</f>
        <v>0.32</v>
      </c>
      <c r="BZ602" s="1247">
        <v>0</v>
      </c>
      <c r="CA602" s="1426" t="s">
        <v>7435</v>
      </c>
      <c r="CB602" s="354">
        <f>IFERROR(VLOOKUP(CONCATENATE($AC602,$AE602),'[1]Matriz de Decisión'!$M$4:$Y$81,8,0),0)</f>
        <v>0.40333333333333332</v>
      </c>
      <c r="CC602" s="355"/>
      <c r="CD602" s="355"/>
      <c r="CE602" s="354">
        <f>IFERROR(VLOOKUP(CONCATENATE($AC602,$AE602),'[1]Matriz de Decisión'!$M$4:$Y$81,9,0),0)</f>
        <v>0.48666666666666664</v>
      </c>
      <c r="CF602" s="355"/>
      <c r="CG602" s="355"/>
      <c r="CH602" s="354">
        <f>IFERROR(VLOOKUP(CONCATENATE($AC602,$AE602),'[1]Matriz de Decisión'!$M$4:$Y$81,10,0),0)</f>
        <v>0.56999999999999995</v>
      </c>
      <c r="CI602" s="355"/>
      <c r="CJ602" s="355"/>
      <c r="CK602" s="354">
        <f>IFERROR(VLOOKUP(CONCATENATE($AC602,$AE602),'[1]Matriz de Decisión'!$M$4:$Y$81,11,0),0)</f>
        <v>0.65333333333333332</v>
      </c>
      <c r="CL602" s="355"/>
      <c r="CM602" s="355"/>
      <c r="CN602" s="354">
        <f>IFERROR(VLOOKUP(CONCATENATE($AC602,$AE602),'[1]Matriz de Decisión'!$M$4:$Y$81,12,0),0)</f>
        <v>0.73666666666666669</v>
      </c>
      <c r="CO602" s="355"/>
      <c r="CP602" s="355"/>
      <c r="CQ602" s="354">
        <f>IFERROR(VLOOKUP(CONCATENATE($AC602,$AE602),'[1]Matriz de Decisión'!$M$4:$Y$81,13,0),0)</f>
        <v>0.99999999999999989</v>
      </c>
      <c r="CR602" s="355"/>
      <c r="CS602" s="355"/>
    </row>
    <row r="603" spans="1:97" ht="63" x14ac:dyDescent="0.25">
      <c r="A603" s="234" t="s">
        <v>3556</v>
      </c>
      <c r="B603" s="234" t="s">
        <v>181</v>
      </c>
      <c r="C603" s="234">
        <v>3</v>
      </c>
      <c r="D603" s="166" t="s">
        <v>183</v>
      </c>
      <c r="E603" s="120">
        <v>0</v>
      </c>
      <c r="F603" s="166" t="s">
        <v>192</v>
      </c>
      <c r="G603" s="166" t="s">
        <v>3807</v>
      </c>
      <c r="H603" s="166" t="s">
        <v>185</v>
      </c>
      <c r="I603" s="299" t="str">
        <f t="shared" si="46"/>
        <v>I-301-0-1321802</v>
      </c>
      <c r="J603" s="234" t="s">
        <v>221</v>
      </c>
      <c r="K603" s="216" t="s">
        <v>1996</v>
      </c>
      <c r="L603" s="217" t="s">
        <v>20</v>
      </c>
      <c r="M603" s="111" t="s">
        <v>4755</v>
      </c>
      <c r="N603" s="203"/>
      <c r="O603" s="110" t="s">
        <v>225</v>
      </c>
      <c r="P603" s="331" t="s">
        <v>1922</v>
      </c>
      <c r="Q603" s="110" t="s">
        <v>1923</v>
      </c>
      <c r="R603" s="110" t="s">
        <v>228</v>
      </c>
      <c r="S603" s="973" t="s">
        <v>3897</v>
      </c>
      <c r="T603" s="111" t="s">
        <v>3899</v>
      </c>
      <c r="U603" s="171">
        <v>0.1</v>
      </c>
      <c r="V603" s="216" t="s">
        <v>1112</v>
      </c>
      <c r="W603" s="310">
        <v>2</v>
      </c>
      <c r="X603" s="142" t="s">
        <v>222</v>
      </c>
      <c r="Y603" s="972">
        <v>43180</v>
      </c>
      <c r="Z603" s="296" t="s">
        <v>3967</v>
      </c>
      <c r="AA603" s="134">
        <v>43101</v>
      </c>
      <c r="AB603" s="134">
        <v>43465</v>
      </c>
      <c r="AC603" s="341" t="str">
        <f t="shared" si="44"/>
        <v>enero</v>
      </c>
      <c r="AD603" s="343">
        <f t="shared" si="45"/>
        <v>364</v>
      </c>
      <c r="AE603" s="342">
        <f t="shared" si="43"/>
        <v>365</v>
      </c>
      <c r="AF603" s="180">
        <v>0</v>
      </c>
      <c r="AG603" s="172"/>
      <c r="AH603" s="296"/>
      <c r="AI603" s="140"/>
      <c r="AJ603" s="140"/>
      <c r="AK603" s="700" t="s">
        <v>3900</v>
      </c>
      <c r="AL603" s="142" t="s">
        <v>1946</v>
      </c>
      <c r="AM603" s="142" t="s">
        <v>1946</v>
      </c>
      <c r="AN603" s="227" t="s">
        <v>1946</v>
      </c>
      <c r="AO603" s="142" t="s">
        <v>1946</v>
      </c>
      <c r="AP603" s="731" t="s">
        <v>1946</v>
      </c>
      <c r="AQ603" s="142" t="s">
        <v>1946</v>
      </c>
      <c r="AR603" s="1207" t="s">
        <v>1946</v>
      </c>
      <c r="AS603" s="1207" t="s">
        <v>5739</v>
      </c>
      <c r="AT603" s="1207" t="s">
        <v>1946</v>
      </c>
      <c r="AU603" s="1207" t="s">
        <v>5739</v>
      </c>
      <c r="AV603" s="1424">
        <v>0</v>
      </c>
      <c r="AW603" s="1412" t="s">
        <v>7419</v>
      </c>
      <c r="AX603" s="144"/>
      <c r="AY603" s="144"/>
      <c r="AZ603" s="144"/>
      <c r="BA603" s="144"/>
      <c r="BB603" s="144"/>
      <c r="BC603" s="144"/>
      <c r="BD603" s="144"/>
      <c r="BE603" s="144"/>
      <c r="BF603" s="144"/>
      <c r="BG603" s="144"/>
      <c r="BH603" s="144"/>
      <c r="BI603" s="144"/>
      <c r="BJ603" s="335">
        <f>IFERROR(VLOOKUP(CONCATENATE($AC603,$AE603),'Matriz de Decisión'!$M$4:$Y$81,2,0),0)</f>
        <v>5.333333333333333E-2</v>
      </c>
      <c r="BK603" s="142" t="s">
        <v>1946</v>
      </c>
      <c r="BL603" s="406" t="s">
        <v>1945</v>
      </c>
      <c r="BM603" s="354">
        <f>IFERROR(VLOOKUP(CONCATENATE($AC603,$AE603),'[1]Matriz de Decisión'!$M$4:$Y$81,3,0),0)</f>
        <v>0.10666666666666666</v>
      </c>
      <c r="BN603" s="354">
        <v>0</v>
      </c>
      <c r="BO603" s="142" t="s">
        <v>1946</v>
      </c>
      <c r="BP603" s="731" t="s">
        <v>1946</v>
      </c>
      <c r="BQ603" s="731" t="s">
        <v>1946</v>
      </c>
      <c r="BR603" s="142" t="s">
        <v>1946</v>
      </c>
      <c r="BS603" s="354">
        <f>IFERROR(VLOOKUP(CONCATENATE($AC603,$AE603),'[1]Matriz de Decisión'!$M$4:$Y$81,5,0),0)</f>
        <v>0.21333333333333332</v>
      </c>
      <c r="BT603" s="1218"/>
      <c r="BU603" s="1224" t="s">
        <v>5757</v>
      </c>
      <c r="BV603" s="1251">
        <f>IFERROR(VLOOKUP(CONCATENATE($AC603,$AE603),'[1]Matriz de Decisión'!$M$4:$Y$81,6,0),0)</f>
        <v>0.26666666666666666</v>
      </c>
      <c r="BW603" s="1251">
        <v>0.27</v>
      </c>
      <c r="BX603" s="1224" t="s">
        <v>5757</v>
      </c>
      <c r="BY603" s="1432">
        <f>IFERROR(VLOOKUP(CONCATENATE($AC603,$AE603),'[1]Matriz de Decisión'!$M$4:$Y$81,7,0),0)</f>
        <v>0.32</v>
      </c>
      <c r="BZ603" s="1247">
        <f>IFERROR(VLOOKUP(CONCATENATE($AC603,$AE603),'[1]Matriz de Decisión'!$M$4:$Y$81,7,0),0)</f>
        <v>0.32</v>
      </c>
      <c r="CA603" s="561" t="s">
        <v>7419</v>
      </c>
      <c r="CB603" s="354">
        <f>IFERROR(VLOOKUP(CONCATENATE($AC603,$AE603),'[1]Matriz de Decisión'!$M$4:$Y$81,8,0),0)</f>
        <v>0.40333333333333332</v>
      </c>
      <c r="CC603" s="355"/>
      <c r="CD603" s="355"/>
      <c r="CE603" s="354">
        <f>IFERROR(VLOOKUP(CONCATENATE($AC603,$AE603),'[1]Matriz de Decisión'!$M$4:$Y$81,9,0),0)</f>
        <v>0.48666666666666664</v>
      </c>
      <c r="CF603" s="355"/>
      <c r="CG603" s="355"/>
      <c r="CH603" s="354">
        <f>IFERROR(VLOOKUP(CONCATENATE($AC603,$AE603),'[1]Matriz de Decisión'!$M$4:$Y$81,10,0),0)</f>
        <v>0.56999999999999995</v>
      </c>
      <c r="CI603" s="355"/>
      <c r="CJ603" s="355"/>
      <c r="CK603" s="354">
        <f>IFERROR(VLOOKUP(CONCATENATE($AC603,$AE603),'[1]Matriz de Decisión'!$M$4:$Y$81,11,0),0)</f>
        <v>0.65333333333333332</v>
      </c>
      <c r="CL603" s="355"/>
      <c r="CM603" s="355"/>
      <c r="CN603" s="354">
        <f>IFERROR(VLOOKUP(CONCATENATE($AC603,$AE603),'[1]Matriz de Decisión'!$M$4:$Y$81,12,0),0)</f>
        <v>0.73666666666666669</v>
      </c>
      <c r="CO603" s="355"/>
      <c r="CP603" s="355"/>
      <c r="CQ603" s="354">
        <f>IFERROR(VLOOKUP(CONCATENATE($AC603,$AE603),'[1]Matriz de Decisión'!$M$4:$Y$81,13,0),0)</f>
        <v>0.99999999999999989</v>
      </c>
      <c r="CR603" s="355"/>
      <c r="CS603" s="355"/>
    </row>
    <row r="604" spans="1:97" ht="63" x14ac:dyDescent="0.25">
      <c r="A604" s="234" t="s">
        <v>3556</v>
      </c>
      <c r="B604" s="234" t="s">
        <v>181</v>
      </c>
      <c r="C604" s="234">
        <v>3</v>
      </c>
      <c r="D604" s="166" t="s">
        <v>183</v>
      </c>
      <c r="E604" s="120">
        <v>0</v>
      </c>
      <c r="F604" s="166" t="s">
        <v>192</v>
      </c>
      <c r="G604" s="166" t="s">
        <v>3808</v>
      </c>
      <c r="H604" s="166" t="s">
        <v>183</v>
      </c>
      <c r="I604" s="299" t="str">
        <f t="shared" si="46"/>
        <v>I-301-0-1321901</v>
      </c>
      <c r="J604" s="234" t="s">
        <v>221</v>
      </c>
      <c r="K604" s="216" t="s">
        <v>1996</v>
      </c>
      <c r="L604" s="217" t="s">
        <v>20</v>
      </c>
      <c r="M604" s="111" t="s">
        <v>4755</v>
      </c>
      <c r="N604" s="203"/>
      <c r="O604" s="110" t="s">
        <v>225</v>
      </c>
      <c r="P604" s="331" t="s">
        <v>1922</v>
      </c>
      <c r="Q604" s="110" t="s">
        <v>1923</v>
      </c>
      <c r="R604" s="110" t="s">
        <v>228</v>
      </c>
      <c r="S604" s="973" t="s">
        <v>3901</v>
      </c>
      <c r="T604" s="111" t="s">
        <v>3902</v>
      </c>
      <c r="U604" s="171">
        <v>0.1</v>
      </c>
      <c r="V604" s="216" t="s">
        <v>223</v>
      </c>
      <c r="W604" s="310">
        <v>6</v>
      </c>
      <c r="X604" s="142" t="s">
        <v>222</v>
      </c>
      <c r="Y604" s="972">
        <v>43180</v>
      </c>
      <c r="Z604" s="296" t="s">
        <v>6890</v>
      </c>
      <c r="AA604" s="134">
        <v>43101</v>
      </c>
      <c r="AB604" s="134">
        <v>43465</v>
      </c>
      <c r="AC604" s="341" t="str">
        <f t="shared" si="44"/>
        <v>enero</v>
      </c>
      <c r="AD604" s="343">
        <f t="shared" si="45"/>
        <v>364</v>
      </c>
      <c r="AE604" s="342">
        <f t="shared" si="43"/>
        <v>365</v>
      </c>
      <c r="AF604" s="168">
        <v>90000000</v>
      </c>
      <c r="AG604" s="172"/>
      <c r="AH604" s="296"/>
      <c r="AI604" s="140"/>
      <c r="AJ604" s="140" t="s">
        <v>1930</v>
      </c>
      <c r="AK604" s="700" t="s">
        <v>3903</v>
      </c>
      <c r="AL604" s="227">
        <v>1</v>
      </c>
      <c r="AM604" s="142" t="s">
        <v>1947</v>
      </c>
      <c r="AN604" s="379">
        <v>2</v>
      </c>
      <c r="AO604" s="561" t="s">
        <v>2778</v>
      </c>
      <c r="AP604" s="733">
        <v>1</v>
      </c>
      <c r="AQ604" s="165" t="s">
        <v>4423</v>
      </c>
      <c r="AR604" s="1214">
        <v>0</v>
      </c>
      <c r="AS604" s="1209" t="s">
        <v>5740</v>
      </c>
      <c r="AT604" s="1424">
        <v>2</v>
      </c>
      <c r="AU604" s="1224" t="s">
        <v>6106</v>
      </c>
      <c r="AV604" s="1424">
        <v>3</v>
      </c>
      <c r="AW604" s="1412" t="s">
        <v>7420</v>
      </c>
      <c r="AX604" s="144"/>
      <c r="AY604" s="144"/>
      <c r="AZ604" s="144"/>
      <c r="BA604" s="144"/>
      <c r="BB604" s="144"/>
      <c r="BC604" s="144"/>
      <c r="BD604" s="144"/>
      <c r="BE604" s="144"/>
      <c r="BF604" s="144"/>
      <c r="BG604" s="144"/>
      <c r="BH604" s="144"/>
      <c r="BI604" s="144"/>
      <c r="BJ604" s="335">
        <f>IFERROR(VLOOKUP(CONCATENATE($AC604,$AE604),'Matriz de Decisión'!$M$4:$Y$81,2,0),0)</f>
        <v>5.333333333333333E-2</v>
      </c>
      <c r="BK604" s="407">
        <f>1/12</f>
        <v>8.3333333333333329E-2</v>
      </c>
      <c r="BL604" s="406" t="s">
        <v>1948</v>
      </c>
      <c r="BM604" s="354">
        <f>IFERROR(VLOOKUP(CONCATENATE($AC604,$AE604),'[1]Matriz de Decisión'!$M$4:$Y$81,3,0),0)</f>
        <v>0.10666666666666666</v>
      </c>
      <c r="BN604" s="379">
        <v>2</v>
      </c>
      <c r="BO604" s="561" t="s">
        <v>2778</v>
      </c>
      <c r="BP604" s="379">
        <v>1</v>
      </c>
      <c r="BQ604" s="379">
        <v>1</v>
      </c>
      <c r="BR604" s="165" t="s">
        <v>4423</v>
      </c>
      <c r="BS604" s="354">
        <f>IFERROR(VLOOKUP(CONCATENATE($AC604,$AE604),'[1]Matriz de Decisión'!$M$4:$Y$81,5,0),0)</f>
        <v>0.21333333333333332</v>
      </c>
      <c r="BT604" s="1218"/>
      <c r="BU604" s="1221" t="s">
        <v>5740</v>
      </c>
      <c r="BV604" s="1251">
        <f>IFERROR(VLOOKUP(CONCATENATE($AC604,$AE604),'[1]Matriz de Decisión'!$M$4:$Y$81,6,0),0)</f>
        <v>0.26666666666666666</v>
      </c>
      <c r="BW604" s="1251">
        <v>0.27</v>
      </c>
      <c r="BX604" s="1224" t="s">
        <v>6106</v>
      </c>
      <c r="BY604" s="1432">
        <f>IFERROR(VLOOKUP(CONCATENATE($AC604,$AE604),'[1]Matriz de Decisión'!$M$4:$Y$81,7,0),0)</f>
        <v>0.32</v>
      </c>
      <c r="BZ604" s="1432">
        <f>3/6</f>
        <v>0.5</v>
      </c>
      <c r="CA604" s="1426" t="s">
        <v>7436</v>
      </c>
      <c r="CB604" s="354">
        <f>IFERROR(VLOOKUP(CONCATENATE($AC604,$AE604),'[1]Matriz de Decisión'!$M$4:$Y$81,8,0),0)</f>
        <v>0.40333333333333332</v>
      </c>
      <c r="CC604" s="355"/>
      <c r="CD604" s="355"/>
      <c r="CE604" s="354">
        <f>IFERROR(VLOOKUP(CONCATENATE($AC604,$AE604),'[1]Matriz de Decisión'!$M$4:$Y$81,9,0),0)</f>
        <v>0.48666666666666664</v>
      </c>
      <c r="CF604" s="355"/>
      <c r="CG604" s="355"/>
      <c r="CH604" s="354">
        <f>IFERROR(VLOOKUP(CONCATENATE($AC604,$AE604),'[1]Matriz de Decisión'!$M$4:$Y$81,10,0),0)</f>
        <v>0.56999999999999995</v>
      </c>
      <c r="CI604" s="355"/>
      <c r="CJ604" s="355"/>
      <c r="CK604" s="354">
        <f>IFERROR(VLOOKUP(CONCATENATE($AC604,$AE604),'[1]Matriz de Decisión'!$M$4:$Y$81,11,0),0)</f>
        <v>0.65333333333333332</v>
      </c>
      <c r="CL604" s="355"/>
      <c r="CM604" s="355"/>
      <c r="CN604" s="354">
        <f>IFERROR(VLOOKUP(CONCATENATE($AC604,$AE604),'[1]Matriz de Decisión'!$M$4:$Y$81,12,0),0)</f>
        <v>0.73666666666666669</v>
      </c>
      <c r="CO604" s="355"/>
      <c r="CP604" s="355"/>
      <c r="CQ604" s="354">
        <f>IFERROR(VLOOKUP(CONCATENATE($AC604,$AE604),'[1]Matriz de Decisión'!$M$4:$Y$81,13,0),0)</f>
        <v>0.99999999999999989</v>
      </c>
      <c r="CR604" s="355"/>
      <c r="CS604" s="355"/>
    </row>
    <row r="605" spans="1:97" ht="63" x14ac:dyDescent="0.25">
      <c r="A605" s="234" t="s">
        <v>3556</v>
      </c>
      <c r="B605" s="234" t="s">
        <v>181</v>
      </c>
      <c r="C605" s="234">
        <v>3</v>
      </c>
      <c r="D605" s="166" t="s">
        <v>183</v>
      </c>
      <c r="E605" s="120">
        <v>0</v>
      </c>
      <c r="F605" s="166" t="s">
        <v>192</v>
      </c>
      <c r="G605" s="166" t="s">
        <v>3808</v>
      </c>
      <c r="H605" s="166" t="s">
        <v>185</v>
      </c>
      <c r="I605" s="299" t="str">
        <f t="shared" si="46"/>
        <v>I-301-0-1321902</v>
      </c>
      <c r="J605" s="234" t="s">
        <v>221</v>
      </c>
      <c r="K605" s="216" t="s">
        <v>1996</v>
      </c>
      <c r="L605" s="217" t="s">
        <v>20</v>
      </c>
      <c r="M605" s="111" t="s">
        <v>4755</v>
      </c>
      <c r="N605" s="203"/>
      <c r="O605" s="635" t="s">
        <v>225</v>
      </c>
      <c r="P605" s="695" t="s">
        <v>1922</v>
      </c>
      <c r="Q605" s="635" t="s">
        <v>1923</v>
      </c>
      <c r="R605" s="635" t="s">
        <v>228</v>
      </c>
      <c r="S605" s="968" t="s">
        <v>3901</v>
      </c>
      <c r="T605" s="968" t="s">
        <v>3923</v>
      </c>
      <c r="U605" s="171">
        <v>0.1</v>
      </c>
      <c r="V605" s="216" t="s">
        <v>223</v>
      </c>
      <c r="W605" s="310">
        <v>4</v>
      </c>
      <c r="X605" s="142" t="s">
        <v>222</v>
      </c>
      <c r="Y605" s="972">
        <v>43180</v>
      </c>
      <c r="Z605" s="973" t="s">
        <v>3968</v>
      </c>
      <c r="AA605" s="134">
        <v>43101</v>
      </c>
      <c r="AB605" s="134">
        <v>43465</v>
      </c>
      <c r="AC605" s="341" t="str">
        <f t="shared" si="44"/>
        <v>enero</v>
      </c>
      <c r="AD605" s="343">
        <f t="shared" si="45"/>
        <v>364</v>
      </c>
      <c r="AE605" s="342">
        <f t="shared" si="43"/>
        <v>365</v>
      </c>
      <c r="AF605" s="168"/>
      <c r="AG605" s="172"/>
      <c r="AH605" s="296"/>
      <c r="AI605" s="140"/>
      <c r="AJ605" s="140"/>
      <c r="AK605" s="700" t="s">
        <v>1938</v>
      </c>
      <c r="AL605" s="227"/>
      <c r="AM605" s="142"/>
      <c r="AN605" s="379"/>
      <c r="AO605" s="561"/>
      <c r="AP605" s="731" t="s">
        <v>1946</v>
      </c>
      <c r="AQ605" s="376" t="s">
        <v>4424</v>
      </c>
      <c r="AR605" s="1214">
        <v>2</v>
      </c>
      <c r="AS605" s="1209" t="s">
        <v>5741</v>
      </c>
      <c r="AT605" s="1424">
        <v>0</v>
      </c>
      <c r="AU605" s="1241" t="s">
        <v>6107</v>
      </c>
      <c r="AV605" s="1424">
        <v>3</v>
      </c>
      <c r="AW605" s="1412" t="s">
        <v>7421</v>
      </c>
      <c r="AX605" s="144"/>
      <c r="AY605" s="144"/>
      <c r="AZ605" s="144"/>
      <c r="BA605" s="144"/>
      <c r="BB605" s="144"/>
      <c r="BC605" s="144"/>
      <c r="BD605" s="144"/>
      <c r="BE605" s="144"/>
      <c r="BF605" s="144"/>
      <c r="BG605" s="144"/>
      <c r="BH605" s="144"/>
      <c r="BI605" s="144"/>
      <c r="BJ605" s="335">
        <f>IFERROR(VLOOKUP(CONCATENATE($AC605,$AE605),'Matriz de Decisión'!$M$4:$Y$81,2,0),0)</f>
        <v>5.333333333333333E-2</v>
      </c>
      <c r="BK605" s="407"/>
      <c r="BL605" s="406"/>
      <c r="BM605" s="354"/>
      <c r="BN605" s="379"/>
      <c r="BO605" s="561"/>
      <c r="BP605" s="731" t="s">
        <v>1946</v>
      </c>
      <c r="BQ605" s="731" t="s">
        <v>1946</v>
      </c>
      <c r="BR605" s="376" t="s">
        <v>4424</v>
      </c>
      <c r="BS605" s="354"/>
      <c r="BT605" s="1218"/>
      <c r="BU605" s="1223"/>
      <c r="BV605" s="1251">
        <v>0.27</v>
      </c>
      <c r="BW605" s="1251">
        <v>0.27</v>
      </c>
      <c r="BX605" s="1219" t="s">
        <v>6121</v>
      </c>
      <c r="BY605" s="1432">
        <f>IFERROR(VLOOKUP(CONCATENATE($AC605,$AE605),'[1]Matriz de Decisión'!$M$4:$Y$81,7,0),0)</f>
        <v>0.32</v>
      </c>
      <c r="BZ605" s="1432">
        <f>3/4</f>
        <v>0.75</v>
      </c>
      <c r="CA605" s="1426" t="s">
        <v>7437</v>
      </c>
      <c r="CB605" s="354"/>
      <c r="CC605" s="355"/>
      <c r="CD605" s="355"/>
      <c r="CE605" s="354"/>
      <c r="CF605" s="355"/>
      <c r="CG605" s="355"/>
      <c r="CH605" s="354"/>
      <c r="CI605" s="355"/>
      <c r="CJ605" s="355"/>
      <c r="CK605" s="354"/>
      <c r="CL605" s="355"/>
      <c r="CM605" s="355"/>
      <c r="CN605" s="354"/>
      <c r="CO605" s="355"/>
      <c r="CP605" s="355"/>
      <c r="CQ605" s="354"/>
      <c r="CR605" s="355"/>
      <c r="CS605" s="355"/>
    </row>
    <row r="606" spans="1:97" ht="84" x14ac:dyDescent="0.25">
      <c r="A606" s="234" t="s">
        <v>3556</v>
      </c>
      <c r="B606" s="234" t="s">
        <v>181</v>
      </c>
      <c r="C606" s="234">
        <v>3</v>
      </c>
      <c r="D606" s="166" t="s">
        <v>183</v>
      </c>
      <c r="E606" s="120">
        <v>0</v>
      </c>
      <c r="F606" s="166" t="s">
        <v>192</v>
      </c>
      <c r="G606" s="166" t="s">
        <v>3808</v>
      </c>
      <c r="H606" s="166" t="s">
        <v>186</v>
      </c>
      <c r="I606" s="299" t="str">
        <f t="shared" si="46"/>
        <v>I-301-0-1321903</v>
      </c>
      <c r="J606" s="234" t="s">
        <v>221</v>
      </c>
      <c r="K606" s="216" t="s">
        <v>1996</v>
      </c>
      <c r="L606" s="217" t="s">
        <v>20</v>
      </c>
      <c r="M606" s="111" t="s">
        <v>4755</v>
      </c>
      <c r="N606" s="203"/>
      <c r="O606" s="635" t="s">
        <v>225</v>
      </c>
      <c r="P606" s="695" t="s">
        <v>1922</v>
      </c>
      <c r="Q606" s="635" t="s">
        <v>1923</v>
      </c>
      <c r="R606" s="635" t="s">
        <v>228</v>
      </c>
      <c r="S606" s="968" t="s">
        <v>3901</v>
      </c>
      <c r="T606" s="968" t="s">
        <v>3969</v>
      </c>
      <c r="U606" s="171">
        <v>0.1</v>
      </c>
      <c r="V606" s="216" t="s">
        <v>223</v>
      </c>
      <c r="W606" s="310">
        <v>12</v>
      </c>
      <c r="X606" s="142" t="s">
        <v>222</v>
      </c>
      <c r="Y606" s="972">
        <v>43180</v>
      </c>
      <c r="Z606" s="973" t="s">
        <v>3930</v>
      </c>
      <c r="AA606" s="134">
        <v>43101</v>
      </c>
      <c r="AB606" s="134">
        <v>43465</v>
      </c>
      <c r="AC606" s="341" t="str">
        <f t="shared" si="44"/>
        <v>enero</v>
      </c>
      <c r="AD606" s="343">
        <f t="shared" si="45"/>
        <v>364</v>
      </c>
      <c r="AE606" s="342">
        <f t="shared" si="43"/>
        <v>365</v>
      </c>
      <c r="AF606" s="168"/>
      <c r="AG606" s="172"/>
      <c r="AH606" s="296"/>
      <c r="AI606" s="140"/>
      <c r="AJ606" s="140"/>
      <c r="AK606" s="700" t="s">
        <v>3931</v>
      </c>
      <c r="AL606" s="227"/>
      <c r="AM606" s="142"/>
      <c r="AN606" s="379"/>
      <c r="AO606" s="561"/>
      <c r="AP606" s="1403">
        <v>3</v>
      </c>
      <c r="AQ606" s="165" t="s">
        <v>4425</v>
      </c>
      <c r="AR606" s="1214">
        <v>1</v>
      </c>
      <c r="AS606" s="1209" t="s">
        <v>5742</v>
      </c>
      <c r="AT606" s="1424">
        <v>1</v>
      </c>
      <c r="AU606" s="1241" t="s">
        <v>6108</v>
      </c>
      <c r="AV606" s="1424">
        <v>6</v>
      </c>
      <c r="AW606" s="1412" t="s">
        <v>7422</v>
      </c>
      <c r="AX606" s="144"/>
      <c r="AY606" s="144"/>
      <c r="AZ606" s="144"/>
      <c r="BA606" s="144"/>
      <c r="BB606" s="144"/>
      <c r="BC606" s="144"/>
      <c r="BD606" s="144"/>
      <c r="BE606" s="144"/>
      <c r="BF606" s="144"/>
      <c r="BG606" s="144"/>
      <c r="BH606" s="144"/>
      <c r="BI606" s="144"/>
      <c r="BJ606" s="335">
        <f>IFERROR(VLOOKUP(CONCATENATE($AC606,$AE606),'Matriz de Decisión'!$M$4:$Y$81,2,0),0)</f>
        <v>5.333333333333333E-2</v>
      </c>
      <c r="BK606" s="407"/>
      <c r="BL606" s="406"/>
      <c r="BM606" s="354"/>
      <c r="BN606" s="379"/>
      <c r="BO606" s="561"/>
      <c r="BP606" s="739">
        <v>3</v>
      </c>
      <c r="BQ606" s="739">
        <v>3</v>
      </c>
      <c r="BR606" s="165" t="s">
        <v>4425</v>
      </c>
      <c r="BS606" s="354"/>
      <c r="BT606" s="1218"/>
      <c r="BU606" s="1223"/>
      <c r="BV606" s="1251">
        <v>0.27</v>
      </c>
      <c r="BW606" s="1242">
        <v>0.27</v>
      </c>
      <c r="BX606" s="1241" t="s">
        <v>6108</v>
      </c>
      <c r="BY606" s="1432">
        <f>IFERROR(VLOOKUP(CONCATENATE($AC606,$AE606),'[1]Matriz de Decisión'!$M$4:$Y$81,7,0),0)</f>
        <v>0.32</v>
      </c>
      <c r="BZ606" s="1432">
        <f>6/12</f>
        <v>0.5</v>
      </c>
      <c r="CA606" s="1426" t="s">
        <v>7438</v>
      </c>
      <c r="CB606" s="354"/>
      <c r="CC606" s="355"/>
      <c r="CD606" s="355"/>
      <c r="CE606" s="354"/>
      <c r="CF606" s="355"/>
      <c r="CG606" s="355"/>
      <c r="CH606" s="354"/>
      <c r="CI606" s="355"/>
      <c r="CJ606" s="355"/>
      <c r="CK606" s="354"/>
      <c r="CL606" s="355"/>
      <c r="CM606" s="355"/>
      <c r="CN606" s="354"/>
      <c r="CO606" s="355"/>
      <c r="CP606" s="355"/>
      <c r="CQ606" s="354"/>
      <c r="CR606" s="355"/>
      <c r="CS606" s="355"/>
    </row>
    <row r="607" spans="1:97" ht="240" x14ac:dyDescent="0.25">
      <c r="A607" s="234" t="s">
        <v>3556</v>
      </c>
      <c r="B607" s="234" t="s">
        <v>181</v>
      </c>
      <c r="C607" s="234">
        <v>3</v>
      </c>
      <c r="D607" s="166" t="s">
        <v>183</v>
      </c>
      <c r="E607" s="120">
        <v>0</v>
      </c>
      <c r="F607" s="166" t="s">
        <v>192</v>
      </c>
      <c r="G607" s="166" t="s">
        <v>3809</v>
      </c>
      <c r="H607" s="166" t="s">
        <v>183</v>
      </c>
      <c r="I607" s="299" t="str">
        <f t="shared" si="46"/>
        <v>I-301-0-1322001</v>
      </c>
      <c r="J607" s="234" t="s">
        <v>221</v>
      </c>
      <c r="K607" s="216" t="s">
        <v>1996</v>
      </c>
      <c r="L607" s="217" t="s">
        <v>20</v>
      </c>
      <c r="M607" s="111" t="s">
        <v>4755</v>
      </c>
      <c r="N607" s="203"/>
      <c r="O607" s="110" t="s">
        <v>225</v>
      </c>
      <c r="P607" s="331" t="s">
        <v>1922</v>
      </c>
      <c r="Q607" s="110" t="s">
        <v>1923</v>
      </c>
      <c r="R607" s="110" t="s">
        <v>228</v>
      </c>
      <c r="S607" s="968" t="s">
        <v>3904</v>
      </c>
      <c r="T607" s="968" t="s">
        <v>3905</v>
      </c>
      <c r="U607" s="171">
        <v>0.05</v>
      </c>
      <c r="V607" s="216" t="s">
        <v>314</v>
      </c>
      <c r="W607" s="958">
        <v>1</v>
      </c>
      <c r="X607" s="142" t="s">
        <v>222</v>
      </c>
      <c r="Y607" s="972">
        <v>43180</v>
      </c>
      <c r="Z607" s="296" t="s">
        <v>3906</v>
      </c>
      <c r="AA607" s="134">
        <v>43101</v>
      </c>
      <c r="AB607" s="134">
        <v>43465</v>
      </c>
      <c r="AC607" s="341" t="str">
        <f t="shared" si="44"/>
        <v>enero</v>
      </c>
      <c r="AD607" s="343">
        <f t="shared" si="45"/>
        <v>364</v>
      </c>
      <c r="AE607" s="342">
        <f t="shared" si="43"/>
        <v>365</v>
      </c>
      <c r="AF607" s="168">
        <v>960000000</v>
      </c>
      <c r="AG607" s="135"/>
      <c r="AH607" s="216"/>
      <c r="AI607" s="169"/>
      <c r="AJ607" s="140" t="s">
        <v>1949</v>
      </c>
      <c r="AK607" s="700" t="s">
        <v>3907</v>
      </c>
      <c r="AL607" s="227">
        <v>0</v>
      </c>
      <c r="AM607" s="142" t="s">
        <v>1950</v>
      </c>
      <c r="AN607" s="379"/>
      <c r="AO607" s="561" t="s">
        <v>2779</v>
      </c>
      <c r="AP607" s="735">
        <v>0.23</v>
      </c>
      <c r="AQ607" s="413" t="s">
        <v>4426</v>
      </c>
      <c r="AR607" s="1075">
        <v>0.32</v>
      </c>
      <c r="AS607" s="1215" t="s">
        <v>5743</v>
      </c>
      <c r="AT607" s="1391">
        <f>AR607+(AR607-AP607)</f>
        <v>0.41000000000000003</v>
      </c>
      <c r="AU607" s="1224" t="s">
        <v>6109</v>
      </c>
      <c r="AV607" s="1227">
        <v>0.47</v>
      </c>
      <c r="AW607" s="1412" t="s">
        <v>7423</v>
      </c>
      <c r="AX607" s="144"/>
      <c r="AY607" s="144"/>
      <c r="AZ607" s="144"/>
      <c r="BA607" s="144"/>
      <c r="BB607" s="144"/>
      <c r="BC607" s="144"/>
      <c r="BD607" s="144"/>
      <c r="BE607" s="144"/>
      <c r="BF607" s="144"/>
      <c r="BG607" s="144"/>
      <c r="BH607" s="144"/>
      <c r="BI607" s="144"/>
      <c r="BJ607" s="335">
        <f>IFERROR(VLOOKUP(CONCATENATE($AC607,$AE607),'Matriz de Decisión'!$M$4:$Y$81,2,0),0)</f>
        <v>5.333333333333333E-2</v>
      </c>
      <c r="BK607" s="402">
        <v>0</v>
      </c>
      <c r="BL607" s="376" t="s">
        <v>1951</v>
      </c>
      <c r="BM607" s="354">
        <f>IFERROR(VLOOKUP(CONCATENATE($AC607,$AE607),'[1]Matriz de Decisión'!$M$4:$Y$81,3,0),0)</f>
        <v>0.10666666666666666</v>
      </c>
      <c r="BN607" s="379">
        <v>0</v>
      </c>
      <c r="BO607" s="413" t="s">
        <v>2779</v>
      </c>
      <c r="BP607" s="740">
        <v>0.23</v>
      </c>
      <c r="BQ607" s="740">
        <v>0.23</v>
      </c>
      <c r="BR607" s="413" t="s">
        <v>4426</v>
      </c>
      <c r="BS607" s="354">
        <f>IFERROR(VLOOKUP(CONCATENATE($AC607,$AE607),'[1]Matriz de Decisión'!$M$4:$Y$81,5,0),0)</f>
        <v>0.21333333333333332</v>
      </c>
      <c r="BT607" s="1222">
        <v>0.21</v>
      </c>
      <c r="BU607" s="1220" t="s">
        <v>5758</v>
      </c>
      <c r="BV607" s="1251">
        <f>IFERROR(VLOOKUP(CONCATENATE($AC607,$AE607),'[1]Matriz de Decisión'!$M$4:$Y$81,6,0),0)</f>
        <v>0.26666666666666666</v>
      </c>
      <c r="BW607" s="1242">
        <v>0.27</v>
      </c>
      <c r="BX607" s="1232" t="s">
        <v>6122</v>
      </c>
      <c r="BY607" s="1432">
        <f>IFERROR(VLOOKUP(CONCATENATE($AC607,$AE607),'[1]Matriz de Decisión'!$M$4:$Y$81,7,0),0)</f>
        <v>0.32</v>
      </c>
      <c r="BZ607" s="1432">
        <v>0.47</v>
      </c>
      <c r="CA607" s="1426" t="s">
        <v>7423</v>
      </c>
      <c r="CB607" s="354">
        <f>IFERROR(VLOOKUP(CONCATENATE($AC607,$AE607),'[1]Matriz de Decisión'!$M$4:$Y$81,8,0),0)</f>
        <v>0.40333333333333332</v>
      </c>
      <c r="CC607" s="355"/>
      <c r="CD607" s="355"/>
      <c r="CE607" s="354">
        <f>IFERROR(VLOOKUP(CONCATENATE($AC607,$AE607),'[1]Matriz de Decisión'!$M$4:$Y$81,9,0),0)</f>
        <v>0.48666666666666664</v>
      </c>
      <c r="CF607" s="355"/>
      <c r="CG607" s="355"/>
      <c r="CH607" s="354">
        <f>IFERROR(VLOOKUP(CONCATENATE($AC607,$AE607),'[1]Matriz de Decisión'!$M$4:$Y$81,10,0),0)</f>
        <v>0.56999999999999995</v>
      </c>
      <c r="CI607" s="355"/>
      <c r="CJ607" s="355"/>
      <c r="CK607" s="354">
        <f>IFERROR(VLOOKUP(CONCATENATE($AC607,$AE607),'[1]Matriz de Decisión'!$M$4:$Y$81,11,0),0)</f>
        <v>0.65333333333333332</v>
      </c>
      <c r="CL607" s="355"/>
      <c r="CM607" s="355"/>
      <c r="CN607" s="354">
        <f>IFERROR(VLOOKUP(CONCATENATE($AC607,$AE607),'[1]Matriz de Decisión'!$M$4:$Y$81,12,0),0)</f>
        <v>0.73666666666666669</v>
      </c>
      <c r="CO607" s="355"/>
      <c r="CP607" s="355"/>
      <c r="CQ607" s="354">
        <f>IFERROR(VLOOKUP(CONCATENATE($AC607,$AE607),'[1]Matriz de Decisión'!$M$4:$Y$81,13,0),0)</f>
        <v>0.99999999999999989</v>
      </c>
      <c r="CR607" s="355"/>
      <c r="CS607" s="355"/>
    </row>
    <row r="608" spans="1:97" ht="189" x14ac:dyDescent="0.25">
      <c r="A608" s="234" t="s">
        <v>3556</v>
      </c>
      <c r="B608" s="234" t="s">
        <v>181</v>
      </c>
      <c r="C608" s="234">
        <v>3</v>
      </c>
      <c r="D608" s="166" t="s">
        <v>183</v>
      </c>
      <c r="E608" s="120">
        <v>0</v>
      </c>
      <c r="F608" s="166" t="s">
        <v>192</v>
      </c>
      <c r="G608" s="166" t="s">
        <v>3810</v>
      </c>
      <c r="H608" s="166" t="s">
        <v>183</v>
      </c>
      <c r="I608" s="299" t="str">
        <f t="shared" si="46"/>
        <v>I-301-0-1322101</v>
      </c>
      <c r="J608" s="234" t="s">
        <v>221</v>
      </c>
      <c r="K608" s="216" t="s">
        <v>1996</v>
      </c>
      <c r="L608" s="217" t="s">
        <v>20</v>
      </c>
      <c r="M608" s="111" t="s">
        <v>4755</v>
      </c>
      <c r="N608" s="203"/>
      <c r="O608" s="110" t="s">
        <v>225</v>
      </c>
      <c r="P608" s="331" t="s">
        <v>1922</v>
      </c>
      <c r="Q608" s="110" t="s">
        <v>1923</v>
      </c>
      <c r="R608" s="216" t="s">
        <v>228</v>
      </c>
      <c r="S608" s="968" t="s">
        <v>3908</v>
      </c>
      <c r="T608" s="968" t="s">
        <v>3909</v>
      </c>
      <c r="U608" s="171">
        <v>0.05</v>
      </c>
      <c r="V608" s="216" t="s">
        <v>314</v>
      </c>
      <c r="W608" s="958">
        <v>1</v>
      </c>
      <c r="X608" s="276" t="s">
        <v>222</v>
      </c>
      <c r="Y608" s="990">
        <v>43180</v>
      </c>
      <c r="Z608" s="296" t="s">
        <v>3910</v>
      </c>
      <c r="AA608" s="134">
        <v>43101</v>
      </c>
      <c r="AB608" s="134">
        <v>43465</v>
      </c>
      <c r="AC608" s="341" t="str">
        <f t="shared" si="44"/>
        <v>enero</v>
      </c>
      <c r="AD608" s="343">
        <f t="shared" si="45"/>
        <v>364</v>
      </c>
      <c r="AE608" s="342">
        <f t="shared" si="43"/>
        <v>365</v>
      </c>
      <c r="AF608" s="180">
        <v>0</v>
      </c>
      <c r="AG608" s="175"/>
      <c r="AH608" s="296"/>
      <c r="AI608" s="169"/>
      <c r="AJ608" s="217"/>
      <c r="AK608" s="165" t="s">
        <v>1952</v>
      </c>
      <c r="AL608" s="227">
        <v>0</v>
      </c>
      <c r="AM608" s="142" t="s">
        <v>1950</v>
      </c>
      <c r="AN608" s="379"/>
      <c r="AO608" s="223" t="s">
        <v>2780</v>
      </c>
      <c r="AP608" s="1207" t="s">
        <v>1946</v>
      </c>
      <c r="AQ608" s="165" t="s">
        <v>4427</v>
      </c>
      <c r="AR608" s="1215" t="s">
        <v>5744</v>
      </c>
      <c r="AS608" s="1215" t="s">
        <v>5745</v>
      </c>
      <c r="AT608" s="1426" t="s">
        <v>5744</v>
      </c>
      <c r="AU608" s="1224" t="s">
        <v>6110</v>
      </c>
      <c r="AV608" s="1462">
        <v>0.42</v>
      </c>
      <c r="AW608" s="1412" t="s">
        <v>7424</v>
      </c>
      <c r="AX608" s="144"/>
      <c r="AY608" s="144"/>
      <c r="AZ608" s="144"/>
      <c r="BA608" s="144"/>
      <c r="BB608" s="144"/>
      <c r="BC608" s="144"/>
      <c r="BD608" s="144"/>
      <c r="BE608" s="144"/>
      <c r="BF608" s="144"/>
      <c r="BG608" s="144"/>
      <c r="BH608" s="144"/>
      <c r="BI608" s="144"/>
      <c r="BJ608" s="335">
        <f>IFERROR(VLOOKUP(CONCATENATE($AC608,$AE608),'Matriz de Decisión'!$M$4:$Y$81,2,0),0)</f>
        <v>5.333333333333333E-2</v>
      </c>
      <c r="BK608" s="402">
        <v>0</v>
      </c>
      <c r="BL608" s="408" t="s">
        <v>1953</v>
      </c>
      <c r="BM608" s="354">
        <f>IFERROR(VLOOKUP(CONCATENATE($AC608,$AE608),'[1]Matriz de Decisión'!$M$4:$Y$81,3,0),0)</f>
        <v>0.10666666666666666</v>
      </c>
      <c r="BN608" s="379">
        <v>0</v>
      </c>
      <c r="BO608" s="223" t="s">
        <v>2780</v>
      </c>
      <c r="BP608" s="731" t="s">
        <v>1946</v>
      </c>
      <c r="BQ608" s="731" t="s">
        <v>1946</v>
      </c>
      <c r="BR608" s="223" t="s">
        <v>4427</v>
      </c>
      <c r="BS608" s="354">
        <f>IFERROR(VLOOKUP(CONCATENATE($AC608,$AE608),'[1]Matriz de Decisión'!$M$4:$Y$81,5,0),0)</f>
        <v>0.21333333333333332</v>
      </c>
      <c r="BT608" s="1222">
        <v>0.21</v>
      </c>
      <c r="BU608" s="1220" t="s">
        <v>5759</v>
      </c>
      <c r="BV608" s="1251">
        <f>IFERROR(VLOOKUP(CONCATENATE($AC608,$AE608),'[1]Matriz de Decisión'!$M$4:$Y$81,6,0),0)</f>
        <v>0.26666666666666666</v>
      </c>
      <c r="BW608" s="1242">
        <v>0.27</v>
      </c>
      <c r="BX608" s="828" t="s">
        <v>6123</v>
      </c>
      <c r="BY608" s="1432">
        <f>IFERROR(VLOOKUP(CONCATENATE($AC608,$AE608),'[1]Matriz de Decisión'!$M$4:$Y$81,7,0),0)</f>
        <v>0.32</v>
      </c>
      <c r="BZ608" s="1432">
        <v>0.42</v>
      </c>
      <c r="CA608" s="828" t="s">
        <v>7424</v>
      </c>
      <c r="CB608" s="354">
        <f>IFERROR(VLOOKUP(CONCATENATE($AC608,$AE608),'[1]Matriz de Decisión'!$M$4:$Y$81,8,0),0)</f>
        <v>0.40333333333333332</v>
      </c>
      <c r="CC608" s="355"/>
      <c r="CD608" s="355"/>
      <c r="CE608" s="354">
        <f>IFERROR(VLOOKUP(CONCATENATE($AC608,$AE608),'[1]Matriz de Decisión'!$M$4:$Y$81,9,0),0)</f>
        <v>0.48666666666666664</v>
      </c>
      <c r="CF608" s="355"/>
      <c r="CG608" s="355"/>
      <c r="CH608" s="354">
        <f>IFERROR(VLOOKUP(CONCATENATE($AC608,$AE608),'[1]Matriz de Decisión'!$M$4:$Y$81,10,0),0)</f>
        <v>0.56999999999999995</v>
      </c>
      <c r="CI608" s="355"/>
      <c r="CJ608" s="355"/>
      <c r="CK608" s="354">
        <f>IFERROR(VLOOKUP(CONCATENATE($AC608,$AE608),'[1]Matriz de Decisión'!$M$4:$Y$81,11,0),0)</f>
        <v>0.65333333333333332</v>
      </c>
      <c r="CL608" s="355"/>
      <c r="CM608" s="355"/>
      <c r="CN608" s="354">
        <f>IFERROR(VLOOKUP(CONCATENATE($AC608,$AE608),'[1]Matriz de Decisión'!$M$4:$Y$81,12,0),0)</f>
        <v>0.73666666666666669</v>
      </c>
      <c r="CO608" s="355"/>
      <c r="CP608" s="355"/>
      <c r="CQ608" s="354">
        <f>IFERROR(VLOOKUP(CONCATENATE($AC608,$AE608),'[1]Matriz de Decisión'!$M$4:$Y$81,13,0),0)</f>
        <v>0.99999999999999989</v>
      </c>
      <c r="CR608" s="355"/>
      <c r="CS608" s="355"/>
    </row>
    <row r="609" spans="1:97" ht="252" x14ac:dyDescent="0.25">
      <c r="A609" s="234" t="s">
        <v>3556</v>
      </c>
      <c r="B609" s="234" t="s">
        <v>181</v>
      </c>
      <c r="C609" s="234">
        <v>3</v>
      </c>
      <c r="D609" s="166" t="s">
        <v>183</v>
      </c>
      <c r="E609" s="120">
        <v>0</v>
      </c>
      <c r="F609" s="166" t="s">
        <v>192</v>
      </c>
      <c r="G609" s="166" t="s">
        <v>3811</v>
      </c>
      <c r="H609" s="166" t="s">
        <v>183</v>
      </c>
      <c r="I609" s="299" t="str">
        <f t="shared" si="46"/>
        <v>I-301-0-1322201</v>
      </c>
      <c r="J609" s="234" t="s">
        <v>221</v>
      </c>
      <c r="K609" s="216" t="s">
        <v>1996</v>
      </c>
      <c r="L609" s="217" t="s">
        <v>20</v>
      </c>
      <c r="M609" s="111" t="s">
        <v>4755</v>
      </c>
      <c r="N609" s="203"/>
      <c r="O609" s="110" t="s">
        <v>225</v>
      </c>
      <c r="P609" s="331" t="s">
        <v>1922</v>
      </c>
      <c r="Q609" s="110" t="s">
        <v>1923</v>
      </c>
      <c r="R609" s="216" t="s">
        <v>228</v>
      </c>
      <c r="S609" s="968" t="s">
        <v>1954</v>
      </c>
      <c r="T609" s="968" t="s">
        <v>3911</v>
      </c>
      <c r="U609" s="171">
        <v>0.05</v>
      </c>
      <c r="V609" s="216" t="s">
        <v>314</v>
      </c>
      <c r="W609" s="958">
        <v>0.9</v>
      </c>
      <c r="X609" s="206" t="s">
        <v>222</v>
      </c>
      <c r="Y609" s="701">
        <v>43180</v>
      </c>
      <c r="Z609" s="296" t="s">
        <v>3912</v>
      </c>
      <c r="AA609" s="134">
        <v>43101</v>
      </c>
      <c r="AB609" s="134">
        <v>43465</v>
      </c>
      <c r="AC609" s="341" t="str">
        <f t="shared" si="44"/>
        <v>enero</v>
      </c>
      <c r="AD609" s="343">
        <f t="shared" si="45"/>
        <v>364</v>
      </c>
      <c r="AE609" s="342">
        <f t="shared" si="43"/>
        <v>365</v>
      </c>
      <c r="AF609" s="180">
        <v>0</v>
      </c>
      <c r="AG609" s="135"/>
      <c r="AH609" s="216"/>
      <c r="AI609" s="169"/>
      <c r="AJ609" s="217"/>
      <c r="AK609" s="165" t="s">
        <v>1955</v>
      </c>
      <c r="AL609" s="227">
        <v>0</v>
      </c>
      <c r="AM609" s="142" t="s">
        <v>1956</v>
      </c>
      <c r="AN609" s="379"/>
      <c r="AO609" s="223" t="s">
        <v>2781</v>
      </c>
      <c r="AP609" s="736">
        <v>0.22500000000000001</v>
      </c>
      <c r="AQ609" s="376" t="s">
        <v>4428</v>
      </c>
      <c r="AR609" s="1075">
        <v>0.3</v>
      </c>
      <c r="AS609" s="1213" t="s">
        <v>5746</v>
      </c>
      <c r="AT609" s="1391">
        <v>0.35</v>
      </c>
      <c r="AU609" s="1219" t="s">
        <v>6111</v>
      </c>
      <c r="AV609" s="1227">
        <v>0.45</v>
      </c>
      <c r="AW609" s="1412" t="s">
        <v>7425</v>
      </c>
      <c r="AX609" s="144"/>
      <c r="AY609" s="144"/>
      <c r="AZ609" s="144"/>
      <c r="BA609" s="144"/>
      <c r="BB609" s="144"/>
      <c r="BC609" s="144"/>
      <c r="BD609" s="144"/>
      <c r="BE609" s="144"/>
      <c r="BF609" s="144"/>
      <c r="BG609" s="144"/>
      <c r="BH609" s="144"/>
      <c r="BI609" s="144"/>
      <c r="BJ609" s="335">
        <f>IFERROR(VLOOKUP(CONCATENATE($AC609,$AE609),'Matriz de Decisión'!$M$4:$Y$81,2,0),0)</f>
        <v>5.333333333333333E-2</v>
      </c>
      <c r="BK609" s="402">
        <v>0</v>
      </c>
      <c r="BL609" s="406" t="s">
        <v>1957</v>
      </c>
      <c r="BM609" s="354">
        <f>IFERROR(VLOOKUP(CONCATENATE($AC609,$AE609),'[1]Matriz de Decisión'!$M$4:$Y$81,3,0),0)</f>
        <v>0.10666666666666666</v>
      </c>
      <c r="BN609" s="379">
        <v>0</v>
      </c>
      <c r="BO609" s="223" t="s">
        <v>2781</v>
      </c>
      <c r="BP609" s="226">
        <v>0.22500000000000001</v>
      </c>
      <c r="BQ609" s="226">
        <v>0.22500000000000001</v>
      </c>
      <c r="BR609" s="376" t="s">
        <v>4428</v>
      </c>
      <c r="BS609" s="354">
        <f>IFERROR(VLOOKUP(CONCATENATE($AC609,$AE609),'[1]Matriz de Decisión'!$M$4:$Y$81,5,0),0)</f>
        <v>0.21333333333333332</v>
      </c>
      <c r="BT609" s="1222">
        <v>0.21</v>
      </c>
      <c r="BU609" s="1220" t="s">
        <v>5760</v>
      </c>
      <c r="BV609" s="1251">
        <f>IFERROR(VLOOKUP(CONCATENATE($AC609,$AE609),'[1]Matriz de Decisión'!$M$4:$Y$81,6,0),0)</f>
        <v>0.26666666666666666</v>
      </c>
      <c r="BW609" s="1242">
        <v>0.27</v>
      </c>
      <c r="BX609" s="1232" t="s">
        <v>6124</v>
      </c>
      <c r="BY609" s="1432">
        <f>IFERROR(VLOOKUP(CONCATENATE($AC609,$AE609),'[1]Matriz de Decisión'!$M$4:$Y$81,7,0),0)</f>
        <v>0.32</v>
      </c>
      <c r="BZ609" s="1227">
        <v>0.45</v>
      </c>
      <c r="CA609" s="1404" t="s">
        <v>7425</v>
      </c>
      <c r="CB609" s="354">
        <f>IFERROR(VLOOKUP(CONCATENATE($AC609,$AE609),'[1]Matriz de Decisión'!$M$4:$Y$81,8,0),0)</f>
        <v>0.40333333333333332</v>
      </c>
      <c r="CC609" s="355"/>
      <c r="CD609" s="355"/>
      <c r="CE609" s="354">
        <f>IFERROR(VLOOKUP(CONCATENATE($AC609,$AE609),'[1]Matriz de Decisión'!$M$4:$Y$81,9,0),0)</f>
        <v>0.48666666666666664</v>
      </c>
      <c r="CF609" s="355"/>
      <c r="CG609" s="355"/>
      <c r="CH609" s="354">
        <f>IFERROR(VLOOKUP(CONCATENATE($AC609,$AE609),'[1]Matriz de Decisión'!$M$4:$Y$81,10,0),0)</f>
        <v>0.56999999999999995</v>
      </c>
      <c r="CI609" s="355"/>
      <c r="CJ609" s="355"/>
      <c r="CK609" s="354">
        <f>IFERROR(VLOOKUP(CONCATENATE($AC609,$AE609),'[1]Matriz de Decisión'!$M$4:$Y$81,11,0),0)</f>
        <v>0.65333333333333332</v>
      </c>
      <c r="CL609" s="355"/>
      <c r="CM609" s="355"/>
      <c r="CN609" s="354">
        <f>IFERROR(VLOOKUP(CONCATENATE($AC609,$AE609),'[1]Matriz de Decisión'!$M$4:$Y$81,12,0),0)</f>
        <v>0.73666666666666669</v>
      </c>
      <c r="CO609" s="355"/>
      <c r="CP609" s="355"/>
      <c r="CQ609" s="354">
        <f>IFERROR(VLOOKUP(CONCATENATE($AC609,$AE609),'[1]Matriz de Decisión'!$M$4:$Y$81,13,0),0)</f>
        <v>0.99999999999999989</v>
      </c>
      <c r="CR609" s="355"/>
      <c r="CS609" s="355"/>
    </row>
    <row r="610" spans="1:97" ht="110.25" x14ac:dyDescent="0.25">
      <c r="A610" s="234" t="s">
        <v>3556</v>
      </c>
      <c r="B610" s="234" t="s">
        <v>181</v>
      </c>
      <c r="C610" s="234">
        <v>3</v>
      </c>
      <c r="D610" s="166" t="s">
        <v>183</v>
      </c>
      <c r="E610" s="120">
        <v>0</v>
      </c>
      <c r="F610" s="166" t="s">
        <v>192</v>
      </c>
      <c r="G610" s="166" t="s">
        <v>3811</v>
      </c>
      <c r="H610" s="166" t="s">
        <v>185</v>
      </c>
      <c r="I610" s="299" t="str">
        <f t="shared" si="46"/>
        <v>I-301-0-1322202</v>
      </c>
      <c r="J610" s="234" t="s">
        <v>221</v>
      </c>
      <c r="K610" s="216" t="s">
        <v>1996</v>
      </c>
      <c r="L610" s="217" t="s">
        <v>20</v>
      </c>
      <c r="M610" s="111" t="s">
        <v>4755</v>
      </c>
      <c r="N610" s="203"/>
      <c r="O610" s="635" t="s">
        <v>225</v>
      </c>
      <c r="P610" s="698" t="s">
        <v>1922</v>
      </c>
      <c r="Q610" s="635" t="s">
        <v>1923</v>
      </c>
      <c r="R610" s="216" t="s">
        <v>228</v>
      </c>
      <c r="S610" s="968" t="s">
        <v>1954</v>
      </c>
      <c r="T610" s="968" t="s">
        <v>3970</v>
      </c>
      <c r="U610" s="171"/>
      <c r="V610" s="216" t="s">
        <v>314</v>
      </c>
      <c r="W610" s="958">
        <v>1</v>
      </c>
      <c r="X610" s="216" t="s">
        <v>222</v>
      </c>
      <c r="Y610" s="134">
        <v>43180</v>
      </c>
      <c r="Z610" s="296" t="s">
        <v>3913</v>
      </c>
      <c r="AA610" s="134">
        <v>43160</v>
      </c>
      <c r="AB610" s="134">
        <v>43465</v>
      </c>
      <c r="AC610" s="341" t="str">
        <f t="shared" si="44"/>
        <v>marzo</v>
      </c>
      <c r="AD610" s="343">
        <f t="shared" si="45"/>
        <v>305</v>
      </c>
      <c r="AE610" s="342">
        <f t="shared" si="43"/>
        <v>305</v>
      </c>
      <c r="AF610" s="180"/>
      <c r="AG610" s="135"/>
      <c r="AH610" s="216"/>
      <c r="AI610" s="169"/>
      <c r="AJ610" s="217"/>
      <c r="AK610" s="165" t="s">
        <v>3914</v>
      </c>
      <c r="AL610" s="227"/>
      <c r="AM610" s="142"/>
      <c r="AN610" s="379"/>
      <c r="AO610" s="223"/>
      <c r="AP610" s="737">
        <v>0.249</v>
      </c>
      <c r="AQ610" s="165" t="s">
        <v>4429</v>
      </c>
      <c r="AR610" s="1075">
        <v>0.25</v>
      </c>
      <c r="AS610" s="1209" t="s">
        <v>5747</v>
      </c>
      <c r="AT610" s="1391">
        <v>0.35</v>
      </c>
      <c r="AU610" s="1224" t="s">
        <v>6112</v>
      </c>
      <c r="AV610" s="1227">
        <v>0.4</v>
      </c>
      <c r="AW610" s="1412" t="s">
        <v>7426</v>
      </c>
      <c r="AX610" s="144"/>
      <c r="AY610" s="144"/>
      <c r="AZ610" s="144"/>
      <c r="BA610" s="144"/>
      <c r="BB610" s="144"/>
      <c r="BC610" s="144"/>
      <c r="BD610" s="144"/>
      <c r="BE610" s="144"/>
      <c r="BF610" s="144"/>
      <c r="BG610" s="144"/>
      <c r="BH610" s="144"/>
      <c r="BI610" s="144"/>
      <c r="BJ610" s="335">
        <f>IFERROR(VLOOKUP(CONCATENATE($AC610,$AE610),'Matriz de Decisión'!$M$4:$Y$81,2,0),0)</f>
        <v>0</v>
      </c>
      <c r="BK610" s="402"/>
      <c r="BL610" s="406"/>
      <c r="BM610" s="354"/>
      <c r="BN610" s="379"/>
      <c r="BO610" s="223"/>
      <c r="BP610" s="741">
        <v>0.249</v>
      </c>
      <c r="BQ610" s="741">
        <v>0.249</v>
      </c>
      <c r="BR610" s="165" t="s">
        <v>4429</v>
      </c>
      <c r="BS610" s="354"/>
      <c r="BT610" s="1218"/>
      <c r="BU610" s="1223"/>
      <c r="BV610" s="1251"/>
      <c r="BW610" s="1223"/>
      <c r="BX610" s="1224" t="s">
        <v>6112</v>
      </c>
      <c r="BY610" s="1432">
        <f>IFERROR(VLOOKUP(CONCATENATE($AC610,$AE610),'[1]Matriz de Decisión'!$M$4:$Y$81,7,0),0)</f>
        <v>0.28000000000000003</v>
      </c>
      <c r="BZ610" s="1432">
        <v>0.4</v>
      </c>
      <c r="CA610" s="1404" t="s">
        <v>7426</v>
      </c>
      <c r="CB610" s="354"/>
      <c r="CC610" s="355"/>
      <c r="CD610" s="355"/>
      <c r="CE610" s="354"/>
      <c r="CF610" s="355"/>
      <c r="CG610" s="355"/>
      <c r="CH610" s="354"/>
      <c r="CI610" s="355"/>
      <c r="CJ610" s="355"/>
      <c r="CK610" s="354"/>
      <c r="CL610" s="355"/>
      <c r="CM610" s="355"/>
      <c r="CN610" s="354"/>
      <c r="CO610" s="355"/>
      <c r="CP610" s="355"/>
      <c r="CQ610" s="354"/>
      <c r="CR610" s="355"/>
      <c r="CS610" s="355"/>
    </row>
    <row r="611" spans="1:97" ht="189" x14ac:dyDescent="0.25">
      <c r="A611" s="234" t="s">
        <v>3556</v>
      </c>
      <c r="B611" s="234" t="s">
        <v>181</v>
      </c>
      <c r="C611" s="234">
        <v>3</v>
      </c>
      <c r="D611" s="166" t="s">
        <v>183</v>
      </c>
      <c r="E611" s="120">
        <v>0</v>
      </c>
      <c r="F611" s="166" t="s">
        <v>192</v>
      </c>
      <c r="G611" s="166" t="s">
        <v>3812</v>
      </c>
      <c r="H611" s="166" t="s">
        <v>183</v>
      </c>
      <c r="I611" s="299" t="str">
        <f t="shared" si="46"/>
        <v>I-301-0-1322301</v>
      </c>
      <c r="J611" s="234" t="s">
        <v>221</v>
      </c>
      <c r="K611" s="216" t="s">
        <v>1996</v>
      </c>
      <c r="L611" s="217" t="s">
        <v>20</v>
      </c>
      <c r="M611" s="111" t="s">
        <v>4755</v>
      </c>
      <c r="N611" s="203"/>
      <c r="O611" s="110" t="s">
        <v>225</v>
      </c>
      <c r="P611" s="331" t="s">
        <v>1922</v>
      </c>
      <c r="Q611" s="110" t="s">
        <v>1923</v>
      </c>
      <c r="R611" s="216" t="s">
        <v>228</v>
      </c>
      <c r="S611" s="968" t="s">
        <v>3915</v>
      </c>
      <c r="T611" s="968" t="s">
        <v>3916</v>
      </c>
      <c r="U611" s="171">
        <v>0.05</v>
      </c>
      <c r="V611" s="216" t="s">
        <v>223</v>
      </c>
      <c r="W611" s="310">
        <v>12</v>
      </c>
      <c r="X611" s="206" t="s">
        <v>222</v>
      </c>
      <c r="Y611" s="701">
        <v>43180</v>
      </c>
      <c r="Z611" s="296" t="s">
        <v>3917</v>
      </c>
      <c r="AA611" s="134">
        <v>43101</v>
      </c>
      <c r="AB611" s="134">
        <v>43465</v>
      </c>
      <c r="AC611" s="341" t="str">
        <f t="shared" si="44"/>
        <v>enero</v>
      </c>
      <c r="AD611" s="343">
        <f t="shared" si="45"/>
        <v>364</v>
      </c>
      <c r="AE611" s="342">
        <f t="shared" si="43"/>
        <v>365</v>
      </c>
      <c r="AF611" s="180">
        <v>0</v>
      </c>
      <c r="AG611" s="135"/>
      <c r="AH611" s="216"/>
      <c r="AI611" s="169"/>
      <c r="AJ611" s="217"/>
      <c r="AK611" s="700" t="s">
        <v>3918</v>
      </c>
      <c r="AL611" s="142">
        <v>3</v>
      </c>
      <c r="AM611" s="142" t="s">
        <v>1958</v>
      </c>
      <c r="AN611" s="379">
        <v>6</v>
      </c>
      <c r="AO611" s="413" t="s">
        <v>2782</v>
      </c>
      <c r="AP611" s="1403">
        <v>3</v>
      </c>
      <c r="AQ611" s="165" t="s">
        <v>4430</v>
      </c>
      <c r="AR611" s="1246"/>
      <c r="AS611" s="1086"/>
      <c r="AT611" s="1424">
        <v>1</v>
      </c>
      <c r="AU611" s="1219" t="s">
        <v>6113</v>
      </c>
      <c r="AV611" s="1424">
        <v>6</v>
      </c>
      <c r="AW611" s="1412" t="s">
        <v>7427</v>
      </c>
      <c r="AX611" s="144"/>
      <c r="AY611" s="144"/>
      <c r="AZ611" s="144"/>
      <c r="BA611" s="144"/>
      <c r="BB611" s="144"/>
      <c r="BC611" s="144"/>
      <c r="BD611" s="144"/>
      <c r="BE611" s="144"/>
      <c r="BF611" s="144"/>
      <c r="BG611" s="144"/>
      <c r="BH611" s="144"/>
      <c r="BI611" s="144"/>
      <c r="BJ611" s="335">
        <f>IFERROR(VLOOKUP(CONCATENATE($AC611,$AE611),'Matriz de Decisión'!$M$4:$Y$81,2,0),0)</f>
        <v>5.333333333333333E-2</v>
      </c>
      <c r="BK611" s="406" t="s">
        <v>1959</v>
      </c>
      <c r="BL611" s="376" t="s">
        <v>1959</v>
      </c>
      <c r="BM611" s="354">
        <f>IFERROR(VLOOKUP(CONCATENATE($AC611,$AE611),'[1]Matriz de Decisión'!$M$4:$Y$81,3,0),0)</f>
        <v>0.10666666666666666</v>
      </c>
      <c r="BN611" s="379">
        <v>6</v>
      </c>
      <c r="BO611" s="413" t="s">
        <v>2782</v>
      </c>
      <c r="BP611" s="1247">
        <v>3</v>
      </c>
      <c r="BQ611" s="1248">
        <v>3</v>
      </c>
      <c r="BR611" s="1241" t="s">
        <v>4430</v>
      </c>
      <c r="BS611" s="354">
        <f>IFERROR(VLOOKUP(CONCATENATE($AC611,$AE611),'[1]Matriz de Decisión'!$M$4:$Y$81,5,0),0)</f>
        <v>0.21333333333333332</v>
      </c>
      <c r="BT611" s="1244"/>
      <c r="BU611" s="1244"/>
      <c r="BV611" s="1251">
        <f>IFERROR(VLOOKUP(CONCATENATE($AC611,$AE611),'[1]Matriz de Decisión'!$M$4:$Y$81,6,0),0)</f>
        <v>0.26666666666666666</v>
      </c>
      <c r="BW611" s="1251">
        <v>0.27</v>
      </c>
      <c r="BX611" s="1219" t="s">
        <v>6125</v>
      </c>
      <c r="BY611" s="1432">
        <f>IFERROR(VLOOKUP(CONCATENATE($AC611,$AE611),'[1]Matriz de Decisión'!$M$4:$Y$81,7,0),0)</f>
        <v>0.32</v>
      </c>
      <c r="BZ611" s="1432">
        <f>6/12</f>
        <v>0.5</v>
      </c>
      <c r="CA611" s="1207" t="s">
        <v>7439</v>
      </c>
      <c r="CB611" s="354">
        <f>IFERROR(VLOOKUP(CONCATENATE($AC611,$AE611),'[1]Matriz de Decisión'!$M$4:$Y$81,8,0),0)</f>
        <v>0.40333333333333332</v>
      </c>
      <c r="CC611" s="355"/>
      <c r="CD611" s="355"/>
      <c r="CE611" s="354">
        <f>IFERROR(VLOOKUP(CONCATENATE($AC611,$AE611),'[1]Matriz de Decisión'!$M$4:$Y$81,9,0),0)</f>
        <v>0.48666666666666664</v>
      </c>
      <c r="CF611" s="355"/>
      <c r="CG611" s="355"/>
      <c r="CH611" s="354">
        <f>IFERROR(VLOOKUP(CONCATENATE($AC611,$AE611),'[1]Matriz de Decisión'!$M$4:$Y$81,10,0),0)</f>
        <v>0.56999999999999995</v>
      </c>
      <c r="CI611" s="355"/>
      <c r="CJ611" s="355"/>
      <c r="CK611" s="354">
        <f>IFERROR(VLOOKUP(CONCATENATE($AC611,$AE611),'[1]Matriz de Decisión'!$M$4:$Y$81,11,0),0)</f>
        <v>0.65333333333333332</v>
      </c>
      <c r="CL611" s="355"/>
      <c r="CM611" s="355"/>
      <c r="CN611" s="354">
        <f>IFERROR(VLOOKUP(CONCATENATE($AC611,$AE611),'[1]Matriz de Decisión'!$M$4:$Y$81,12,0),0)</f>
        <v>0.73666666666666669</v>
      </c>
      <c r="CO611" s="355"/>
      <c r="CP611" s="355"/>
      <c r="CQ611" s="354">
        <f>IFERROR(VLOOKUP(CONCATENATE($AC611,$AE611),'[1]Matriz de Decisión'!$M$4:$Y$81,13,0),0)</f>
        <v>0.99999999999999989</v>
      </c>
      <c r="CR611" s="355"/>
      <c r="CS611" s="355"/>
    </row>
    <row r="612" spans="1:97" ht="144" x14ac:dyDescent="0.25">
      <c r="A612" s="234" t="s">
        <v>3556</v>
      </c>
      <c r="B612" s="234" t="s">
        <v>181</v>
      </c>
      <c r="C612" s="234">
        <v>3</v>
      </c>
      <c r="D612" s="166" t="s">
        <v>183</v>
      </c>
      <c r="E612" s="120">
        <v>0</v>
      </c>
      <c r="F612" s="166" t="s">
        <v>192</v>
      </c>
      <c r="G612" s="166" t="s">
        <v>3813</v>
      </c>
      <c r="H612" s="166" t="s">
        <v>183</v>
      </c>
      <c r="I612" s="299" t="str">
        <f t="shared" si="46"/>
        <v>I-301-0-1322401</v>
      </c>
      <c r="J612" s="234" t="s">
        <v>221</v>
      </c>
      <c r="K612" s="200" t="s">
        <v>16</v>
      </c>
      <c r="L612" s="217" t="s">
        <v>20</v>
      </c>
      <c r="M612" s="111" t="s">
        <v>4755</v>
      </c>
      <c r="N612" s="203"/>
      <c r="O612" s="110" t="s">
        <v>225</v>
      </c>
      <c r="P612" s="331" t="s">
        <v>1922</v>
      </c>
      <c r="Q612" s="110" t="s">
        <v>1923</v>
      </c>
      <c r="R612" s="216" t="s">
        <v>228</v>
      </c>
      <c r="S612" s="968" t="s">
        <v>1960</v>
      </c>
      <c r="T612" s="968" t="s">
        <v>3919</v>
      </c>
      <c r="U612" s="171">
        <v>0.05</v>
      </c>
      <c r="V612" s="216" t="s">
        <v>223</v>
      </c>
      <c r="W612" s="310">
        <v>12</v>
      </c>
      <c r="X612" s="206" t="s">
        <v>222</v>
      </c>
      <c r="Y612" s="798">
        <v>43180</v>
      </c>
      <c r="Z612" s="296" t="s">
        <v>3920</v>
      </c>
      <c r="AA612" s="134">
        <v>43101</v>
      </c>
      <c r="AB612" s="134">
        <v>43465</v>
      </c>
      <c r="AC612" s="341" t="str">
        <f t="shared" si="44"/>
        <v>enero</v>
      </c>
      <c r="AD612" s="343">
        <f t="shared" si="45"/>
        <v>364</v>
      </c>
      <c r="AE612" s="342">
        <f t="shared" si="43"/>
        <v>365</v>
      </c>
      <c r="AF612" s="168">
        <v>70000000</v>
      </c>
      <c r="AG612" s="135"/>
      <c r="AH612" s="216"/>
      <c r="AI612" s="169"/>
      <c r="AJ612" s="217"/>
      <c r="AK612" s="165" t="s">
        <v>3921</v>
      </c>
      <c r="AL612" s="142">
        <v>1</v>
      </c>
      <c r="AM612" s="142" t="s">
        <v>1961</v>
      </c>
      <c r="AN612" s="379">
        <v>2</v>
      </c>
      <c r="AO612" s="561" t="s">
        <v>2783</v>
      </c>
      <c r="AP612" s="734">
        <v>3</v>
      </c>
      <c r="AQ612" s="413" t="s">
        <v>2783</v>
      </c>
      <c r="AR612" s="1214">
        <v>4</v>
      </c>
      <c r="AS612" s="1215" t="s">
        <v>2783</v>
      </c>
      <c r="AT612" s="1424">
        <v>5</v>
      </c>
      <c r="AU612" s="1219" t="s">
        <v>2783</v>
      </c>
      <c r="AV612" s="1424">
        <v>6</v>
      </c>
      <c r="AW612" s="1412" t="s">
        <v>7428</v>
      </c>
      <c r="AX612" s="144"/>
      <c r="AY612" s="144"/>
      <c r="AZ612" s="144"/>
      <c r="BA612" s="144"/>
      <c r="BB612" s="144"/>
      <c r="BC612" s="144"/>
      <c r="BD612" s="144"/>
      <c r="BE612" s="144"/>
      <c r="BF612" s="144"/>
      <c r="BG612" s="144"/>
      <c r="BH612" s="144"/>
      <c r="BI612" s="144"/>
      <c r="BJ612" s="335">
        <f>IFERROR(VLOOKUP(CONCATENATE($AC612,$AE612),'Matriz de Decisión'!$M$4:$Y$81,2,0),0)</f>
        <v>5.333333333333333E-2</v>
      </c>
      <c r="BK612" s="402">
        <v>1</v>
      </c>
      <c r="BL612" s="406" t="s">
        <v>1962</v>
      </c>
      <c r="BM612" s="354">
        <f>IFERROR(VLOOKUP(CONCATENATE($AC612,$AE612),'[1]Matriz de Decisión'!$M$4:$Y$81,3,0),0)</f>
        <v>0.10666666666666666</v>
      </c>
      <c r="BN612" s="379">
        <v>2</v>
      </c>
      <c r="BO612" s="561" t="s">
        <v>2783</v>
      </c>
      <c r="BP612" s="739">
        <v>3</v>
      </c>
      <c r="BQ612" s="409">
        <v>3</v>
      </c>
      <c r="BR612" s="413" t="s">
        <v>2783</v>
      </c>
      <c r="BS612" s="354">
        <f>IFERROR(VLOOKUP(CONCATENATE($AC612,$AE612),'[1]Matriz de Decisión'!$M$4:$Y$81,5,0),0)</f>
        <v>0.21333333333333332</v>
      </c>
      <c r="BT612" s="1222">
        <v>0.21</v>
      </c>
      <c r="BU612" s="1219" t="s">
        <v>5761</v>
      </c>
      <c r="BV612" s="1251">
        <f>IFERROR(VLOOKUP(CONCATENATE($AC612,$AE612),'[1]Matriz de Decisión'!$M$4:$Y$81,6,0),0)</f>
        <v>0.26666666666666666</v>
      </c>
      <c r="BW612" s="1251">
        <v>0.27</v>
      </c>
      <c r="BX612" s="1219" t="s">
        <v>5761</v>
      </c>
      <c r="BY612" s="1432">
        <f>IFERROR(VLOOKUP(CONCATENATE($AC612,$AE612),'[1]Matriz de Decisión'!$M$4:$Y$81,7,0),0)</f>
        <v>0.32</v>
      </c>
      <c r="BZ612" s="1432">
        <f>6/12</f>
        <v>0.5</v>
      </c>
      <c r="CA612" s="1426" t="s">
        <v>7428</v>
      </c>
      <c r="CB612" s="354">
        <f>IFERROR(VLOOKUP(CONCATENATE($AC612,$AE612),'[1]Matriz de Decisión'!$M$4:$Y$81,8,0),0)</f>
        <v>0.40333333333333332</v>
      </c>
      <c r="CC612" s="355"/>
      <c r="CD612" s="355"/>
      <c r="CE612" s="354">
        <f>IFERROR(VLOOKUP(CONCATENATE($AC612,$AE612),'[1]Matriz de Decisión'!$M$4:$Y$81,9,0),0)</f>
        <v>0.48666666666666664</v>
      </c>
      <c r="CF612" s="355"/>
      <c r="CG612" s="355"/>
      <c r="CH612" s="354">
        <f>IFERROR(VLOOKUP(CONCATENATE($AC612,$AE612),'[1]Matriz de Decisión'!$M$4:$Y$81,10,0),0)</f>
        <v>0.56999999999999995</v>
      </c>
      <c r="CI612" s="355"/>
      <c r="CJ612" s="355"/>
      <c r="CK612" s="354">
        <f>IFERROR(VLOOKUP(CONCATENATE($AC612,$AE612),'[1]Matriz de Decisión'!$M$4:$Y$81,11,0),0)</f>
        <v>0.65333333333333332</v>
      </c>
      <c r="CL612" s="355"/>
      <c r="CM612" s="355"/>
      <c r="CN612" s="354">
        <f>IFERROR(VLOOKUP(CONCATENATE($AC612,$AE612),'[1]Matriz de Decisión'!$M$4:$Y$81,12,0),0)</f>
        <v>0.73666666666666669</v>
      </c>
      <c r="CO612" s="355"/>
      <c r="CP612" s="355"/>
      <c r="CQ612" s="354">
        <f>IFERROR(VLOOKUP(CONCATENATE($AC612,$AE612),'[1]Matriz de Decisión'!$M$4:$Y$81,13,0),0)</f>
        <v>0.99999999999999989</v>
      </c>
      <c r="CR612" s="355"/>
      <c r="CS612" s="355"/>
    </row>
    <row r="613" spans="1:97" ht="110.25" x14ac:dyDescent="0.25">
      <c r="A613" s="234" t="s">
        <v>3556</v>
      </c>
      <c r="B613" s="234" t="s">
        <v>181</v>
      </c>
      <c r="C613" s="234">
        <v>3</v>
      </c>
      <c r="D613" s="166" t="s">
        <v>183</v>
      </c>
      <c r="E613" s="120">
        <v>0</v>
      </c>
      <c r="F613" s="166" t="s">
        <v>192</v>
      </c>
      <c r="G613" s="166" t="s">
        <v>3955</v>
      </c>
      <c r="H613" s="166" t="s">
        <v>183</v>
      </c>
      <c r="I613" s="706" t="str">
        <f t="shared" si="46"/>
        <v>I-301-0-1329701</v>
      </c>
      <c r="J613" s="234" t="s">
        <v>221</v>
      </c>
      <c r="K613" s="200" t="s">
        <v>16</v>
      </c>
      <c r="L613" s="217" t="s">
        <v>20</v>
      </c>
      <c r="M613" s="111" t="s">
        <v>4755</v>
      </c>
      <c r="N613" s="203"/>
      <c r="O613" s="635" t="s">
        <v>225</v>
      </c>
      <c r="P613" s="695" t="s">
        <v>1922</v>
      </c>
      <c r="Q613" s="635" t="s">
        <v>1923</v>
      </c>
      <c r="R613" s="216" t="s">
        <v>228</v>
      </c>
      <c r="S613" s="968" t="s">
        <v>3922</v>
      </c>
      <c r="T613" s="968" t="s">
        <v>3923</v>
      </c>
      <c r="U613" s="171">
        <v>0.05</v>
      </c>
      <c r="V613" s="216" t="s">
        <v>223</v>
      </c>
      <c r="W613" s="310">
        <v>4</v>
      </c>
      <c r="X613" s="206"/>
      <c r="Y613" s="798"/>
      <c r="Z613" s="296" t="s">
        <v>3924</v>
      </c>
      <c r="AA613" s="134">
        <v>43101</v>
      </c>
      <c r="AB613" s="134">
        <v>43465</v>
      </c>
      <c r="AC613" s="341" t="str">
        <f t="shared" si="44"/>
        <v>enero</v>
      </c>
      <c r="AD613" s="343">
        <f t="shared" si="45"/>
        <v>364</v>
      </c>
      <c r="AE613" s="342">
        <f t="shared" si="43"/>
        <v>365</v>
      </c>
      <c r="AF613" s="168"/>
      <c r="AG613" s="135"/>
      <c r="AH613" s="216"/>
      <c r="AI613" s="169"/>
      <c r="AJ613" s="217"/>
      <c r="AK613" s="165" t="s">
        <v>3925</v>
      </c>
      <c r="AL613" s="142"/>
      <c r="AM613" s="142"/>
      <c r="AN613" s="379"/>
      <c r="AO613" s="561"/>
      <c r="AP613" s="1403">
        <v>3</v>
      </c>
      <c r="AQ613" s="376" t="s">
        <v>4431</v>
      </c>
      <c r="AR613" s="1208">
        <v>2</v>
      </c>
      <c r="AS613" s="1213" t="s">
        <v>5748</v>
      </c>
      <c r="AT613" s="1424">
        <v>2</v>
      </c>
      <c r="AU613" s="1219" t="s">
        <v>6114</v>
      </c>
      <c r="AV613" s="1426">
        <v>9</v>
      </c>
      <c r="AW613" s="1412" t="s">
        <v>7429</v>
      </c>
      <c r="AX613" s="144"/>
      <c r="AY613" s="144"/>
      <c r="AZ613" s="144"/>
      <c r="BA613" s="144"/>
      <c r="BB613" s="144"/>
      <c r="BC613" s="144"/>
      <c r="BD613" s="144"/>
      <c r="BE613" s="144"/>
      <c r="BF613" s="144"/>
      <c r="BG613" s="144"/>
      <c r="BH613" s="144"/>
      <c r="BI613" s="144"/>
      <c r="BJ613" s="335">
        <f>IFERROR(VLOOKUP(CONCATENATE($AC613,$AE613),'Matriz de Decisión'!$M$4:$Y$81,2,0),0)</f>
        <v>5.333333333333333E-2</v>
      </c>
      <c r="BK613" s="402"/>
      <c r="BL613" s="406"/>
      <c r="BM613" s="354"/>
      <c r="BN613" s="379"/>
      <c r="BO613" s="561"/>
      <c r="BP613" s="739">
        <v>3</v>
      </c>
      <c r="BQ613" s="409">
        <v>3</v>
      </c>
      <c r="BR613" s="376" t="s">
        <v>4434</v>
      </c>
      <c r="BS613" s="354"/>
      <c r="BT613" s="1218"/>
      <c r="BU613" s="1223"/>
      <c r="BV613" s="1251">
        <v>0.27</v>
      </c>
      <c r="BW613" s="1251">
        <v>0.27</v>
      </c>
      <c r="BX613" s="1219" t="s">
        <v>6126</v>
      </c>
      <c r="BY613" s="1432">
        <f>IFERROR(VLOOKUP(CONCATENATE($AC613,$AE613),'[1]Matriz de Decisión'!$M$4:$Y$81,7,0),0)</f>
        <v>0.32</v>
      </c>
      <c r="BZ613" s="1432">
        <v>1</v>
      </c>
      <c r="CA613" s="1426" t="s">
        <v>7440</v>
      </c>
      <c r="CB613" s="354"/>
      <c r="CC613" s="355"/>
      <c r="CD613" s="355"/>
      <c r="CE613" s="354"/>
      <c r="CF613" s="355"/>
      <c r="CG613" s="355"/>
      <c r="CH613" s="354"/>
      <c r="CI613" s="355"/>
      <c r="CJ613" s="355"/>
      <c r="CK613" s="354"/>
      <c r="CL613" s="355"/>
      <c r="CM613" s="355"/>
      <c r="CN613" s="354"/>
      <c r="CO613" s="355"/>
      <c r="CP613" s="355"/>
      <c r="CQ613" s="354"/>
      <c r="CR613" s="355"/>
      <c r="CS613" s="355"/>
    </row>
    <row r="614" spans="1:97" ht="63" x14ac:dyDescent="0.25">
      <c r="A614" s="234" t="s">
        <v>3556</v>
      </c>
      <c r="B614" s="234" t="s">
        <v>181</v>
      </c>
      <c r="C614" s="234">
        <v>3</v>
      </c>
      <c r="D614" s="166" t="s">
        <v>183</v>
      </c>
      <c r="E614" s="697" t="s">
        <v>216</v>
      </c>
      <c r="F614" s="166" t="s">
        <v>192</v>
      </c>
      <c r="G614" s="166" t="s">
        <v>3955</v>
      </c>
      <c r="H614" s="166" t="s">
        <v>185</v>
      </c>
      <c r="I614" s="706" t="str">
        <f t="shared" si="46"/>
        <v>I-301-0-1329702</v>
      </c>
      <c r="J614" s="234" t="s">
        <v>221</v>
      </c>
      <c r="K614" s="200" t="s">
        <v>16</v>
      </c>
      <c r="L614" s="217" t="s">
        <v>20</v>
      </c>
      <c r="M614" s="111" t="s">
        <v>4755</v>
      </c>
      <c r="N614" s="203"/>
      <c r="O614" s="635" t="s">
        <v>225</v>
      </c>
      <c r="P614" s="695" t="s">
        <v>1922</v>
      </c>
      <c r="Q614" s="635" t="s">
        <v>1923</v>
      </c>
      <c r="R614" s="216" t="s">
        <v>228</v>
      </c>
      <c r="S614" s="968" t="s">
        <v>3922</v>
      </c>
      <c r="T614" s="968" t="s">
        <v>3929</v>
      </c>
      <c r="U614" s="171"/>
      <c r="V614" s="216" t="s">
        <v>223</v>
      </c>
      <c r="W614" s="310">
        <v>2</v>
      </c>
      <c r="X614" s="206"/>
      <c r="Y614" s="798"/>
      <c r="Z614" s="296" t="s">
        <v>3926</v>
      </c>
      <c r="AA614" s="134">
        <v>43101</v>
      </c>
      <c r="AB614" s="134">
        <v>43465</v>
      </c>
      <c r="AC614" s="341" t="str">
        <f t="shared" si="44"/>
        <v>enero</v>
      </c>
      <c r="AD614" s="343">
        <f t="shared" si="45"/>
        <v>364</v>
      </c>
      <c r="AE614" s="342">
        <f t="shared" si="43"/>
        <v>365</v>
      </c>
      <c r="AF614" s="168"/>
      <c r="AG614" s="135"/>
      <c r="AH614" s="216"/>
      <c r="AI614" s="169"/>
      <c r="AJ614" s="217"/>
      <c r="AK614" s="708" t="s">
        <v>3971</v>
      </c>
      <c r="AL614" s="142"/>
      <c r="AM614" s="142"/>
      <c r="AN614" s="379"/>
      <c r="AO614" s="561"/>
      <c r="AP614" s="1403">
        <v>1</v>
      </c>
      <c r="AQ614" s="165" t="s">
        <v>4432</v>
      </c>
      <c r="AR614" s="1208">
        <v>0</v>
      </c>
      <c r="AS614" s="1213" t="s">
        <v>5749</v>
      </c>
      <c r="AT614" s="1424">
        <v>1</v>
      </c>
      <c r="AU614" s="1258" t="s">
        <v>6127</v>
      </c>
      <c r="AV614" s="1426">
        <v>0</v>
      </c>
      <c r="AW614" s="1412" t="s">
        <v>7430</v>
      </c>
      <c r="AX614" s="144"/>
      <c r="AY614" s="144"/>
      <c r="AZ614" s="144"/>
      <c r="BA614" s="144"/>
      <c r="BB614" s="144"/>
      <c r="BC614" s="144"/>
      <c r="BD614" s="144"/>
      <c r="BE614" s="144"/>
      <c r="BF614" s="144"/>
      <c r="BG614" s="144"/>
      <c r="BH614" s="144"/>
      <c r="BI614" s="144"/>
      <c r="BJ614" s="335">
        <f>IFERROR(VLOOKUP(CONCATENATE($AC614,$AE614),'Matriz de Decisión'!$M$4:$Y$81,2,0),0)</f>
        <v>5.333333333333333E-2</v>
      </c>
      <c r="BK614" s="402"/>
      <c r="BL614" s="406"/>
      <c r="BM614" s="354"/>
      <c r="BN614" s="379"/>
      <c r="BO614" s="561"/>
      <c r="BP614" s="739">
        <v>1</v>
      </c>
      <c r="BQ614" s="409">
        <v>1</v>
      </c>
      <c r="BR614" s="165" t="s">
        <v>4435</v>
      </c>
      <c r="BS614" s="354"/>
      <c r="BT614" s="1218"/>
      <c r="BU614" s="1223"/>
      <c r="BV614" s="1251">
        <v>0.27</v>
      </c>
      <c r="BW614" s="412">
        <v>0.27</v>
      </c>
      <c r="BX614" s="1258" t="s">
        <v>6127</v>
      </c>
      <c r="BY614" s="1432">
        <f>IFERROR(VLOOKUP(CONCATENATE($AC614,$AE614),'[1]Matriz de Decisión'!$M$4:$Y$81,7,0),0)</f>
        <v>0.32</v>
      </c>
      <c r="BZ614" s="1432">
        <v>1</v>
      </c>
      <c r="CA614" s="1426" t="s">
        <v>7441</v>
      </c>
      <c r="CB614" s="354"/>
      <c r="CC614" s="355"/>
      <c r="CD614" s="355"/>
      <c r="CE614" s="354"/>
      <c r="CF614" s="355"/>
      <c r="CG614" s="355"/>
      <c r="CH614" s="354"/>
      <c r="CI614" s="355"/>
      <c r="CJ614" s="355"/>
      <c r="CK614" s="354"/>
      <c r="CL614" s="355"/>
      <c r="CM614" s="355"/>
      <c r="CN614" s="354"/>
      <c r="CO614" s="355"/>
      <c r="CP614" s="355"/>
      <c r="CQ614" s="354"/>
      <c r="CR614" s="355"/>
      <c r="CS614" s="355"/>
    </row>
    <row r="615" spans="1:97" ht="46.5" customHeight="1" thickBot="1" x14ac:dyDescent="0.3">
      <c r="A615" s="234" t="s">
        <v>3556</v>
      </c>
      <c r="B615" s="234" t="s">
        <v>181</v>
      </c>
      <c r="C615" s="234">
        <v>3</v>
      </c>
      <c r="D615" s="166" t="s">
        <v>183</v>
      </c>
      <c r="E615" s="120">
        <v>0</v>
      </c>
      <c r="F615" s="166" t="s">
        <v>192</v>
      </c>
      <c r="G615" s="166" t="s">
        <v>3955</v>
      </c>
      <c r="H615" s="166" t="s">
        <v>186</v>
      </c>
      <c r="I615" s="706" t="str">
        <f t="shared" si="46"/>
        <v>I-301-0-1329703</v>
      </c>
      <c r="J615" s="234" t="s">
        <v>221</v>
      </c>
      <c r="K615" s="200" t="s">
        <v>16</v>
      </c>
      <c r="L615" s="217" t="s">
        <v>20</v>
      </c>
      <c r="M615" s="111" t="s">
        <v>4755</v>
      </c>
      <c r="N615" s="203"/>
      <c r="O615" s="635" t="s">
        <v>225</v>
      </c>
      <c r="P615" s="695" t="s">
        <v>1922</v>
      </c>
      <c r="Q615" s="635" t="s">
        <v>1923</v>
      </c>
      <c r="R615" s="216" t="s">
        <v>228</v>
      </c>
      <c r="S615" s="968" t="s">
        <v>3922</v>
      </c>
      <c r="T615" s="968" t="s">
        <v>3928</v>
      </c>
      <c r="U615" s="171"/>
      <c r="V615" s="216" t="s">
        <v>223</v>
      </c>
      <c r="W615" s="310">
        <v>11</v>
      </c>
      <c r="X615" s="206"/>
      <c r="Y615" s="798"/>
      <c r="Z615" s="296" t="s">
        <v>3927</v>
      </c>
      <c r="AA615" s="134">
        <v>43101</v>
      </c>
      <c r="AB615" s="134">
        <v>43465</v>
      </c>
      <c r="AC615" s="341" t="str">
        <f t="shared" si="44"/>
        <v>enero</v>
      </c>
      <c r="AD615" s="343">
        <f t="shared" si="45"/>
        <v>364</v>
      </c>
      <c r="AE615" s="342">
        <f t="shared" si="43"/>
        <v>365</v>
      </c>
      <c r="AF615" s="168"/>
      <c r="AG615" s="135"/>
      <c r="AH615" s="216"/>
      <c r="AI615" s="169"/>
      <c r="AJ615" s="217"/>
      <c r="AK615" s="708" t="s">
        <v>3971</v>
      </c>
      <c r="AL615" s="142"/>
      <c r="AM615" s="142"/>
      <c r="AN615" s="379"/>
      <c r="AO615" s="561"/>
      <c r="AP615" s="1403">
        <v>3</v>
      </c>
      <c r="AQ615" s="165" t="s">
        <v>4433</v>
      </c>
      <c r="AR615" s="1208">
        <v>0</v>
      </c>
      <c r="AS615" s="1217" t="s">
        <v>5750</v>
      </c>
      <c r="AT615" s="1402">
        <v>0</v>
      </c>
      <c r="AU615" s="1258" t="s">
        <v>6115</v>
      </c>
      <c r="AV615" s="1426">
        <v>5</v>
      </c>
      <c r="AW615" s="1412" t="s">
        <v>7431</v>
      </c>
      <c r="AX615" s="144"/>
      <c r="AY615" s="144"/>
      <c r="AZ615" s="144"/>
      <c r="BA615" s="144"/>
      <c r="BB615" s="144"/>
      <c r="BC615" s="144"/>
      <c r="BD615" s="144"/>
      <c r="BE615" s="144"/>
      <c r="BF615" s="144"/>
      <c r="BG615" s="144"/>
      <c r="BH615" s="144"/>
      <c r="BI615" s="144"/>
      <c r="BJ615" s="335">
        <f>IFERROR(VLOOKUP(CONCATENATE($AC615,$AE615),'Matriz de Decisión'!$M$4:$Y$81,2,0),0)</f>
        <v>5.333333333333333E-2</v>
      </c>
      <c r="BK615" s="402"/>
      <c r="BL615" s="406"/>
      <c r="BM615" s="354"/>
      <c r="BN615" s="379"/>
      <c r="BO615" s="561"/>
      <c r="BP615" s="739">
        <v>3</v>
      </c>
      <c r="BQ615" s="742">
        <v>3</v>
      </c>
      <c r="BR615" s="165" t="s">
        <v>4433</v>
      </c>
      <c r="BS615" s="354"/>
      <c r="BT615" s="1218"/>
      <c r="BU615" s="1223"/>
      <c r="BV615" s="1251">
        <v>0.27</v>
      </c>
      <c r="BW615" s="412">
        <v>0.27</v>
      </c>
      <c r="BX615" s="1258" t="s">
        <v>6128</v>
      </c>
      <c r="BY615" s="1432">
        <f>IFERROR(VLOOKUP(CONCATENATE($AC615,$AE615),'[1]Matriz de Decisión'!$M$4:$Y$81,7,0),0)</f>
        <v>0.32</v>
      </c>
      <c r="BZ615" s="404">
        <v>0.45450000000000002</v>
      </c>
      <c r="CA615" s="1426" t="s">
        <v>7442</v>
      </c>
      <c r="CB615" s="354"/>
      <c r="CC615" s="355"/>
      <c r="CD615" s="355"/>
      <c r="CE615" s="354"/>
      <c r="CF615" s="355"/>
      <c r="CG615" s="355"/>
      <c r="CH615" s="354"/>
      <c r="CI615" s="355"/>
      <c r="CJ615" s="355"/>
      <c r="CK615" s="354"/>
      <c r="CL615" s="355"/>
      <c r="CM615" s="355"/>
      <c r="CN615" s="354"/>
      <c r="CO615" s="355"/>
      <c r="CP615" s="355"/>
      <c r="CQ615" s="354"/>
      <c r="CR615" s="355"/>
      <c r="CS615" s="355"/>
    </row>
    <row r="616" spans="1:97" ht="409.5" x14ac:dyDescent="0.25">
      <c r="A616" s="234" t="s">
        <v>3556</v>
      </c>
      <c r="B616" s="234" t="s">
        <v>181</v>
      </c>
      <c r="C616" s="234">
        <v>3</v>
      </c>
      <c r="D616" s="166" t="s">
        <v>185</v>
      </c>
      <c r="E616" s="120">
        <v>0</v>
      </c>
      <c r="F616" s="166" t="s">
        <v>192</v>
      </c>
      <c r="G616" s="166" t="s">
        <v>3814</v>
      </c>
      <c r="H616" s="166" t="s">
        <v>183</v>
      </c>
      <c r="I616" s="299" t="str">
        <f t="shared" si="46"/>
        <v>I-302-0-1322501</v>
      </c>
      <c r="J616" s="234" t="s">
        <v>224</v>
      </c>
      <c r="K616" s="216" t="s">
        <v>1996</v>
      </c>
      <c r="L616" s="217" t="s">
        <v>20</v>
      </c>
      <c r="M616" s="111" t="s">
        <v>4755</v>
      </c>
      <c r="N616" s="203"/>
      <c r="O616" s="110" t="s">
        <v>225</v>
      </c>
      <c r="P616" s="331" t="s">
        <v>1963</v>
      </c>
      <c r="Q616" s="110" t="s">
        <v>1964</v>
      </c>
      <c r="R616" s="216" t="s">
        <v>228</v>
      </c>
      <c r="S616" s="275" t="s">
        <v>2789</v>
      </c>
      <c r="T616" s="521" t="s">
        <v>2797</v>
      </c>
      <c r="U616" s="171">
        <v>0.125</v>
      </c>
      <c r="V616" s="216" t="s">
        <v>314</v>
      </c>
      <c r="W616" s="958">
        <v>1</v>
      </c>
      <c r="X616" s="413" t="s">
        <v>222</v>
      </c>
      <c r="Y616" s="798">
        <v>43166</v>
      </c>
      <c r="Z616" s="296" t="s">
        <v>3530</v>
      </c>
      <c r="AA616" s="134">
        <v>43101</v>
      </c>
      <c r="AB616" s="134">
        <v>43465</v>
      </c>
      <c r="AC616" s="341" t="str">
        <f t="shared" si="44"/>
        <v>enero</v>
      </c>
      <c r="AD616" s="343">
        <f t="shared" si="45"/>
        <v>364</v>
      </c>
      <c r="AE616" s="342">
        <f t="shared" si="43"/>
        <v>365</v>
      </c>
      <c r="AF616" s="168">
        <v>887125333</v>
      </c>
      <c r="AG616" s="135" t="s">
        <v>225</v>
      </c>
      <c r="AH616" s="216" t="s">
        <v>225</v>
      </c>
      <c r="AI616" s="169" t="s">
        <v>225</v>
      </c>
      <c r="AJ616" s="217" t="s">
        <v>1965</v>
      </c>
      <c r="AK616" s="804" t="s">
        <v>2643</v>
      </c>
      <c r="AL616" s="206">
        <v>401</v>
      </c>
      <c r="AM616" s="378" t="s">
        <v>1966</v>
      </c>
      <c r="AN616" s="1438"/>
      <c r="AO616" s="1438"/>
      <c r="AP616" s="520">
        <v>1</v>
      </c>
      <c r="AQ616" s="573" t="s">
        <v>4599</v>
      </c>
      <c r="AR616" s="1085">
        <v>1</v>
      </c>
      <c r="AS616" s="1087" t="s">
        <v>5650</v>
      </c>
      <c r="AT616" s="1184">
        <v>1</v>
      </c>
      <c r="AU616" s="788" t="s">
        <v>6164</v>
      </c>
      <c r="AV616" s="1184">
        <v>1</v>
      </c>
      <c r="AW616" s="1412" t="s">
        <v>7503</v>
      </c>
      <c r="AX616" s="144"/>
      <c r="AY616" s="144"/>
      <c r="AZ616" s="144"/>
      <c r="BA616" s="144"/>
      <c r="BB616" s="144"/>
      <c r="BC616" s="144"/>
      <c r="BD616" s="144"/>
      <c r="BE616" s="144"/>
      <c r="BF616" s="144"/>
      <c r="BG616" s="144"/>
      <c r="BH616" s="144"/>
      <c r="BI616" s="144"/>
      <c r="BJ616" s="335">
        <f>IFERROR(VLOOKUP(CONCATENATE($AC616,$AE616),'Matriz de Decisión'!$M$4:$Y$81,2,0),0)</f>
        <v>5.333333333333333E-2</v>
      </c>
      <c r="BK616" s="410">
        <f>401/922</f>
        <v>0.43492407809110628</v>
      </c>
      <c r="BL616" s="378" t="s">
        <v>1966</v>
      </c>
      <c r="BM616" s="354">
        <f>IFERROR(VLOOKUP(CONCATENATE($AC616,$AE616),'[1]Matriz de Decisión'!$M$4:$Y$81,3,0),0)</f>
        <v>0.10666666666666666</v>
      </c>
      <c r="BN616" s="522">
        <v>2.6150000000000002</v>
      </c>
      <c r="BO616" s="521" t="s">
        <v>2644</v>
      </c>
      <c r="BP616" s="520">
        <v>1</v>
      </c>
      <c r="BQ616" s="520">
        <v>1</v>
      </c>
      <c r="BR616" s="573" t="s">
        <v>4599</v>
      </c>
      <c r="BS616" s="1088">
        <v>1</v>
      </c>
      <c r="BT616" s="1088">
        <v>1</v>
      </c>
      <c r="BU616" s="1089" t="s">
        <v>5650</v>
      </c>
      <c r="BV616" s="1251">
        <v>1</v>
      </c>
      <c r="BW616" s="1251">
        <v>1</v>
      </c>
      <c r="BX616" s="1330" t="s">
        <v>6164</v>
      </c>
      <c r="BY616" s="1432">
        <v>1</v>
      </c>
      <c r="BZ616" s="1432">
        <v>1</v>
      </c>
      <c r="CA616" s="538" t="s">
        <v>7503</v>
      </c>
      <c r="CB616" s="354"/>
      <c r="CC616" s="355"/>
      <c r="CD616" s="355"/>
      <c r="CE616" s="354"/>
      <c r="CF616" s="355"/>
      <c r="CG616" s="355"/>
      <c r="CH616" s="354"/>
      <c r="CI616" s="355"/>
      <c r="CJ616" s="355"/>
      <c r="CK616" s="354"/>
      <c r="CL616" s="355"/>
      <c r="CM616" s="355"/>
      <c r="CN616" s="354"/>
      <c r="CO616" s="355"/>
      <c r="CP616" s="355"/>
      <c r="CQ616" s="354"/>
      <c r="CR616" s="355"/>
      <c r="CS616" s="355"/>
    </row>
    <row r="617" spans="1:97" ht="276" x14ac:dyDescent="0.25">
      <c r="A617" s="234" t="s">
        <v>3556</v>
      </c>
      <c r="B617" s="234" t="s">
        <v>181</v>
      </c>
      <c r="C617" s="234">
        <v>3</v>
      </c>
      <c r="D617" s="166" t="s">
        <v>185</v>
      </c>
      <c r="E617" s="120">
        <v>0</v>
      </c>
      <c r="F617" s="166" t="s">
        <v>192</v>
      </c>
      <c r="G617" s="166" t="s">
        <v>3815</v>
      </c>
      <c r="H617" s="166" t="s">
        <v>183</v>
      </c>
      <c r="I617" s="299" t="str">
        <f t="shared" si="46"/>
        <v>I-302-0-1322601</v>
      </c>
      <c r="J617" s="234" t="s">
        <v>224</v>
      </c>
      <c r="K617" s="216" t="s">
        <v>1996</v>
      </c>
      <c r="L617" s="217" t="s">
        <v>20</v>
      </c>
      <c r="M617" s="111" t="s">
        <v>4755</v>
      </c>
      <c r="N617" s="203"/>
      <c r="O617" s="110" t="s">
        <v>225</v>
      </c>
      <c r="P617" s="331" t="s">
        <v>1963</v>
      </c>
      <c r="Q617" s="110" t="s">
        <v>1964</v>
      </c>
      <c r="R617" s="216" t="s">
        <v>228</v>
      </c>
      <c r="S617" s="111" t="s">
        <v>2790</v>
      </c>
      <c r="T617" s="797" t="s">
        <v>2798</v>
      </c>
      <c r="U617" s="171">
        <v>0.125</v>
      </c>
      <c r="V617" s="216" t="s">
        <v>314</v>
      </c>
      <c r="W617" s="958">
        <v>1</v>
      </c>
      <c r="X617" s="413" t="s">
        <v>222</v>
      </c>
      <c r="Y617" s="798">
        <v>43166</v>
      </c>
      <c r="Z617" s="296" t="s">
        <v>4612</v>
      </c>
      <c r="AA617" s="134">
        <v>43101</v>
      </c>
      <c r="AB617" s="134">
        <v>43465</v>
      </c>
      <c r="AC617" s="341" t="str">
        <f t="shared" si="44"/>
        <v>enero</v>
      </c>
      <c r="AD617" s="343">
        <f t="shared" si="45"/>
        <v>364</v>
      </c>
      <c r="AE617" s="342">
        <f t="shared" si="43"/>
        <v>365</v>
      </c>
      <c r="AF617" s="168"/>
      <c r="AG617" s="135" t="s">
        <v>225</v>
      </c>
      <c r="AH617" s="216" t="s">
        <v>225</v>
      </c>
      <c r="AI617" s="169" t="s">
        <v>225</v>
      </c>
      <c r="AJ617" s="296" t="s">
        <v>1965</v>
      </c>
      <c r="AK617" s="521" t="s">
        <v>4613</v>
      </c>
      <c r="AL617" s="206">
        <v>922</v>
      </c>
      <c r="AM617" s="378" t="s">
        <v>1967</v>
      </c>
      <c r="AN617" s="1086"/>
      <c r="AO617" s="1086"/>
      <c r="AP617" s="520">
        <v>1</v>
      </c>
      <c r="AQ617" s="800" t="s">
        <v>4600</v>
      </c>
      <c r="AR617" s="1085">
        <v>1</v>
      </c>
      <c r="AS617" s="1074" t="s">
        <v>5651</v>
      </c>
      <c r="AT617" s="1184">
        <v>1</v>
      </c>
      <c r="AU617" s="788" t="s">
        <v>6165</v>
      </c>
      <c r="AV617" s="1184">
        <v>1</v>
      </c>
      <c r="AW617" s="1412" t="s">
        <v>7504</v>
      </c>
      <c r="AX617" s="144"/>
      <c r="AY617" s="144"/>
      <c r="AZ617" s="144"/>
      <c r="BA617" s="144"/>
      <c r="BB617" s="144"/>
      <c r="BC617" s="144"/>
      <c r="BD617" s="144"/>
      <c r="BE617" s="144"/>
      <c r="BF617" s="144"/>
      <c r="BG617" s="144"/>
      <c r="BH617" s="144"/>
      <c r="BI617" s="144"/>
      <c r="BJ617" s="335">
        <f>IFERROR(VLOOKUP(CONCATENATE($AC617,$AE617),'Matriz de Decisión'!$M$4:$Y$81,2,0),0)</f>
        <v>5.333333333333333E-2</v>
      </c>
      <c r="BK617" s="411">
        <v>1</v>
      </c>
      <c r="BL617" s="378" t="s">
        <v>1968</v>
      </c>
      <c r="BM617" s="354">
        <f>IFERROR(VLOOKUP(CONCATENATE($AC617,$AE617),'[1]Matriz de Decisión'!$M$4:$Y$81,3,0),0)</f>
        <v>0.10666666666666666</v>
      </c>
      <c r="BN617" s="520">
        <v>1</v>
      </c>
      <c r="BO617" s="521" t="s">
        <v>2645</v>
      </c>
      <c r="BP617" s="520">
        <v>1</v>
      </c>
      <c r="BQ617" s="520">
        <v>1</v>
      </c>
      <c r="BR617" s="800" t="s">
        <v>4600</v>
      </c>
      <c r="BS617" s="1088">
        <v>1</v>
      </c>
      <c r="BT617" s="1088">
        <v>1</v>
      </c>
      <c r="BU617" s="1090" t="s">
        <v>5651</v>
      </c>
      <c r="BV617" s="1251">
        <v>1</v>
      </c>
      <c r="BW617" s="1251">
        <v>1</v>
      </c>
      <c r="BX617" s="547" t="s">
        <v>6165</v>
      </c>
      <c r="BY617" s="1432">
        <v>1</v>
      </c>
      <c r="BZ617" s="1432">
        <v>1</v>
      </c>
      <c r="CA617" s="538" t="s">
        <v>7504</v>
      </c>
      <c r="CB617" s="354"/>
      <c r="CC617" s="355"/>
      <c r="CD617" s="355"/>
      <c r="CE617" s="354"/>
      <c r="CF617" s="355"/>
      <c r="CG617" s="355"/>
      <c r="CH617" s="354"/>
      <c r="CI617" s="355"/>
      <c r="CJ617" s="355"/>
      <c r="CK617" s="354"/>
      <c r="CL617" s="355"/>
      <c r="CM617" s="355"/>
      <c r="CN617" s="354"/>
      <c r="CO617" s="355"/>
      <c r="CP617" s="355"/>
      <c r="CQ617" s="354"/>
      <c r="CR617" s="355"/>
      <c r="CS617" s="355"/>
    </row>
    <row r="618" spans="1:97" ht="177.75" x14ac:dyDescent="0.25">
      <c r="A618" s="234" t="s">
        <v>3556</v>
      </c>
      <c r="B618" s="234" t="s">
        <v>181</v>
      </c>
      <c r="C618" s="234">
        <v>3</v>
      </c>
      <c r="D618" s="166" t="s">
        <v>185</v>
      </c>
      <c r="E618" s="120">
        <v>0</v>
      </c>
      <c r="F618" s="166" t="s">
        <v>192</v>
      </c>
      <c r="G618" s="166" t="s">
        <v>3816</v>
      </c>
      <c r="H618" s="166" t="s">
        <v>183</v>
      </c>
      <c r="I618" s="299" t="str">
        <f t="shared" si="46"/>
        <v>I-302-0-1322701</v>
      </c>
      <c r="J618" s="234" t="s">
        <v>224</v>
      </c>
      <c r="K618" s="216" t="s">
        <v>1996</v>
      </c>
      <c r="L618" s="217" t="s">
        <v>20</v>
      </c>
      <c r="M618" s="111" t="s">
        <v>4755</v>
      </c>
      <c r="N618" s="203"/>
      <c r="O618" s="110" t="s">
        <v>225</v>
      </c>
      <c r="P618" s="331" t="s">
        <v>1963</v>
      </c>
      <c r="Q618" s="110" t="s">
        <v>1964</v>
      </c>
      <c r="R618" s="216" t="s">
        <v>228</v>
      </c>
      <c r="S618" s="111" t="s">
        <v>2791</v>
      </c>
      <c r="T618" s="799" t="s">
        <v>2799</v>
      </c>
      <c r="U618" s="171">
        <v>0.125</v>
      </c>
      <c r="V618" s="216" t="s">
        <v>314</v>
      </c>
      <c r="W618" s="958">
        <v>1</v>
      </c>
      <c r="X618" s="144"/>
      <c r="Y618" s="144"/>
      <c r="Z618" s="296" t="s">
        <v>1969</v>
      </c>
      <c r="AA618" s="134">
        <v>43101</v>
      </c>
      <c r="AB618" s="134">
        <v>43454</v>
      </c>
      <c r="AC618" s="341" t="str">
        <f t="shared" si="44"/>
        <v>enero</v>
      </c>
      <c r="AD618" s="343">
        <f t="shared" si="45"/>
        <v>353</v>
      </c>
      <c r="AE618" s="342">
        <f t="shared" si="43"/>
        <v>365</v>
      </c>
      <c r="AF618" s="168"/>
      <c r="AG618" s="135" t="s">
        <v>225</v>
      </c>
      <c r="AH618" s="216" t="s">
        <v>225</v>
      </c>
      <c r="AI618" s="169" t="s">
        <v>225</v>
      </c>
      <c r="AJ618" s="296" t="s">
        <v>1965</v>
      </c>
      <c r="AK618" s="805" t="s">
        <v>4614</v>
      </c>
      <c r="AL618" s="206">
        <v>1</v>
      </c>
      <c r="AM618" s="378" t="s">
        <v>1970</v>
      </c>
      <c r="AN618" s="1086"/>
      <c r="AO618" s="1086"/>
      <c r="AP618" s="520">
        <v>1</v>
      </c>
      <c r="AQ618" s="801" t="s">
        <v>4601</v>
      </c>
      <c r="AR618" s="1085">
        <v>1</v>
      </c>
      <c r="AS618" s="1004" t="s">
        <v>5652</v>
      </c>
      <c r="AT618" s="1184">
        <v>1</v>
      </c>
      <c r="AU618" s="788" t="s">
        <v>6880</v>
      </c>
      <c r="AV618" s="1184">
        <v>1</v>
      </c>
      <c r="AW618" s="1412" t="s">
        <v>7505</v>
      </c>
      <c r="AX618" s="144"/>
      <c r="AY618" s="144"/>
      <c r="AZ618" s="144"/>
      <c r="BA618" s="144"/>
      <c r="BB618" s="144"/>
      <c r="BC618" s="144"/>
      <c r="BD618" s="144"/>
      <c r="BE618" s="144"/>
      <c r="BF618" s="144"/>
      <c r="BG618" s="144"/>
      <c r="BH618" s="144"/>
      <c r="BI618" s="144"/>
      <c r="BJ618" s="335">
        <f>IFERROR(VLOOKUP(CONCATENATE($AC618,$AE618),'Matriz de Decisión'!$M$4:$Y$81,2,0),0)</f>
        <v>5.333333333333333E-2</v>
      </c>
      <c r="BK618" s="411">
        <v>1</v>
      </c>
      <c r="BL618" s="378" t="s">
        <v>1970</v>
      </c>
      <c r="BM618" s="354">
        <f>IFERROR(VLOOKUP(CONCATENATE($AC618,$AE618),'[1]Matriz de Decisión'!$M$4:$Y$81,3,0),0)</f>
        <v>0.10666666666666666</v>
      </c>
      <c r="BN618" s="355"/>
      <c r="BO618" s="355"/>
      <c r="BP618" s="520">
        <v>1</v>
      </c>
      <c r="BQ618" s="520">
        <v>1</v>
      </c>
      <c r="BR618" s="801" t="s">
        <v>4601</v>
      </c>
      <c r="BS618" s="1088">
        <v>1</v>
      </c>
      <c r="BT618" s="1088">
        <v>1</v>
      </c>
      <c r="BU618" s="1091" t="s">
        <v>5652</v>
      </c>
      <c r="BV618" s="1251">
        <v>1</v>
      </c>
      <c r="BW618" s="1251">
        <v>1</v>
      </c>
      <c r="BX618" s="547" t="s">
        <v>6166</v>
      </c>
      <c r="BY618" s="1432">
        <v>1</v>
      </c>
      <c r="BZ618" s="1432">
        <v>1</v>
      </c>
      <c r="CA618" s="538" t="s">
        <v>7711</v>
      </c>
      <c r="CB618" s="354"/>
      <c r="CC618" s="355"/>
      <c r="CD618" s="355"/>
      <c r="CE618" s="354"/>
      <c r="CF618" s="355"/>
      <c r="CG618" s="355"/>
      <c r="CH618" s="354"/>
      <c r="CI618" s="355"/>
      <c r="CJ618" s="355"/>
      <c r="CK618" s="354"/>
      <c r="CL618" s="355"/>
      <c r="CM618" s="355"/>
      <c r="CN618" s="354"/>
      <c r="CO618" s="355"/>
      <c r="CP618" s="355"/>
      <c r="CQ618" s="354"/>
      <c r="CR618" s="355"/>
      <c r="CS618" s="355"/>
    </row>
    <row r="619" spans="1:97" ht="409.5" x14ac:dyDescent="0.25">
      <c r="A619" s="234" t="s">
        <v>3556</v>
      </c>
      <c r="B619" s="234" t="s">
        <v>181</v>
      </c>
      <c r="C619" s="234">
        <v>3</v>
      </c>
      <c r="D619" s="166" t="s">
        <v>185</v>
      </c>
      <c r="E619" s="120">
        <v>0</v>
      </c>
      <c r="F619" s="166" t="s">
        <v>192</v>
      </c>
      <c r="G619" s="166" t="s">
        <v>3817</v>
      </c>
      <c r="H619" s="166" t="s">
        <v>183</v>
      </c>
      <c r="I619" s="299" t="str">
        <f t="shared" si="46"/>
        <v>I-302-0-1322801</v>
      </c>
      <c r="J619" s="234" t="s">
        <v>224</v>
      </c>
      <c r="K619" s="216" t="s">
        <v>1996</v>
      </c>
      <c r="L619" s="217" t="s">
        <v>20</v>
      </c>
      <c r="M619" s="111" t="s">
        <v>4755</v>
      </c>
      <c r="N619" s="203"/>
      <c r="O619" s="110" t="s">
        <v>225</v>
      </c>
      <c r="P619" s="331" t="s">
        <v>1963</v>
      </c>
      <c r="Q619" s="110" t="s">
        <v>1964</v>
      </c>
      <c r="R619" s="110" t="s">
        <v>228</v>
      </c>
      <c r="S619" s="111" t="s">
        <v>2792</v>
      </c>
      <c r="T619" s="550" t="s">
        <v>2800</v>
      </c>
      <c r="U619" s="171">
        <v>0.125</v>
      </c>
      <c r="V619" s="216" t="s">
        <v>314</v>
      </c>
      <c r="W619" s="958">
        <v>1</v>
      </c>
      <c r="X619" s="144"/>
      <c r="Y619" s="144"/>
      <c r="Z619" s="296" t="s">
        <v>4611</v>
      </c>
      <c r="AA619" s="134">
        <v>43101</v>
      </c>
      <c r="AB619" s="134">
        <v>43434</v>
      </c>
      <c r="AC619" s="341" t="str">
        <f t="shared" si="44"/>
        <v>enero</v>
      </c>
      <c r="AD619" s="343">
        <f t="shared" si="45"/>
        <v>333</v>
      </c>
      <c r="AE619" s="342">
        <f t="shared" si="43"/>
        <v>333</v>
      </c>
      <c r="AF619" s="168"/>
      <c r="AG619" s="168" t="s">
        <v>225</v>
      </c>
      <c r="AH619" s="296" t="s">
        <v>225</v>
      </c>
      <c r="AI619" s="169" t="s">
        <v>225</v>
      </c>
      <c r="AJ619" s="296" t="s">
        <v>1965</v>
      </c>
      <c r="AK619" s="806" t="s">
        <v>4615</v>
      </c>
      <c r="AL619" s="206">
        <v>213</v>
      </c>
      <c r="AM619" s="229" t="s">
        <v>1971</v>
      </c>
      <c r="AN619" s="1086"/>
      <c r="AO619" s="1086"/>
      <c r="AP619" s="520">
        <v>1</v>
      </c>
      <c r="AQ619" s="800" t="s">
        <v>4602</v>
      </c>
      <c r="AR619" s="1085">
        <v>1</v>
      </c>
      <c r="AS619" s="1031" t="s">
        <v>5653</v>
      </c>
      <c r="AT619" s="1184">
        <v>1</v>
      </c>
      <c r="AU619" s="788" t="s">
        <v>6167</v>
      </c>
      <c r="AV619" s="1184">
        <v>1</v>
      </c>
      <c r="AW619" s="1412" t="s">
        <v>7506</v>
      </c>
      <c r="AX619" s="144"/>
      <c r="AY619" s="144"/>
      <c r="AZ619" s="144"/>
      <c r="BA619" s="144"/>
      <c r="BB619" s="144"/>
      <c r="BC619" s="144"/>
      <c r="BD619" s="144"/>
      <c r="BE619" s="144"/>
      <c r="BF619" s="144"/>
      <c r="BG619" s="144"/>
      <c r="BH619" s="144"/>
      <c r="BI619" s="144"/>
      <c r="BJ619" s="335">
        <f>IFERROR(VLOOKUP(CONCATENATE($AC619,$AE619),'Matriz de Decisión'!$M$4:$Y$81,2,0),0)</f>
        <v>6.0909090909090913E-2</v>
      </c>
      <c r="BK619" s="412">
        <v>0.05</v>
      </c>
      <c r="BL619" s="229" t="s">
        <v>1972</v>
      </c>
      <c r="BM619" s="354">
        <f>IFERROR(VLOOKUP(CONCATENATE($AC619,$AE619),'[1]Matriz de Decisión'!$M$4:$Y$81,3,0),0)</f>
        <v>0.12181818181818183</v>
      </c>
      <c r="BN619" s="355"/>
      <c r="BO619" s="355"/>
      <c r="BP619" s="520">
        <v>1</v>
      </c>
      <c r="BQ619" s="520">
        <v>1</v>
      </c>
      <c r="BR619" s="800" t="s">
        <v>4602</v>
      </c>
      <c r="BS619" s="1088">
        <v>1</v>
      </c>
      <c r="BT619" s="1088">
        <v>1</v>
      </c>
      <c r="BU619" s="1092" t="s">
        <v>5653</v>
      </c>
      <c r="BV619" s="1251">
        <v>1</v>
      </c>
      <c r="BW619" s="1251">
        <v>1</v>
      </c>
      <c r="BX619" s="1089" t="s">
        <v>6167</v>
      </c>
      <c r="BY619" s="1432">
        <v>1</v>
      </c>
      <c r="BZ619" s="1432">
        <v>1</v>
      </c>
      <c r="CA619" s="538" t="s">
        <v>7506</v>
      </c>
      <c r="CB619" s="354"/>
      <c r="CC619" s="355"/>
      <c r="CD619" s="355"/>
      <c r="CE619" s="354"/>
      <c r="CF619" s="355"/>
      <c r="CG619" s="355"/>
      <c r="CH619" s="354"/>
      <c r="CI619" s="355"/>
      <c r="CJ619" s="355"/>
      <c r="CK619" s="354"/>
      <c r="CL619" s="355"/>
      <c r="CM619" s="355"/>
      <c r="CN619" s="354"/>
      <c r="CO619" s="355"/>
      <c r="CP619" s="355"/>
      <c r="CQ619" s="354"/>
      <c r="CR619" s="355"/>
      <c r="CS619" s="355"/>
    </row>
    <row r="620" spans="1:97" ht="300" x14ac:dyDescent="0.25">
      <c r="A620" s="234" t="s">
        <v>3556</v>
      </c>
      <c r="B620" s="234" t="s">
        <v>181</v>
      </c>
      <c r="C620" s="234">
        <v>3</v>
      </c>
      <c r="D620" s="166" t="s">
        <v>185</v>
      </c>
      <c r="E620" s="120">
        <v>0</v>
      </c>
      <c r="F620" s="166" t="s">
        <v>192</v>
      </c>
      <c r="G620" s="166" t="s">
        <v>3818</v>
      </c>
      <c r="H620" s="166" t="s">
        <v>183</v>
      </c>
      <c r="I620" s="299" t="str">
        <f t="shared" si="46"/>
        <v>I-302-0-1322901</v>
      </c>
      <c r="J620" s="234" t="s">
        <v>224</v>
      </c>
      <c r="K620" s="200" t="s">
        <v>1662</v>
      </c>
      <c r="L620" s="217" t="s">
        <v>20</v>
      </c>
      <c r="M620" s="111" t="s">
        <v>4755</v>
      </c>
      <c r="N620" s="203"/>
      <c r="O620" s="110" t="s">
        <v>225</v>
      </c>
      <c r="P620" s="331" t="s">
        <v>1963</v>
      </c>
      <c r="Q620" s="110" t="s">
        <v>1964</v>
      </c>
      <c r="R620" s="110" t="s">
        <v>228</v>
      </c>
      <c r="S620" s="111" t="s">
        <v>2793</v>
      </c>
      <c r="T620" s="550" t="s">
        <v>2801</v>
      </c>
      <c r="U620" s="171">
        <v>0.125</v>
      </c>
      <c r="V620" s="216" t="s">
        <v>223</v>
      </c>
      <c r="W620" s="310">
        <v>6</v>
      </c>
      <c r="X620" s="144"/>
      <c r="Y620" s="144"/>
      <c r="Z620" s="296" t="s">
        <v>4610</v>
      </c>
      <c r="AA620" s="134">
        <v>43101</v>
      </c>
      <c r="AB620" s="134">
        <v>43465</v>
      </c>
      <c r="AC620" s="341" t="str">
        <f t="shared" si="44"/>
        <v>enero</v>
      </c>
      <c r="AD620" s="343">
        <f t="shared" si="45"/>
        <v>364</v>
      </c>
      <c r="AE620" s="342">
        <f t="shared" si="43"/>
        <v>365</v>
      </c>
      <c r="AF620" s="168"/>
      <c r="AG620" s="135" t="s">
        <v>225</v>
      </c>
      <c r="AH620" s="216" t="s">
        <v>225</v>
      </c>
      <c r="AI620" s="169" t="s">
        <v>225</v>
      </c>
      <c r="AJ620" s="296" t="s">
        <v>1965</v>
      </c>
      <c r="AK620" s="807" t="s">
        <v>1973</v>
      </c>
      <c r="AL620" s="206">
        <v>0</v>
      </c>
      <c r="AM620" s="145" t="s">
        <v>1974</v>
      </c>
      <c r="AN620" s="1086"/>
      <c r="AO620" s="1086"/>
      <c r="AP620" s="520">
        <v>1</v>
      </c>
      <c r="AQ620" s="802" t="s">
        <v>4603</v>
      </c>
      <c r="AR620" s="1005">
        <v>1</v>
      </c>
      <c r="AS620" s="1072" t="s">
        <v>5654</v>
      </c>
      <c r="AT620" s="1184">
        <v>1</v>
      </c>
      <c r="AU620" s="788" t="s">
        <v>6168</v>
      </c>
      <c r="AV620" s="1184">
        <v>1</v>
      </c>
      <c r="AW620" s="1412" t="s">
        <v>7507</v>
      </c>
      <c r="AX620" s="144"/>
      <c r="AY620" s="144"/>
      <c r="AZ620" s="144"/>
      <c r="BA620" s="144"/>
      <c r="BB620" s="144"/>
      <c r="BC620" s="144"/>
      <c r="BD620" s="144"/>
      <c r="BE620" s="144"/>
      <c r="BF620" s="144"/>
      <c r="BG620" s="144"/>
      <c r="BH620" s="144"/>
      <c r="BI620" s="144"/>
      <c r="BJ620" s="335">
        <f>IFERROR(VLOOKUP(CONCATENATE($AC620,$AE620),'Matriz de Decisión'!$M$4:$Y$81,2,0),0)</f>
        <v>5.333333333333333E-2</v>
      </c>
      <c r="BK620" s="355"/>
      <c r="BL620" s="145" t="s">
        <v>1974</v>
      </c>
      <c r="BM620" s="354">
        <f>IFERROR(VLOOKUP(CONCATENATE($AC620,$AE620),'[1]Matriz de Decisión'!$M$4:$Y$81,3,0),0)</f>
        <v>0.10666666666666666</v>
      </c>
      <c r="BN620" s="355"/>
      <c r="BO620" s="355"/>
      <c r="BP620" s="520">
        <v>1</v>
      </c>
      <c r="BQ620" s="520">
        <v>1</v>
      </c>
      <c r="BR620" s="802" t="s">
        <v>4603</v>
      </c>
      <c r="BS620" s="1088">
        <v>1</v>
      </c>
      <c r="BT620" s="1088">
        <v>1</v>
      </c>
      <c r="BU620" s="1093" t="s">
        <v>5654</v>
      </c>
      <c r="BV620" s="1251">
        <v>1</v>
      </c>
      <c r="BW620" s="1251">
        <v>1</v>
      </c>
      <c r="BX620" s="547" t="s">
        <v>6168</v>
      </c>
      <c r="BY620" s="1432">
        <v>1</v>
      </c>
      <c r="BZ620" s="1432">
        <v>1</v>
      </c>
      <c r="CA620" s="538" t="s">
        <v>7507</v>
      </c>
      <c r="CB620" s="354"/>
      <c r="CC620" s="355"/>
      <c r="CD620" s="355"/>
      <c r="CE620" s="354"/>
      <c r="CF620" s="355"/>
      <c r="CG620" s="355"/>
      <c r="CH620" s="354"/>
      <c r="CI620" s="355"/>
      <c r="CJ620" s="355"/>
      <c r="CK620" s="354"/>
      <c r="CL620" s="355"/>
      <c r="CM620" s="355"/>
      <c r="CN620" s="354"/>
      <c r="CO620" s="355"/>
      <c r="CP620" s="355"/>
      <c r="CQ620" s="354"/>
      <c r="CR620" s="355"/>
      <c r="CS620" s="355"/>
    </row>
    <row r="621" spans="1:97" ht="192" x14ac:dyDescent="0.25">
      <c r="A621" s="234" t="s">
        <v>3556</v>
      </c>
      <c r="B621" s="234" t="s">
        <v>181</v>
      </c>
      <c r="C621" s="234">
        <v>3</v>
      </c>
      <c r="D621" s="166" t="s">
        <v>185</v>
      </c>
      <c r="E621" s="120">
        <v>0</v>
      </c>
      <c r="F621" s="166" t="s">
        <v>192</v>
      </c>
      <c r="G621" s="166" t="s">
        <v>3819</v>
      </c>
      <c r="H621" s="166" t="s">
        <v>183</v>
      </c>
      <c r="I621" s="299" t="str">
        <f t="shared" si="46"/>
        <v>I-302-0-1323001</v>
      </c>
      <c r="J621" s="234" t="s">
        <v>224</v>
      </c>
      <c r="K621" s="200" t="s">
        <v>1662</v>
      </c>
      <c r="L621" s="217" t="s">
        <v>20</v>
      </c>
      <c r="M621" s="111" t="s">
        <v>4755</v>
      </c>
      <c r="N621" s="203"/>
      <c r="O621" s="110" t="s">
        <v>225</v>
      </c>
      <c r="P621" s="331" t="s">
        <v>1963</v>
      </c>
      <c r="Q621" s="110" t="s">
        <v>1964</v>
      </c>
      <c r="R621" s="110" t="s">
        <v>228</v>
      </c>
      <c r="S621" s="111" t="s">
        <v>2794</v>
      </c>
      <c r="T621" s="550" t="s">
        <v>1975</v>
      </c>
      <c r="U621" s="171">
        <v>0.125</v>
      </c>
      <c r="V621" s="216" t="s">
        <v>223</v>
      </c>
      <c r="W621" s="310">
        <v>6</v>
      </c>
      <c r="X621" s="144"/>
      <c r="Y621" s="144"/>
      <c r="Z621" s="296" t="s">
        <v>4609</v>
      </c>
      <c r="AA621" s="134">
        <v>43160</v>
      </c>
      <c r="AB621" s="134">
        <v>43465</v>
      </c>
      <c r="AC621" s="341" t="str">
        <f t="shared" si="44"/>
        <v>marzo</v>
      </c>
      <c r="AD621" s="343">
        <f t="shared" si="45"/>
        <v>305</v>
      </c>
      <c r="AE621" s="342">
        <f t="shared" si="43"/>
        <v>305</v>
      </c>
      <c r="AF621" s="168"/>
      <c r="AG621" s="135" t="s">
        <v>225</v>
      </c>
      <c r="AH621" s="216" t="s">
        <v>225</v>
      </c>
      <c r="AI621" s="169" t="s">
        <v>225</v>
      </c>
      <c r="AJ621" s="296" t="s">
        <v>1965</v>
      </c>
      <c r="AK621" s="808" t="s">
        <v>4616</v>
      </c>
      <c r="AL621" s="206">
        <v>0</v>
      </c>
      <c r="AM621" s="145" t="s">
        <v>1974</v>
      </c>
      <c r="AN621" s="1086"/>
      <c r="AO621" s="1086"/>
      <c r="AP621" s="520">
        <v>1</v>
      </c>
      <c r="AQ621" s="802" t="s">
        <v>4604</v>
      </c>
      <c r="AR621" s="1085">
        <v>1</v>
      </c>
      <c r="AS621" s="1072" t="s">
        <v>5655</v>
      </c>
      <c r="AT621" s="1184">
        <v>1</v>
      </c>
      <c r="AU621" s="788" t="s">
        <v>6169</v>
      </c>
      <c r="AV621" s="1184">
        <v>1</v>
      </c>
      <c r="AW621" s="1412" t="s">
        <v>7508</v>
      </c>
      <c r="AX621" s="144"/>
      <c r="AY621" s="144"/>
      <c r="AZ621" s="144"/>
      <c r="BA621" s="144"/>
      <c r="BB621" s="144"/>
      <c r="BC621" s="144"/>
      <c r="BD621" s="144"/>
      <c r="BE621" s="144"/>
      <c r="BF621" s="144"/>
      <c r="BG621" s="144"/>
      <c r="BH621" s="144"/>
      <c r="BI621" s="144"/>
      <c r="BJ621" s="335">
        <f>IFERROR(VLOOKUP(CONCATENATE($AC621,$AE621),'Matriz de Decisión'!$M$4:$Y$81,2,0),0)</f>
        <v>0</v>
      </c>
      <c r="BK621" s="355"/>
      <c r="BL621" s="145" t="s">
        <v>1974</v>
      </c>
      <c r="BM621" s="354">
        <f>IFERROR(VLOOKUP(CONCATENATE($AC621,$AE621),'[1]Matriz de Decisión'!$M$4:$Y$81,3,0),0)</f>
        <v>0</v>
      </c>
      <c r="BN621" s="355"/>
      <c r="BO621" s="355"/>
      <c r="BP621" s="520">
        <v>1</v>
      </c>
      <c r="BQ621" s="520">
        <v>1</v>
      </c>
      <c r="BR621" s="802" t="s">
        <v>4607</v>
      </c>
      <c r="BS621" s="1088">
        <v>1</v>
      </c>
      <c r="BT621" s="1088">
        <v>1</v>
      </c>
      <c r="BU621" s="1093" t="s">
        <v>5655</v>
      </c>
      <c r="BV621" s="1251">
        <v>1</v>
      </c>
      <c r="BW621" s="1251">
        <v>1</v>
      </c>
      <c r="BX621" s="547" t="s">
        <v>6169</v>
      </c>
      <c r="BY621" s="1432">
        <v>1</v>
      </c>
      <c r="BZ621" s="1432">
        <v>1</v>
      </c>
      <c r="CA621" s="538" t="s">
        <v>7508</v>
      </c>
      <c r="CB621" s="354"/>
      <c r="CC621" s="355"/>
      <c r="CD621" s="355"/>
      <c r="CE621" s="354"/>
      <c r="CF621" s="355"/>
      <c r="CG621" s="355"/>
      <c r="CH621" s="354"/>
      <c r="CI621" s="355"/>
      <c r="CJ621" s="355"/>
      <c r="CK621" s="354"/>
      <c r="CL621" s="355"/>
      <c r="CM621" s="355"/>
      <c r="CN621" s="354"/>
      <c r="CO621" s="355"/>
      <c r="CP621" s="355"/>
      <c r="CQ621" s="354"/>
      <c r="CR621" s="355"/>
      <c r="CS621" s="355"/>
    </row>
    <row r="622" spans="1:97" ht="252" x14ac:dyDescent="0.25">
      <c r="A622" s="234" t="s">
        <v>3556</v>
      </c>
      <c r="B622" s="234" t="s">
        <v>181</v>
      </c>
      <c r="C622" s="234">
        <v>3</v>
      </c>
      <c r="D622" s="166" t="s">
        <v>185</v>
      </c>
      <c r="E622" s="120">
        <v>0</v>
      </c>
      <c r="F622" s="166" t="s">
        <v>192</v>
      </c>
      <c r="G622" s="166" t="s">
        <v>3820</v>
      </c>
      <c r="H622" s="166" t="s">
        <v>183</v>
      </c>
      <c r="I622" s="299" t="str">
        <f t="shared" si="46"/>
        <v>I-302-0-1323101</v>
      </c>
      <c r="J622" s="234" t="s">
        <v>224</v>
      </c>
      <c r="K622" s="216" t="s">
        <v>1996</v>
      </c>
      <c r="L622" s="217" t="s">
        <v>20</v>
      </c>
      <c r="M622" s="111" t="s">
        <v>4755</v>
      </c>
      <c r="N622" s="203"/>
      <c r="O622" s="110" t="s">
        <v>225</v>
      </c>
      <c r="P622" s="331" t="s">
        <v>1963</v>
      </c>
      <c r="Q622" s="110" t="s">
        <v>1964</v>
      </c>
      <c r="R622" s="216" t="s">
        <v>228</v>
      </c>
      <c r="S622" s="111" t="s">
        <v>2795</v>
      </c>
      <c r="T622" s="550" t="s">
        <v>2802</v>
      </c>
      <c r="U622" s="171">
        <v>0.125</v>
      </c>
      <c r="V622" s="216" t="s">
        <v>314</v>
      </c>
      <c r="W622" s="958">
        <v>1</v>
      </c>
      <c r="X622" s="144"/>
      <c r="Y622" s="144"/>
      <c r="Z622" s="296" t="s">
        <v>4608</v>
      </c>
      <c r="AA622" s="134">
        <v>43102</v>
      </c>
      <c r="AB622" s="134">
        <v>43449</v>
      </c>
      <c r="AC622" s="341" t="str">
        <f t="shared" si="44"/>
        <v>enero</v>
      </c>
      <c r="AD622" s="343">
        <f t="shared" si="45"/>
        <v>347</v>
      </c>
      <c r="AE622" s="342">
        <f t="shared" si="43"/>
        <v>365</v>
      </c>
      <c r="AF622" s="168"/>
      <c r="AG622" s="168" t="s">
        <v>225</v>
      </c>
      <c r="AH622" s="296" t="s">
        <v>225</v>
      </c>
      <c r="AI622" s="169" t="s">
        <v>225</v>
      </c>
      <c r="AJ622" s="296" t="s">
        <v>1965</v>
      </c>
      <c r="AK622" s="808" t="s">
        <v>1976</v>
      </c>
      <c r="AL622" s="206">
        <v>0</v>
      </c>
      <c r="AM622" s="145" t="s">
        <v>1974</v>
      </c>
      <c r="AN622" s="1086"/>
      <c r="AO622" s="1086"/>
      <c r="AP622" s="520">
        <v>1</v>
      </c>
      <c r="AQ622" s="803" t="s">
        <v>4605</v>
      </c>
      <c r="AR622" s="1086"/>
      <c r="AS622" s="1073" t="s">
        <v>5656</v>
      </c>
      <c r="AT622" s="1184">
        <v>1</v>
      </c>
      <c r="AU622" s="788" t="s">
        <v>6170</v>
      </c>
      <c r="AV622" s="1184">
        <v>1</v>
      </c>
      <c r="AW622" s="1412" t="s">
        <v>7509</v>
      </c>
      <c r="AX622" s="144"/>
      <c r="AY622" s="144"/>
      <c r="AZ622" s="144"/>
      <c r="BA622" s="144"/>
      <c r="BB622" s="144"/>
      <c r="BC622" s="144"/>
      <c r="BD622" s="144"/>
      <c r="BE622" s="144"/>
      <c r="BF622" s="144"/>
      <c r="BG622" s="144"/>
      <c r="BH622" s="144"/>
      <c r="BI622" s="144"/>
      <c r="BJ622" s="335">
        <f>IFERROR(VLOOKUP(CONCATENATE($AC622,$AE622),'Matriz de Decisión'!$M$4:$Y$81,2,0),0)</f>
        <v>5.333333333333333E-2</v>
      </c>
      <c r="BK622" s="354">
        <v>0</v>
      </c>
      <c r="BL622" s="165" t="s">
        <v>1977</v>
      </c>
      <c r="BM622" s="354">
        <f>IFERROR(VLOOKUP(CONCATENATE($AC622,$AE622),'[1]Matriz de Decisión'!$M$4:$Y$81,3,0),0)</f>
        <v>0.10666666666666666</v>
      </c>
      <c r="BN622" s="355"/>
      <c r="BO622" s="355"/>
      <c r="BP622" s="520">
        <v>1</v>
      </c>
      <c r="BQ622" s="520">
        <v>1</v>
      </c>
      <c r="BR622" s="803" t="s">
        <v>4605</v>
      </c>
      <c r="BS622" s="1088">
        <v>1</v>
      </c>
      <c r="BT622" s="1088">
        <v>1</v>
      </c>
      <c r="BU622" s="1094" t="s">
        <v>5656</v>
      </c>
      <c r="BV622" s="1251">
        <v>1</v>
      </c>
      <c r="BW622" s="1251">
        <v>1</v>
      </c>
      <c r="BX622" s="547" t="s">
        <v>6170</v>
      </c>
      <c r="BY622" s="1432">
        <v>1</v>
      </c>
      <c r="BZ622" s="1432">
        <v>1</v>
      </c>
      <c r="CA622" s="538" t="s">
        <v>7509</v>
      </c>
      <c r="CB622" s="354"/>
      <c r="CC622" s="355"/>
      <c r="CD622" s="355"/>
      <c r="CE622" s="354"/>
      <c r="CF622" s="355"/>
      <c r="CG622" s="355"/>
      <c r="CH622" s="354"/>
      <c r="CI622" s="355"/>
      <c r="CJ622" s="355"/>
      <c r="CK622" s="354"/>
      <c r="CL622" s="355"/>
      <c r="CM622" s="355"/>
      <c r="CN622" s="354"/>
      <c r="CO622" s="355"/>
      <c r="CP622" s="355"/>
      <c r="CQ622" s="354"/>
      <c r="CR622" s="355"/>
      <c r="CS622" s="355"/>
    </row>
    <row r="623" spans="1:97" ht="409.5" x14ac:dyDescent="0.25">
      <c r="A623" s="234" t="s">
        <v>3556</v>
      </c>
      <c r="B623" s="234" t="s">
        <v>181</v>
      </c>
      <c r="C623" s="234">
        <v>3</v>
      </c>
      <c r="D623" s="166" t="s">
        <v>185</v>
      </c>
      <c r="E623" s="120">
        <v>0</v>
      </c>
      <c r="F623" s="166" t="s">
        <v>192</v>
      </c>
      <c r="G623" s="166" t="s">
        <v>3821</v>
      </c>
      <c r="H623" s="166" t="s">
        <v>183</v>
      </c>
      <c r="I623" s="299" t="str">
        <f t="shared" si="46"/>
        <v>I-302-0-1323201</v>
      </c>
      <c r="J623" s="234" t="s">
        <v>224</v>
      </c>
      <c r="K623" s="200" t="s">
        <v>16</v>
      </c>
      <c r="L623" s="217" t="s">
        <v>20</v>
      </c>
      <c r="M623" s="111" t="s">
        <v>4755</v>
      </c>
      <c r="N623" s="203"/>
      <c r="O623" s="110" t="s">
        <v>225</v>
      </c>
      <c r="P623" s="331" t="s">
        <v>1963</v>
      </c>
      <c r="Q623" s="110" t="s">
        <v>1964</v>
      </c>
      <c r="R623" s="216" t="s">
        <v>228</v>
      </c>
      <c r="S623" s="111" t="s">
        <v>2796</v>
      </c>
      <c r="T623" s="521" t="s">
        <v>1979</v>
      </c>
      <c r="U623" s="171">
        <v>0.125</v>
      </c>
      <c r="V623" s="216" t="s">
        <v>314</v>
      </c>
      <c r="W623" s="958">
        <v>1</v>
      </c>
      <c r="X623" s="144"/>
      <c r="Y623" s="144"/>
      <c r="Z623" s="296" t="s">
        <v>1978</v>
      </c>
      <c r="AA623" s="134">
        <v>43101</v>
      </c>
      <c r="AB623" s="134">
        <v>43465</v>
      </c>
      <c r="AC623" s="341" t="str">
        <f t="shared" si="44"/>
        <v>enero</v>
      </c>
      <c r="AD623" s="343">
        <f t="shared" si="45"/>
        <v>364</v>
      </c>
      <c r="AE623" s="342">
        <f t="shared" si="43"/>
        <v>365</v>
      </c>
      <c r="AF623" s="168"/>
      <c r="AG623" s="135" t="s">
        <v>225</v>
      </c>
      <c r="AH623" s="216" t="s">
        <v>225</v>
      </c>
      <c r="AI623" s="169" t="s">
        <v>225</v>
      </c>
      <c r="AJ623" s="296" t="s">
        <v>1965</v>
      </c>
      <c r="AK623" s="808" t="s">
        <v>4617</v>
      </c>
      <c r="AL623" s="206">
        <v>1</v>
      </c>
      <c r="AM623" s="378" t="s">
        <v>1980</v>
      </c>
      <c r="AN623" s="1086"/>
      <c r="AO623" s="1086"/>
      <c r="AP623" s="520">
        <v>1</v>
      </c>
      <c r="AQ623" s="800" t="s">
        <v>4606</v>
      </c>
      <c r="AR623" s="1085">
        <v>1</v>
      </c>
      <c r="AS623" s="1074" t="s">
        <v>5657</v>
      </c>
      <c r="AT623" s="1184">
        <v>1</v>
      </c>
      <c r="AU623" s="788" t="s">
        <v>6171</v>
      </c>
      <c r="AV623" s="1184">
        <v>1</v>
      </c>
      <c r="AW623" s="1412" t="s">
        <v>7510</v>
      </c>
      <c r="AX623" s="144"/>
      <c r="AY623" s="144"/>
      <c r="AZ623" s="144"/>
      <c r="BA623" s="144"/>
      <c r="BB623" s="144"/>
      <c r="BC623" s="144"/>
      <c r="BD623" s="144"/>
      <c r="BE623" s="144"/>
      <c r="BF623" s="144"/>
      <c r="BG623" s="144"/>
      <c r="BH623" s="144"/>
      <c r="BI623" s="144"/>
      <c r="BJ623" s="335">
        <f>IFERROR(VLOOKUP(CONCATENATE($AC623,$AE623),'Matriz de Decisión'!$M$4:$Y$81,2,0),0)</f>
        <v>5.333333333333333E-2</v>
      </c>
      <c r="BK623" s="377">
        <v>1</v>
      </c>
      <c r="BL623" s="378" t="s">
        <v>1980</v>
      </c>
      <c r="BM623" s="354">
        <f>IFERROR(VLOOKUP(CONCATENATE($AC623,$AE623),'[1]Matriz de Decisión'!$M$4:$Y$81,3,0),0)</f>
        <v>0.10666666666666666</v>
      </c>
      <c r="BN623" s="355"/>
      <c r="BO623" s="355"/>
      <c r="BP623" s="520">
        <v>1</v>
      </c>
      <c r="BQ623" s="520">
        <v>1</v>
      </c>
      <c r="BR623" s="800" t="s">
        <v>4606</v>
      </c>
      <c r="BS623" s="1088">
        <v>1</v>
      </c>
      <c r="BT623" s="1088">
        <v>1</v>
      </c>
      <c r="BU623" s="1090" t="s">
        <v>5657</v>
      </c>
      <c r="BV623" s="1251">
        <v>1</v>
      </c>
      <c r="BW623" s="1251">
        <v>1</v>
      </c>
      <c r="BX623" s="547" t="s">
        <v>6171</v>
      </c>
      <c r="BY623" s="1432">
        <v>1</v>
      </c>
      <c r="BZ623" s="1432">
        <v>1</v>
      </c>
      <c r="CA623" s="538" t="s">
        <v>7510</v>
      </c>
      <c r="CB623" s="354"/>
      <c r="CC623" s="355"/>
      <c r="CD623" s="355"/>
      <c r="CE623" s="354"/>
      <c r="CF623" s="355"/>
      <c r="CG623" s="355"/>
      <c r="CH623" s="354"/>
      <c r="CI623" s="355"/>
      <c r="CJ623" s="355"/>
      <c r="CK623" s="354"/>
      <c r="CL623" s="355"/>
      <c r="CM623" s="355"/>
      <c r="CN623" s="354"/>
      <c r="CO623" s="355"/>
      <c r="CP623" s="355"/>
      <c r="CQ623" s="354"/>
      <c r="CR623" s="355"/>
      <c r="CS623" s="355"/>
    </row>
    <row r="624" spans="1:97" ht="409.5" x14ac:dyDescent="0.25">
      <c r="A624" s="234" t="s">
        <v>3556</v>
      </c>
      <c r="B624" s="234" t="s">
        <v>181</v>
      </c>
      <c r="C624" s="234">
        <v>4</v>
      </c>
      <c r="D624" s="166" t="s">
        <v>186</v>
      </c>
      <c r="E624" s="120">
        <v>0</v>
      </c>
      <c r="F624" s="166" t="s">
        <v>192</v>
      </c>
      <c r="G624" s="166" t="s">
        <v>3822</v>
      </c>
      <c r="H624" s="166" t="s">
        <v>183</v>
      </c>
      <c r="I624" s="299" t="str">
        <f t="shared" si="46"/>
        <v>I-403-0-1323301</v>
      </c>
      <c r="J624" s="234" t="s">
        <v>221</v>
      </c>
      <c r="K624" s="216" t="s">
        <v>16</v>
      </c>
      <c r="L624" s="217" t="s">
        <v>20</v>
      </c>
      <c r="M624" s="111" t="s">
        <v>6028</v>
      </c>
      <c r="N624" s="109"/>
      <c r="O624" s="110" t="s">
        <v>225</v>
      </c>
      <c r="P624" s="110" t="s">
        <v>1981</v>
      </c>
      <c r="Q624" s="331" t="s">
        <v>1982</v>
      </c>
      <c r="R624" s="110" t="s">
        <v>228</v>
      </c>
      <c r="S624" s="111" t="s">
        <v>1983</v>
      </c>
      <c r="T624" s="257" t="s">
        <v>1984</v>
      </c>
      <c r="U624" s="256">
        <v>1</v>
      </c>
      <c r="V624" s="216" t="s">
        <v>314</v>
      </c>
      <c r="W624" s="1634">
        <v>1</v>
      </c>
      <c r="X624" s="113"/>
      <c r="Y624" s="113"/>
      <c r="Z624" s="296" t="s">
        <v>1985</v>
      </c>
      <c r="AA624" s="134">
        <v>43132</v>
      </c>
      <c r="AB624" s="134">
        <v>43220</v>
      </c>
      <c r="AC624" s="341" t="str">
        <f t="shared" si="44"/>
        <v>febrero</v>
      </c>
      <c r="AD624" s="343">
        <f t="shared" si="45"/>
        <v>88</v>
      </c>
      <c r="AE624" s="342">
        <f t="shared" si="43"/>
        <v>91</v>
      </c>
      <c r="AF624" s="168">
        <v>0</v>
      </c>
      <c r="AG624" s="168">
        <v>3000000000</v>
      </c>
      <c r="AH624" s="296" t="s">
        <v>1986</v>
      </c>
      <c r="AI624" s="169"/>
      <c r="AJ624" s="136" t="s">
        <v>1987</v>
      </c>
      <c r="AK624" s="388" t="s">
        <v>1988</v>
      </c>
      <c r="AL624" s="206">
        <v>0</v>
      </c>
      <c r="AM624" s="114"/>
      <c r="AN624" s="432">
        <v>0.25</v>
      </c>
      <c r="AO624" s="729" t="s">
        <v>3388</v>
      </c>
      <c r="AP624" s="432">
        <f>VLOOKUP($I624,'[10] Formato de Formulación y Seg'!$I$9:$BQ$23,33,0)</f>
        <v>0.46</v>
      </c>
      <c r="AQ624" s="749" t="str">
        <f>VLOOKUP($I624,'[10] Formato de Formulación y Seg'!$I$9:$BQ$23,34,0)</f>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
      <c r="AR624" s="1231">
        <v>0.6</v>
      </c>
      <c r="AS624" s="1228" t="s">
        <v>5780</v>
      </c>
      <c r="AT624" s="1353">
        <v>0.83</v>
      </c>
      <c r="AU624" s="114" t="s">
        <v>6238</v>
      </c>
      <c r="AV624" s="1496">
        <v>1</v>
      </c>
      <c r="AW624" s="1412" t="s">
        <v>7628</v>
      </c>
      <c r="AX624" s="114"/>
      <c r="AY624" s="114"/>
      <c r="AZ624" s="114"/>
      <c r="BA624" s="114"/>
      <c r="BB624" s="114"/>
      <c r="BC624" s="114"/>
      <c r="BD624" s="114"/>
      <c r="BE624" s="114"/>
      <c r="BF624" s="114"/>
      <c r="BG624" s="114"/>
      <c r="BH624" s="114"/>
      <c r="BI624" s="114"/>
      <c r="BJ624" s="335">
        <f>IFERROR(VLOOKUP(CONCATENATE($AC624,$AE624),'Matriz de Decisión'!$M$4:$Y$81,2,0),0)</f>
        <v>0</v>
      </c>
      <c r="BK624" s="354"/>
      <c r="BL624" s="354"/>
      <c r="BM624" s="335">
        <v>0.25</v>
      </c>
      <c r="BN624" s="335">
        <v>0.25</v>
      </c>
      <c r="BO624" s="1225" t="s">
        <v>3397</v>
      </c>
      <c r="BP624" s="354">
        <f>IFERROR(VLOOKUP(CONCATENATE($AC624,$AE624),'[1]Matriz de Decisión'!$M$4:$Y$81,4,0),0)</f>
        <v>0.6</v>
      </c>
      <c r="BQ624" s="432">
        <f>VLOOKUP($I624,'[10] Formato de Formulación y Seg'!$I$9:$BQ$23,60,0)</f>
        <v>0.6</v>
      </c>
      <c r="BR624" s="461" t="str">
        <f>VLOOKUP($I624,'[10] Formato de Formulación y Seg'!$I$9:$BQ$23,61,0)</f>
        <v>Se ha prestado acompañamiento y asesoría a las áreas en la formulación de los proyectos de inversión 2019, mediante reuniones, mesas de trabajo y asesoría virtual. A su vez,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
      <c r="BS624" s="1251">
        <v>1</v>
      </c>
      <c r="BT624" s="1252">
        <v>1</v>
      </c>
      <c r="BU624" s="1258" t="s">
        <v>5809</v>
      </c>
      <c r="BV624" s="354">
        <v>1</v>
      </c>
      <c r="BW624" s="1251">
        <v>1</v>
      </c>
      <c r="BX624" s="1232" t="s">
        <v>5809</v>
      </c>
      <c r="BY624" s="354">
        <v>1</v>
      </c>
      <c r="BZ624" s="1432">
        <v>1</v>
      </c>
      <c r="CA624" s="1228" t="s">
        <v>5809</v>
      </c>
      <c r="CB624" s="354">
        <f>IFERROR(VLOOKUP(CONCATENATE($AC624,$AE624),'[1]Matriz de Decisión'!$M$4:$Y$81,8,0),0)</f>
        <v>1</v>
      </c>
      <c r="CC624" s="355"/>
      <c r="CD624" s="355"/>
      <c r="CE624" s="354">
        <f>IFERROR(VLOOKUP(CONCATENATE($AC624,$AE624),'[1]Matriz de Decisión'!$M$4:$Y$81,9,0),0)</f>
        <v>1</v>
      </c>
      <c r="CF624" s="355"/>
      <c r="CG624" s="355"/>
      <c r="CH624" s="354">
        <f>IFERROR(VLOOKUP(CONCATENATE($AC624,$AE624),'[1]Matriz de Decisión'!$M$4:$Y$81,10,0),0)</f>
        <v>1</v>
      </c>
      <c r="CI624" s="355"/>
      <c r="CJ624" s="355"/>
      <c r="CK624" s="354">
        <f>IFERROR(VLOOKUP(CONCATENATE($AC624,$AE624),'[1]Matriz de Decisión'!$M$4:$Y$81,11,0),0)</f>
        <v>1</v>
      </c>
      <c r="CL624" s="355"/>
      <c r="CM624" s="355"/>
      <c r="CN624" s="354">
        <f>IFERROR(VLOOKUP(CONCATENATE($AC624,$AE624),'[1]Matriz de Decisión'!$M$4:$Y$81,12,0),0)</f>
        <v>1</v>
      </c>
      <c r="CO624" s="355"/>
      <c r="CP624" s="355"/>
      <c r="CQ624" s="354">
        <f>IFERROR(VLOOKUP(CONCATENATE($AC624,$AE624),'[1]Matriz de Decisión'!$M$4:$Y$81,13,0),0)</f>
        <v>1</v>
      </c>
      <c r="CR624" s="355"/>
      <c r="CS624" s="355"/>
    </row>
    <row r="625" spans="1:97" ht="409.5" x14ac:dyDescent="0.25">
      <c r="A625" s="234" t="s">
        <v>3556</v>
      </c>
      <c r="B625" s="234" t="s">
        <v>181</v>
      </c>
      <c r="C625" s="234">
        <v>4</v>
      </c>
      <c r="D625" s="166" t="s">
        <v>186</v>
      </c>
      <c r="E625" s="120">
        <v>0</v>
      </c>
      <c r="F625" s="166" t="s">
        <v>192</v>
      </c>
      <c r="G625" s="166" t="s">
        <v>3822</v>
      </c>
      <c r="H625" s="166" t="s">
        <v>185</v>
      </c>
      <c r="I625" s="299" t="str">
        <f t="shared" si="46"/>
        <v>I-403-0-1323302</v>
      </c>
      <c r="J625" s="234" t="s">
        <v>221</v>
      </c>
      <c r="K625" s="216" t="s">
        <v>16</v>
      </c>
      <c r="L625" s="217" t="s">
        <v>20</v>
      </c>
      <c r="M625" s="111" t="s">
        <v>6028</v>
      </c>
      <c r="N625" s="109"/>
      <c r="O625" s="110" t="s">
        <v>225</v>
      </c>
      <c r="P625" s="110" t="s">
        <v>1981</v>
      </c>
      <c r="Q625" s="331" t="s">
        <v>1982</v>
      </c>
      <c r="R625" s="110" t="s">
        <v>228</v>
      </c>
      <c r="S625" s="111" t="s">
        <v>1983</v>
      </c>
      <c r="T625" s="257" t="s">
        <v>1984</v>
      </c>
      <c r="U625" s="256">
        <v>1</v>
      </c>
      <c r="V625" s="216" t="s">
        <v>314</v>
      </c>
      <c r="W625" s="958">
        <v>1</v>
      </c>
      <c r="X625" s="113"/>
      <c r="Y625" s="113"/>
      <c r="Z625" s="296" t="s">
        <v>1989</v>
      </c>
      <c r="AA625" s="134">
        <v>43160</v>
      </c>
      <c r="AB625" s="134">
        <v>43282</v>
      </c>
      <c r="AC625" s="341" t="str">
        <f t="shared" si="44"/>
        <v>marzo</v>
      </c>
      <c r="AD625" s="343">
        <f t="shared" si="45"/>
        <v>122</v>
      </c>
      <c r="AE625" s="342">
        <f t="shared" si="43"/>
        <v>122</v>
      </c>
      <c r="AF625" s="168">
        <v>0</v>
      </c>
      <c r="AG625" s="168">
        <v>0</v>
      </c>
      <c r="AH625" s="296"/>
      <c r="AI625" s="136"/>
      <c r="AJ625" s="136" t="s">
        <v>1987</v>
      </c>
      <c r="AK625" s="388" t="s">
        <v>1990</v>
      </c>
      <c r="AL625" s="206">
        <v>0</v>
      </c>
      <c r="AM625" s="114"/>
      <c r="AN625" s="432">
        <v>0.25</v>
      </c>
      <c r="AO625" s="729" t="s">
        <v>3388</v>
      </c>
      <c r="AP625" s="432">
        <f>VLOOKUP($I625,'[10] Formato de Formulación y Seg'!$I$9:$BQ$23,33,0)</f>
        <v>0.46</v>
      </c>
      <c r="AQ625" s="749" t="str">
        <f>VLOOKUP($I625,'[10] Formato de Formulación y Seg'!$I$9:$BQ$23,34,0)</f>
        <v>Se ha prestado acompañamiento y asesoría a las áreas en la formulación de los proyectos de inversión 2019 mediante reuniones, mesas de trabajo y asesoría virtual.  Además, se han enviado para revisión preliminar de DNP los proyectos de permanencia, alimentación escolar, y educación para el trabajo, con el propósito de poderlos subsanar antes del cargue definitivo en MGA. Se espera que las áreas comiencen el registro de los proyectos en MGA, antes de la segunda semana de abril.</v>
      </c>
      <c r="AR625" s="1231">
        <v>0.6</v>
      </c>
      <c r="AS625" s="1228" t="s">
        <v>5780</v>
      </c>
      <c r="AT625" s="1228"/>
      <c r="AU625" s="114"/>
      <c r="AV625" s="1496">
        <v>1</v>
      </c>
      <c r="AW625" s="114" t="s">
        <v>7628</v>
      </c>
      <c r="AX625" s="114"/>
      <c r="AY625" s="114"/>
      <c r="AZ625" s="114"/>
      <c r="BA625" s="114"/>
      <c r="BB625" s="114"/>
      <c r="BC625" s="114"/>
      <c r="BD625" s="114"/>
      <c r="BE625" s="114"/>
      <c r="BF625" s="114"/>
      <c r="BG625" s="114"/>
      <c r="BH625" s="114"/>
      <c r="BI625" s="114"/>
      <c r="BJ625" s="335">
        <f>IFERROR(VLOOKUP(CONCATENATE($AC625,$AE625),'Matriz de Decisión'!$M$4:$Y$81,2,0),0)</f>
        <v>0</v>
      </c>
      <c r="BK625" s="354"/>
      <c r="BL625" s="354"/>
      <c r="BM625" s="335">
        <v>0</v>
      </c>
      <c r="BN625" s="335">
        <v>0</v>
      </c>
      <c r="BO625" s="600"/>
      <c r="BP625" s="354">
        <f>IFERROR(VLOOKUP(CONCATENATE($AC625,$AE625),'[1]Matriz de Decisión'!$M$4:$Y$81,4,0),0)</f>
        <v>0.2</v>
      </c>
      <c r="BQ625" s="432">
        <f>VLOOKUP($I625,'[10] Formato de Formulación y Seg'!$I$9:$BQ$23,60,0)</f>
        <v>0.2</v>
      </c>
      <c r="BR625" s="461" t="str">
        <f>VLOOKUP($I625,'[10] Formato de Formulación y Seg'!$I$9:$BQ$23,61,0)</f>
        <v>Se ha hecho acompañamiento para la revisión, actualización y aprobación de fichas en la MGA y SUIFP, mediante el acompañamiento de un asesor del Grupo de Proyectos, para cada una de las fichas vigentes. El cargue a SUIFP solo ha aplicado para los proyectos de Universidades, por lo que se deberá acelerar el proceso con el resto de proyectos, para el mes de abril, fecha límite para este ejercicio.</v>
      </c>
      <c r="BS625" s="1251">
        <v>0.4</v>
      </c>
      <c r="BT625" s="1252">
        <v>0.4</v>
      </c>
      <c r="BU625" s="1258" t="s">
        <v>5810</v>
      </c>
      <c r="BV625" s="354">
        <v>0.65</v>
      </c>
      <c r="BW625" s="1251">
        <v>1</v>
      </c>
      <c r="BX625" s="1232" t="s">
        <v>6265</v>
      </c>
      <c r="BY625" s="354">
        <v>1</v>
      </c>
      <c r="BZ625" s="1432">
        <v>1</v>
      </c>
      <c r="CA625" s="1228" t="s">
        <v>7664</v>
      </c>
      <c r="CB625" s="354">
        <f>IFERROR(VLOOKUP(CONCATENATE($AC625,$AE625),'[1]Matriz de Decisión'!$M$4:$Y$81,8,0),0)</f>
        <v>1</v>
      </c>
      <c r="CC625" s="355"/>
      <c r="CD625" s="355"/>
      <c r="CE625" s="354">
        <f>IFERROR(VLOOKUP(CONCATENATE($AC625,$AE625),'[1]Matriz de Decisión'!$M$4:$Y$81,9,0),0)</f>
        <v>1</v>
      </c>
      <c r="CF625" s="355"/>
      <c r="CG625" s="355"/>
      <c r="CH625" s="354">
        <f>IFERROR(VLOOKUP(CONCATENATE($AC625,$AE625),'[1]Matriz de Decisión'!$M$4:$Y$81,10,0),0)</f>
        <v>1</v>
      </c>
      <c r="CI625" s="355"/>
      <c r="CJ625" s="355"/>
      <c r="CK625" s="354">
        <f>IFERROR(VLOOKUP(CONCATENATE($AC625,$AE625),'[1]Matriz de Decisión'!$M$4:$Y$81,11,0),0)</f>
        <v>1</v>
      </c>
      <c r="CL625" s="355"/>
      <c r="CM625" s="355"/>
      <c r="CN625" s="354">
        <f>IFERROR(VLOOKUP(CONCATENATE($AC625,$AE625),'[1]Matriz de Decisión'!$M$4:$Y$81,12,0),0)</f>
        <v>1</v>
      </c>
      <c r="CO625" s="355"/>
      <c r="CP625" s="355"/>
      <c r="CQ625" s="354">
        <f>IFERROR(VLOOKUP(CONCATENATE($AC625,$AE625),'[1]Matriz de Decisión'!$M$4:$Y$81,13,0),0)</f>
        <v>1</v>
      </c>
      <c r="CR625" s="355"/>
      <c r="CS625" s="355"/>
    </row>
    <row r="626" spans="1:97" ht="141.75" x14ac:dyDescent="0.25">
      <c r="A626" s="234" t="s">
        <v>3556</v>
      </c>
      <c r="B626" s="234" t="s">
        <v>181</v>
      </c>
      <c r="C626" s="234">
        <v>4</v>
      </c>
      <c r="D626" s="166" t="s">
        <v>186</v>
      </c>
      <c r="E626" s="120">
        <v>0</v>
      </c>
      <c r="F626" s="166" t="s">
        <v>192</v>
      </c>
      <c r="G626" s="166" t="s">
        <v>3823</v>
      </c>
      <c r="H626" s="166" t="s">
        <v>183</v>
      </c>
      <c r="I626" s="299" t="str">
        <f t="shared" si="46"/>
        <v>I-403-0-1323401</v>
      </c>
      <c r="J626" s="234" t="s">
        <v>221</v>
      </c>
      <c r="K626" s="221" t="s">
        <v>16</v>
      </c>
      <c r="L626" s="217" t="s">
        <v>20</v>
      </c>
      <c r="M626" s="111" t="s">
        <v>6028</v>
      </c>
      <c r="N626" s="221"/>
      <c r="O626" s="110" t="s">
        <v>225</v>
      </c>
      <c r="P626" s="110" t="s">
        <v>1981</v>
      </c>
      <c r="Q626" s="331" t="s">
        <v>1982</v>
      </c>
      <c r="R626" s="110" t="s">
        <v>228</v>
      </c>
      <c r="S626" s="111" t="s">
        <v>1991</v>
      </c>
      <c r="T626" s="257" t="s">
        <v>1992</v>
      </c>
      <c r="U626" s="256">
        <v>1</v>
      </c>
      <c r="V626" s="216" t="s">
        <v>314</v>
      </c>
      <c r="W626" s="1634">
        <v>1</v>
      </c>
      <c r="X626" s="221"/>
      <c r="Y626" s="221"/>
      <c r="Z626" s="296" t="s">
        <v>1993</v>
      </c>
      <c r="AA626" s="134">
        <v>43101</v>
      </c>
      <c r="AB626" s="134">
        <v>43146</v>
      </c>
      <c r="AC626" s="341" t="str">
        <f t="shared" si="44"/>
        <v>enero</v>
      </c>
      <c r="AD626" s="343">
        <f t="shared" si="45"/>
        <v>45</v>
      </c>
      <c r="AE626" s="342">
        <f t="shared" si="43"/>
        <v>61</v>
      </c>
      <c r="AF626" s="168">
        <v>0</v>
      </c>
      <c r="AG626" s="168">
        <v>0</v>
      </c>
      <c r="AH626" s="216"/>
      <c r="AI626" s="169"/>
      <c r="AJ626" s="136" t="s">
        <v>1987</v>
      </c>
      <c r="AK626" s="388" t="s">
        <v>1994</v>
      </c>
      <c r="AL626" s="414">
        <v>0.97</v>
      </c>
      <c r="AM626" s="415" t="s">
        <v>1995</v>
      </c>
      <c r="AN626" s="432">
        <v>1</v>
      </c>
      <c r="AO626" s="729" t="s">
        <v>3389</v>
      </c>
      <c r="AP626" s="432">
        <f>VLOOKUP($I626,'[10] Formato de Formulación y Seg'!$I$9:$BQ$23,33,0)</f>
        <v>1</v>
      </c>
      <c r="AQ626" s="749" t="str">
        <f>VLOOKUP($I626,'[10] Formato de Formulación y Seg'!$I$9:$BQ$23,34,0)</f>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
      <c r="AR626" s="1231">
        <v>1</v>
      </c>
      <c r="AS626" s="1228" t="s">
        <v>3389</v>
      </c>
      <c r="AT626" s="1255">
        <v>1</v>
      </c>
      <c r="AU626" s="114" t="s">
        <v>3389</v>
      </c>
      <c r="AV626" s="1496">
        <v>1</v>
      </c>
      <c r="AW626" s="114" t="s">
        <v>3389</v>
      </c>
      <c r="AX626" s="114"/>
      <c r="AY626" s="114"/>
      <c r="AZ626" s="114"/>
      <c r="BA626" s="114"/>
      <c r="BB626" s="114"/>
      <c r="BC626" s="114"/>
      <c r="BD626" s="114"/>
      <c r="BE626" s="114"/>
      <c r="BF626" s="114"/>
      <c r="BG626" s="114"/>
      <c r="BH626" s="114"/>
      <c r="BI626" s="114"/>
      <c r="BJ626" s="335">
        <f>IFERROR(VLOOKUP(CONCATENATE($AC626,$AE626),'Matriz de Decisión'!$M$4:$Y$81,2,0),0)</f>
        <v>0.4</v>
      </c>
      <c r="BK626" s="416">
        <v>0.97</v>
      </c>
      <c r="BL626" s="1225" t="s">
        <v>1995</v>
      </c>
      <c r="BM626" s="335">
        <v>1</v>
      </c>
      <c r="BN626" s="335">
        <v>1</v>
      </c>
      <c r="BO626" s="1225" t="s">
        <v>3389</v>
      </c>
      <c r="BP626" s="354">
        <f>IFERROR(VLOOKUP(CONCATENATE($AC626,$AE626),'[1]Matriz de Decisión'!$M$4:$Y$81,4,0),0)</f>
        <v>1</v>
      </c>
      <c r="BQ626" s="432">
        <f>VLOOKUP($I626,'[10] Formato de Formulación y Seg'!$I$9:$BQ$23,60,0)</f>
        <v>1</v>
      </c>
      <c r="BR626" s="461" t="str">
        <f>VLOOKUP($I626,'[10] Formato de Formulación y Seg'!$I$9:$BQ$23,61,0)</f>
        <v>El proceso de ajuste a decreto para la ejecución de los recursos de inversión del MEN en la vigencia 2018, está en un nivel de avance del 100%. Los archivos en PDF de los proyectos ajustados podrán encontrarse en la carpeta GP de One Drive. Ruta: GP - Proyectos -2018 - Ejecución -  Ajuste Decreto</v>
      </c>
      <c r="BS626" s="1251">
        <v>1</v>
      </c>
      <c r="BT626" s="1252">
        <v>1</v>
      </c>
      <c r="BU626" s="1258" t="s">
        <v>3389</v>
      </c>
      <c r="BV626" s="354">
        <v>1</v>
      </c>
      <c r="BW626" s="1251">
        <v>1</v>
      </c>
      <c r="BX626" s="1232" t="s">
        <v>6266</v>
      </c>
      <c r="BY626" s="354">
        <v>1</v>
      </c>
      <c r="BZ626" s="1432">
        <v>1</v>
      </c>
      <c r="CA626" s="1228" t="s">
        <v>7665</v>
      </c>
      <c r="CB626" s="354">
        <f>IFERROR(VLOOKUP(CONCATENATE($AC626,$AE626),'[1]Matriz de Decisión'!$M$4:$Y$81,8,0),0)</f>
        <v>1</v>
      </c>
      <c r="CC626" s="355"/>
      <c r="CD626" s="355"/>
      <c r="CE626" s="354">
        <f>IFERROR(VLOOKUP(CONCATENATE($AC626,$AE626),'[1]Matriz de Decisión'!$M$4:$Y$81,9,0),0)</f>
        <v>1</v>
      </c>
      <c r="CF626" s="355"/>
      <c r="CG626" s="355"/>
      <c r="CH626" s="354">
        <f>IFERROR(VLOOKUP(CONCATENATE($AC626,$AE626),'[1]Matriz de Decisión'!$M$4:$Y$81,10,0),0)</f>
        <v>1</v>
      </c>
      <c r="CI626" s="355"/>
      <c r="CJ626" s="355"/>
      <c r="CK626" s="354">
        <f>IFERROR(VLOOKUP(CONCATENATE($AC626,$AE626),'[1]Matriz de Decisión'!$M$4:$Y$81,11,0),0)</f>
        <v>1</v>
      </c>
      <c r="CL626" s="355"/>
      <c r="CM626" s="355"/>
      <c r="CN626" s="354">
        <f>IFERROR(VLOOKUP(CONCATENATE($AC626,$AE626),'[1]Matriz de Decisión'!$M$4:$Y$81,12,0),0)</f>
        <v>1</v>
      </c>
      <c r="CO626" s="355"/>
      <c r="CP626" s="355"/>
      <c r="CQ626" s="354">
        <f>IFERROR(VLOOKUP(CONCATENATE($AC626,$AE626),'[1]Matriz de Decisión'!$M$4:$Y$81,13,0),0)</f>
        <v>1</v>
      </c>
      <c r="CR626" s="355"/>
      <c r="CS626" s="355"/>
    </row>
    <row r="627" spans="1:97" ht="330.75" x14ac:dyDescent="0.25">
      <c r="A627" s="234" t="s">
        <v>3556</v>
      </c>
      <c r="B627" s="234" t="s">
        <v>181</v>
      </c>
      <c r="C627" s="234">
        <v>4</v>
      </c>
      <c r="D627" s="166" t="s">
        <v>186</v>
      </c>
      <c r="E627" s="120">
        <v>0</v>
      </c>
      <c r="F627" s="166" t="s">
        <v>192</v>
      </c>
      <c r="G627" s="166" t="s">
        <v>3824</v>
      </c>
      <c r="H627" s="166" t="s">
        <v>183</v>
      </c>
      <c r="I627" s="299" t="str">
        <f t="shared" si="46"/>
        <v>I-403-0-1323501</v>
      </c>
      <c r="J627" s="234" t="s">
        <v>221</v>
      </c>
      <c r="K627" s="216" t="s">
        <v>1996</v>
      </c>
      <c r="L627" s="217" t="s">
        <v>20</v>
      </c>
      <c r="M627" s="111" t="s">
        <v>6028</v>
      </c>
      <c r="N627" s="221"/>
      <c r="O627" s="110" t="s">
        <v>225</v>
      </c>
      <c r="P627" s="110" t="s">
        <v>1981</v>
      </c>
      <c r="Q627" s="331" t="s">
        <v>1982</v>
      </c>
      <c r="R627" s="110" t="s">
        <v>228</v>
      </c>
      <c r="S627" s="111" t="s">
        <v>1997</v>
      </c>
      <c r="T627" s="257" t="s">
        <v>1998</v>
      </c>
      <c r="U627" s="256">
        <v>1</v>
      </c>
      <c r="V627" s="216" t="s">
        <v>223</v>
      </c>
      <c r="W627" s="1632">
        <v>2</v>
      </c>
      <c r="X627" s="221"/>
      <c r="Y627" s="221"/>
      <c r="Z627" s="296" t="s">
        <v>1999</v>
      </c>
      <c r="AA627" s="134">
        <v>43102</v>
      </c>
      <c r="AB627" s="134">
        <v>43130</v>
      </c>
      <c r="AC627" s="341" t="str">
        <f t="shared" si="44"/>
        <v>enero</v>
      </c>
      <c r="AD627" s="343">
        <f t="shared" si="45"/>
        <v>28</v>
      </c>
      <c r="AE627" s="342">
        <f t="shared" si="43"/>
        <v>30</v>
      </c>
      <c r="AF627" s="168">
        <v>0</v>
      </c>
      <c r="AG627" s="168">
        <v>0</v>
      </c>
      <c r="AH627" s="216"/>
      <c r="AI627" s="169"/>
      <c r="AJ627" s="136" t="s">
        <v>1987</v>
      </c>
      <c r="AK627" s="388" t="s">
        <v>2000</v>
      </c>
      <c r="AL627" s="417">
        <v>1</v>
      </c>
      <c r="AM627" s="388" t="s">
        <v>2001</v>
      </c>
      <c r="AN627" s="349">
        <v>1</v>
      </c>
      <c r="AO627" s="729" t="s">
        <v>3390</v>
      </c>
      <c r="AP627" s="432">
        <f>VLOOKUP($I627,'[10] Formato de Formulación y Seg'!$I$9:$BQ$23,33,0)</f>
        <v>1</v>
      </c>
      <c r="AQ627" s="749" t="str">
        <f>VLOOKUP($I627,'[10] Formato de Formulación y Seg'!$I$9:$BQ$23,34,0)</f>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
      <c r="AR627" s="1231">
        <v>1</v>
      </c>
      <c r="AS627" s="1228" t="s">
        <v>5781</v>
      </c>
      <c r="AT627" s="1255">
        <v>0.81</v>
      </c>
      <c r="AU627" s="114" t="s">
        <v>6239</v>
      </c>
      <c r="AV627" s="438">
        <v>1</v>
      </c>
      <c r="AW627" s="114" t="s">
        <v>7629</v>
      </c>
      <c r="AX627" s="114"/>
      <c r="AY627" s="114"/>
      <c r="AZ627" s="114"/>
      <c r="BA627" s="114"/>
      <c r="BB627" s="114"/>
      <c r="BC627" s="114"/>
      <c r="BD627" s="114"/>
      <c r="BE627" s="114"/>
      <c r="BF627" s="114"/>
      <c r="BG627" s="114"/>
      <c r="BH627" s="114"/>
      <c r="BI627" s="114"/>
      <c r="BJ627" s="335">
        <f>IFERROR(VLOOKUP(CONCATENATE($AC627,$AE627),'Matriz de Decisión'!$M$4:$Y$81,2,0),0)</f>
        <v>1</v>
      </c>
      <c r="BK627" s="416">
        <v>1</v>
      </c>
      <c r="BL627" s="418" t="s">
        <v>2002</v>
      </c>
      <c r="BM627" s="335">
        <v>1</v>
      </c>
      <c r="BN627" s="335">
        <v>1</v>
      </c>
      <c r="BO627" s="600" t="s">
        <v>2002</v>
      </c>
      <c r="BP627" s="354">
        <f>IFERROR(VLOOKUP(CONCATENATE($AC627,$AE627),'[1]Matriz de Decisión'!$M$4:$Y$81,4,0),0)</f>
        <v>1</v>
      </c>
      <c r="BQ627" s="432">
        <f>VLOOKUP($I627,'[10] Formato de Formulación y Seg'!$I$9:$BQ$23,60,0)</f>
        <v>1</v>
      </c>
      <c r="BR627" s="461" t="str">
        <f>VLOOKUP($I627,'[10] Formato de Formulación y Seg'!$I$9:$BQ$23,61,0)</f>
        <v>Se formuló el Plan de Participación Ciudadana y de Rendición de cuentas, partiendo de la evaluación del ejercicio de la vigencia 2017. El documento está disponible en el portal institucional del MEN, capítulo 6: https://www.mineducacion.gov.co/portal/atencion-al-ciudadano/Participacion-Ciudadana/349495:Transparencia-y-acceso-a-informacion-publica</v>
      </c>
      <c r="BS627" s="1251">
        <v>1</v>
      </c>
      <c r="BT627" s="1252">
        <v>1</v>
      </c>
      <c r="BU627" s="1258" t="s">
        <v>2002</v>
      </c>
      <c r="BV627" s="354">
        <v>1</v>
      </c>
      <c r="BW627" s="1251">
        <v>1</v>
      </c>
      <c r="BX627" s="1232" t="s">
        <v>2002</v>
      </c>
      <c r="BY627" s="354">
        <v>1</v>
      </c>
      <c r="BZ627" s="1432">
        <v>1</v>
      </c>
      <c r="CA627" s="1228" t="s">
        <v>2002</v>
      </c>
      <c r="CB627" s="354">
        <f>IFERROR(VLOOKUP(CONCATENATE($AC627,$AE627),'[1]Matriz de Decisión'!$M$4:$Y$81,8,0),0)</f>
        <v>1</v>
      </c>
      <c r="CC627" s="355"/>
      <c r="CD627" s="355"/>
      <c r="CE627" s="354">
        <f>IFERROR(VLOOKUP(CONCATENATE($AC627,$AE627),'[1]Matriz de Decisión'!$M$4:$Y$81,9,0),0)</f>
        <v>1</v>
      </c>
      <c r="CF627" s="355"/>
      <c r="CG627" s="355"/>
      <c r="CH627" s="354">
        <f>IFERROR(VLOOKUP(CONCATENATE($AC627,$AE627),'[1]Matriz de Decisión'!$M$4:$Y$81,10,0),0)</f>
        <v>1</v>
      </c>
      <c r="CI627" s="355"/>
      <c r="CJ627" s="355"/>
      <c r="CK627" s="354">
        <f>IFERROR(VLOOKUP(CONCATENATE($AC627,$AE627),'[1]Matriz de Decisión'!$M$4:$Y$81,11,0),0)</f>
        <v>1</v>
      </c>
      <c r="CL627" s="355"/>
      <c r="CM627" s="355"/>
      <c r="CN627" s="354">
        <f>IFERROR(VLOOKUP(CONCATENATE($AC627,$AE627),'[1]Matriz de Decisión'!$M$4:$Y$81,12,0),0)</f>
        <v>1</v>
      </c>
      <c r="CO627" s="355"/>
      <c r="CP627" s="355"/>
      <c r="CQ627" s="354">
        <f>IFERROR(VLOOKUP(CONCATENATE($AC627,$AE627),'[1]Matriz de Decisión'!$M$4:$Y$81,13,0),0)</f>
        <v>1</v>
      </c>
      <c r="CR627" s="355"/>
      <c r="CS627" s="355"/>
    </row>
    <row r="628" spans="1:97" ht="330.75" x14ac:dyDescent="0.25">
      <c r="A628" s="234" t="s">
        <v>3556</v>
      </c>
      <c r="B628" s="234" t="s">
        <v>181</v>
      </c>
      <c r="C628" s="234">
        <v>4</v>
      </c>
      <c r="D628" s="166" t="s">
        <v>186</v>
      </c>
      <c r="E628" s="120">
        <v>0</v>
      </c>
      <c r="F628" s="166" t="s">
        <v>192</v>
      </c>
      <c r="G628" s="166" t="s">
        <v>3824</v>
      </c>
      <c r="H628" s="166" t="s">
        <v>185</v>
      </c>
      <c r="I628" s="299" t="str">
        <f t="shared" si="46"/>
        <v>I-403-0-1323502</v>
      </c>
      <c r="J628" s="234" t="s">
        <v>221</v>
      </c>
      <c r="K628" s="216" t="s">
        <v>1996</v>
      </c>
      <c r="L628" s="217" t="s">
        <v>20</v>
      </c>
      <c r="M628" s="111" t="s">
        <v>6028</v>
      </c>
      <c r="N628" s="221"/>
      <c r="O628" s="110" t="s">
        <v>225</v>
      </c>
      <c r="P628" s="110" t="s">
        <v>1981</v>
      </c>
      <c r="Q628" s="331" t="s">
        <v>1982</v>
      </c>
      <c r="R628" s="110" t="s">
        <v>228</v>
      </c>
      <c r="S628" s="111" t="s">
        <v>1997</v>
      </c>
      <c r="T628" s="257" t="s">
        <v>1998</v>
      </c>
      <c r="U628" s="256">
        <v>1</v>
      </c>
      <c r="V628" s="216" t="s">
        <v>223</v>
      </c>
      <c r="W628" s="310">
        <v>2</v>
      </c>
      <c r="X628" s="221"/>
      <c r="Y628" s="221"/>
      <c r="Z628" s="296" t="s">
        <v>2003</v>
      </c>
      <c r="AA628" s="134">
        <v>43133</v>
      </c>
      <c r="AB628" s="134">
        <v>43464</v>
      </c>
      <c r="AC628" s="341" t="str">
        <f t="shared" si="44"/>
        <v>febrero</v>
      </c>
      <c r="AD628" s="343">
        <f t="shared" si="45"/>
        <v>331</v>
      </c>
      <c r="AE628" s="342">
        <f t="shared" si="43"/>
        <v>333</v>
      </c>
      <c r="AF628" s="168">
        <v>0</v>
      </c>
      <c r="AG628" s="168">
        <v>0</v>
      </c>
      <c r="AH628" s="216"/>
      <c r="AI628" s="169"/>
      <c r="AJ628" s="136" t="s">
        <v>1987</v>
      </c>
      <c r="AK628" s="388" t="s">
        <v>2004</v>
      </c>
      <c r="AL628" s="417">
        <v>1</v>
      </c>
      <c r="AM628" s="388" t="s">
        <v>2001</v>
      </c>
      <c r="AN628" s="349">
        <v>1</v>
      </c>
      <c r="AO628" s="729" t="s">
        <v>3390</v>
      </c>
      <c r="AP628" s="432">
        <f>VLOOKUP($I628,'[10] Formato de Formulación y Seg'!$I$9:$BQ$23,33,0)</f>
        <v>1</v>
      </c>
      <c r="AQ628" s="749" t="str">
        <f>VLOOKUP($I628,'[10] Formato de Formulación y Seg'!$I$9:$BQ$23,34,0)</f>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
      <c r="AR628" s="1231">
        <v>1</v>
      </c>
      <c r="AS628" s="1228" t="s">
        <v>5781</v>
      </c>
      <c r="AT628" s="1255">
        <v>0.81</v>
      </c>
      <c r="AU628" s="114" t="s">
        <v>6240</v>
      </c>
      <c r="AV628" s="438">
        <v>1</v>
      </c>
      <c r="AW628" s="114" t="s">
        <v>7629</v>
      </c>
      <c r="AX628" s="114"/>
      <c r="AY628" s="114"/>
      <c r="AZ628" s="114"/>
      <c r="BA628" s="114"/>
      <c r="BB628" s="114"/>
      <c r="BC628" s="114"/>
      <c r="BD628" s="114"/>
      <c r="BE628" s="114"/>
      <c r="BF628" s="114"/>
      <c r="BG628" s="114"/>
      <c r="BH628" s="114"/>
      <c r="BI628" s="114"/>
      <c r="BJ628" s="335">
        <f>IFERROR(VLOOKUP(CONCATENATE($AC628,$AE628),'Matriz de Decisión'!$M$4:$Y$81,2,0),0)</f>
        <v>0</v>
      </c>
      <c r="BK628" s="416">
        <v>0</v>
      </c>
      <c r="BL628" s="416"/>
      <c r="BM628" s="605">
        <v>6.0909090909090913E-2</v>
      </c>
      <c r="BN628" s="605">
        <v>6.0909090909090913E-2</v>
      </c>
      <c r="BO628" s="600" t="s">
        <v>3398</v>
      </c>
      <c r="BP628" s="354">
        <f>IFERROR(VLOOKUP(CONCATENATE($AC628,$AE628),'[1]Matriz de Decisión'!$M$4:$Y$81,4,0),0)</f>
        <v>0.12181818181818183</v>
      </c>
      <c r="BQ628" s="432">
        <f>VLOOKUP($I628,'[10] Formato de Formulación y Seg'!$I$9:$BQ$23,60,0)</f>
        <v>0.12181818181818183</v>
      </c>
      <c r="BR628" s="461" t="str">
        <f>VLOOKUP($I628,'[10] Formato de Formulación y Seg'!$I$9:$BQ$23,61,0)</f>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
      <c r="BS628" s="1251">
        <v>0.18</v>
      </c>
      <c r="BT628" s="1252">
        <v>0.18</v>
      </c>
      <c r="BU628" s="1258" t="s">
        <v>5811</v>
      </c>
      <c r="BV628" s="354">
        <v>0.24363636363636365</v>
      </c>
      <c r="BW628" s="1251">
        <v>0.24363636363636365</v>
      </c>
      <c r="BX628" s="1232" t="s">
        <v>6267</v>
      </c>
      <c r="BY628" s="354">
        <v>0.30454545454545456</v>
      </c>
      <c r="BZ628" s="1432">
        <v>0.30454545454545456</v>
      </c>
      <c r="CA628" s="1228" t="s">
        <v>7666</v>
      </c>
      <c r="CB628" s="354">
        <f>IFERROR(VLOOKUP(CONCATENATE($AC628,$AE628),'[1]Matriz de Decisión'!$M$4:$Y$81,8,0),0)</f>
        <v>0.3954545454545455</v>
      </c>
      <c r="CC628" s="355"/>
      <c r="CD628" s="355"/>
      <c r="CE628" s="354">
        <f>IFERROR(VLOOKUP(CONCATENATE($AC628,$AE628),'[1]Matriz de Decisión'!$M$4:$Y$81,9,0),0)</f>
        <v>0.48636363636363644</v>
      </c>
      <c r="CF628" s="355"/>
      <c r="CG628" s="355"/>
      <c r="CH628" s="354">
        <f>IFERROR(VLOOKUP(CONCATENATE($AC628,$AE628),'[1]Matriz de Decisión'!$M$4:$Y$81,10,0),0)</f>
        <v>0.57727272727272738</v>
      </c>
      <c r="CI628" s="355"/>
      <c r="CJ628" s="355"/>
      <c r="CK628" s="354">
        <f>IFERROR(VLOOKUP(CONCATENATE($AC628,$AE628),'[1]Matriz de Decisión'!$M$4:$Y$81,11,0),0)</f>
        <v>0.66818181818181832</v>
      </c>
      <c r="CL628" s="355"/>
      <c r="CM628" s="355"/>
      <c r="CN628" s="354">
        <f>IFERROR(VLOOKUP(CONCATENATE($AC628,$AE628),'[1]Matriz de Decisión'!$M$4:$Y$81,12,0),0)</f>
        <v>0.75909090909090926</v>
      </c>
      <c r="CO628" s="355"/>
      <c r="CP628" s="355"/>
      <c r="CQ628" s="354">
        <f>IFERROR(VLOOKUP(CONCATENATE($AC628,$AE628),'[1]Matriz de Decisión'!$M$4:$Y$81,13,0),0)</f>
        <v>1</v>
      </c>
      <c r="CR628" s="355"/>
      <c r="CS628" s="355"/>
    </row>
    <row r="629" spans="1:97" ht="330.75" x14ac:dyDescent="0.25">
      <c r="A629" s="234" t="s">
        <v>3556</v>
      </c>
      <c r="B629" s="234" t="s">
        <v>181</v>
      </c>
      <c r="C629" s="234">
        <v>4</v>
      </c>
      <c r="D629" s="166" t="s">
        <v>186</v>
      </c>
      <c r="E629" s="120">
        <v>0</v>
      </c>
      <c r="F629" s="166" t="s">
        <v>192</v>
      </c>
      <c r="G629" s="166" t="s">
        <v>3824</v>
      </c>
      <c r="H629" s="166" t="s">
        <v>186</v>
      </c>
      <c r="I629" s="299" t="str">
        <f t="shared" si="46"/>
        <v>I-403-0-1323503</v>
      </c>
      <c r="J629" s="234" t="s">
        <v>221</v>
      </c>
      <c r="K629" s="216" t="s">
        <v>1996</v>
      </c>
      <c r="L629" s="217" t="s">
        <v>20</v>
      </c>
      <c r="M629" s="111" t="s">
        <v>6028</v>
      </c>
      <c r="N629" s="221"/>
      <c r="O629" s="110" t="s">
        <v>225</v>
      </c>
      <c r="P629" s="110" t="s">
        <v>1981</v>
      </c>
      <c r="Q629" s="331" t="s">
        <v>1982</v>
      </c>
      <c r="R629" s="110" t="s">
        <v>228</v>
      </c>
      <c r="S629" s="111" t="s">
        <v>1997</v>
      </c>
      <c r="T629" s="257" t="s">
        <v>1998</v>
      </c>
      <c r="U629" s="256">
        <v>1</v>
      </c>
      <c r="V629" s="216" t="s">
        <v>223</v>
      </c>
      <c r="W629" s="1632">
        <v>2</v>
      </c>
      <c r="X629" s="116"/>
      <c r="Y629" s="116"/>
      <c r="Z629" s="296" t="s">
        <v>2005</v>
      </c>
      <c r="AA629" s="134">
        <v>43102</v>
      </c>
      <c r="AB629" s="134">
        <v>43130</v>
      </c>
      <c r="AC629" s="341" t="str">
        <f t="shared" si="44"/>
        <v>enero</v>
      </c>
      <c r="AD629" s="343">
        <f t="shared" si="45"/>
        <v>28</v>
      </c>
      <c r="AE629" s="342">
        <f t="shared" si="43"/>
        <v>30</v>
      </c>
      <c r="AF629" s="168">
        <v>0</v>
      </c>
      <c r="AG629" s="168">
        <v>0</v>
      </c>
      <c r="AH629" s="216"/>
      <c r="AI629" s="169"/>
      <c r="AJ629" s="136" t="s">
        <v>1987</v>
      </c>
      <c r="AK629" s="388" t="s">
        <v>2006</v>
      </c>
      <c r="AL629" s="417">
        <v>1</v>
      </c>
      <c r="AM629" s="388" t="s">
        <v>2001</v>
      </c>
      <c r="AN629" s="349">
        <v>1</v>
      </c>
      <c r="AO629" s="729" t="s">
        <v>3390</v>
      </c>
      <c r="AP629" s="432">
        <f>VLOOKUP($I629,'[10] Formato de Formulación y Seg'!$I$9:$BQ$23,33,0)</f>
        <v>1</v>
      </c>
      <c r="AQ629" s="749" t="str">
        <f>VLOOKUP($I629,'[10] Formato de Formulación y Seg'!$I$9:$BQ$23,34,0)</f>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
      <c r="AR629" s="1231">
        <v>1</v>
      </c>
      <c r="AS629" s="1228" t="s">
        <v>5781</v>
      </c>
      <c r="AT629" s="1255">
        <v>0.81</v>
      </c>
      <c r="AU629" s="114" t="s">
        <v>6240</v>
      </c>
      <c r="AV629" s="438">
        <v>1</v>
      </c>
      <c r="AW629" s="114" t="s">
        <v>7629</v>
      </c>
      <c r="AX629" s="114"/>
      <c r="AY629" s="114"/>
      <c r="AZ629" s="114"/>
      <c r="BA629" s="114"/>
      <c r="BB629" s="114"/>
      <c r="BC629" s="114"/>
      <c r="BD629" s="114"/>
      <c r="BE629" s="114"/>
      <c r="BF629" s="114"/>
      <c r="BG629" s="114"/>
      <c r="BH629" s="114"/>
      <c r="BI629" s="114"/>
      <c r="BJ629" s="335">
        <f>IFERROR(VLOOKUP(CONCATENATE($AC629,$AE629),'Matriz de Decisión'!$M$4:$Y$81,2,0),0)</f>
        <v>1</v>
      </c>
      <c r="BK629" s="416">
        <v>1</v>
      </c>
      <c r="BL629" s="393" t="s">
        <v>2007</v>
      </c>
      <c r="BM629" s="416">
        <v>1</v>
      </c>
      <c r="BN629" s="416">
        <v>1</v>
      </c>
      <c r="BO629" s="600" t="s">
        <v>3399</v>
      </c>
      <c r="BP629" s="354">
        <f>IFERROR(VLOOKUP(CONCATENATE($AC629,$AE629),'[1]Matriz de Decisión'!$M$4:$Y$81,4,0),0)</f>
        <v>1</v>
      </c>
      <c r="BQ629" s="432">
        <f>VLOOKUP($I629,'[10] Formato de Formulación y Seg'!$I$9:$BQ$23,60,0)</f>
        <v>1</v>
      </c>
      <c r="BR629" s="461" t="str">
        <f>VLOOKUP($I629,'[10] Formato de Formulación y Seg'!$I$9:$BQ$23,61,0)</f>
        <v xml:space="preserve">El informe fue  publicado para observaciones ciudadanas en el mes de enero de 2018, y para el 31 de enero se publicó en su versión definitiva.  El documento está disponible en el portal institucional del MEN https://www.mineducacion.gov.co/portal/micrositios-institucionales/Rendicion-de-Cuentas/
</v>
      </c>
      <c r="BS629" s="1251">
        <v>1</v>
      </c>
      <c r="BT629" s="1252">
        <v>1</v>
      </c>
      <c r="BU629" s="1258" t="s">
        <v>2007</v>
      </c>
      <c r="BV629" s="354">
        <v>1</v>
      </c>
      <c r="BW629" s="1251">
        <v>1</v>
      </c>
      <c r="BX629" s="1232" t="s">
        <v>2007</v>
      </c>
      <c r="BY629" s="354">
        <v>1</v>
      </c>
      <c r="BZ629" s="1432">
        <v>1</v>
      </c>
      <c r="CA629" s="1228" t="s">
        <v>2007</v>
      </c>
      <c r="CB629" s="354">
        <f>IFERROR(VLOOKUP(CONCATENATE($AC629,$AE629),'[1]Matriz de Decisión'!$M$4:$Y$81,8,0),0)</f>
        <v>1</v>
      </c>
      <c r="CC629" s="355"/>
      <c r="CD629" s="355"/>
      <c r="CE629" s="354">
        <f>IFERROR(VLOOKUP(CONCATENATE($AC629,$AE629),'[1]Matriz de Decisión'!$M$4:$Y$81,9,0),0)</f>
        <v>1</v>
      </c>
      <c r="CF629" s="355"/>
      <c r="CG629" s="355"/>
      <c r="CH629" s="354">
        <f>IFERROR(VLOOKUP(CONCATENATE($AC629,$AE629),'[1]Matriz de Decisión'!$M$4:$Y$81,10,0),0)</f>
        <v>1</v>
      </c>
      <c r="CI629" s="355"/>
      <c r="CJ629" s="355"/>
      <c r="CK629" s="354">
        <f>IFERROR(VLOOKUP(CONCATENATE($AC629,$AE629),'[1]Matriz de Decisión'!$M$4:$Y$81,11,0),0)</f>
        <v>1</v>
      </c>
      <c r="CL629" s="355"/>
      <c r="CM629" s="355"/>
      <c r="CN629" s="354">
        <f>IFERROR(VLOOKUP(CONCATENATE($AC629,$AE629),'[1]Matriz de Decisión'!$M$4:$Y$81,12,0),0)</f>
        <v>1</v>
      </c>
      <c r="CO629" s="355"/>
      <c r="CP629" s="355"/>
      <c r="CQ629" s="354">
        <f>IFERROR(VLOOKUP(CONCATENATE($AC629,$AE629),'[1]Matriz de Decisión'!$M$4:$Y$81,13,0),0)</f>
        <v>1</v>
      </c>
      <c r="CR629" s="355"/>
      <c r="CS629" s="355"/>
    </row>
    <row r="630" spans="1:97" ht="330.75" x14ac:dyDescent="0.25">
      <c r="A630" s="234" t="s">
        <v>3556</v>
      </c>
      <c r="B630" s="234" t="s">
        <v>181</v>
      </c>
      <c r="C630" s="234">
        <v>4</v>
      </c>
      <c r="D630" s="166" t="s">
        <v>186</v>
      </c>
      <c r="E630" s="120">
        <v>0</v>
      </c>
      <c r="F630" s="166" t="s">
        <v>192</v>
      </c>
      <c r="G630" s="166" t="s">
        <v>3824</v>
      </c>
      <c r="H630" s="166" t="s">
        <v>187</v>
      </c>
      <c r="I630" s="299" t="str">
        <f t="shared" si="46"/>
        <v>I-403-0-1323504</v>
      </c>
      <c r="J630" s="234" t="s">
        <v>221</v>
      </c>
      <c r="K630" s="216" t="s">
        <v>1996</v>
      </c>
      <c r="L630" s="217" t="s">
        <v>20</v>
      </c>
      <c r="M630" s="111" t="s">
        <v>6028</v>
      </c>
      <c r="N630" s="221"/>
      <c r="O630" s="110" t="s">
        <v>225</v>
      </c>
      <c r="P630" s="110" t="s">
        <v>1981</v>
      </c>
      <c r="Q630" s="331" t="s">
        <v>1982</v>
      </c>
      <c r="R630" s="216" t="s">
        <v>228</v>
      </c>
      <c r="S630" s="111" t="s">
        <v>1997</v>
      </c>
      <c r="T630" s="257" t="s">
        <v>1998</v>
      </c>
      <c r="U630" s="256">
        <v>1</v>
      </c>
      <c r="V630" s="216" t="s">
        <v>223</v>
      </c>
      <c r="W630" s="1632">
        <v>2</v>
      </c>
      <c r="X630" s="221"/>
      <c r="Y630" s="221"/>
      <c r="Z630" s="296" t="s">
        <v>2008</v>
      </c>
      <c r="AA630" s="134">
        <v>43132</v>
      </c>
      <c r="AB630" s="134">
        <v>43250</v>
      </c>
      <c r="AC630" s="341" t="str">
        <f t="shared" si="44"/>
        <v>febrero</v>
      </c>
      <c r="AD630" s="343">
        <f t="shared" si="45"/>
        <v>118</v>
      </c>
      <c r="AE630" s="342">
        <f t="shared" si="43"/>
        <v>122</v>
      </c>
      <c r="AF630" s="168">
        <v>0</v>
      </c>
      <c r="AG630" s="168">
        <v>0</v>
      </c>
      <c r="AH630" s="216"/>
      <c r="AI630" s="169"/>
      <c r="AJ630" s="136" t="s">
        <v>1987</v>
      </c>
      <c r="AK630" s="388" t="s">
        <v>2009</v>
      </c>
      <c r="AL630" s="417">
        <v>1</v>
      </c>
      <c r="AM630" s="419" t="s">
        <v>2001</v>
      </c>
      <c r="AN630" s="349">
        <v>1</v>
      </c>
      <c r="AO630" s="729" t="s">
        <v>3390</v>
      </c>
      <c r="AP630" s="432">
        <f>VLOOKUP($I630,'[10] Formato de Formulación y Seg'!$I$9:$BQ$23,33,0)</f>
        <v>1</v>
      </c>
      <c r="AQ630" s="749" t="str">
        <f>VLOOKUP($I630,'[10] Formato de Formulación y Seg'!$I$9:$BQ$23,34,0)</f>
        <v>En marzo se realizó el primer seguimiento a las acciones propuestas en el Plan Anual. El 20 de marzo se realizó la sesión de capacitación, con el fin de reformular el Plan Anual, conforme a las recomendaciones efectuadas por la Subdirección de Desarrollo Organizacional y la Oficina de Planeación. Se continúa con la preparación de la rendición de cuentas, que por agenda de la ministra de Educación se reprogramó para el mes de mayo. El aplicativo de preguntas previas a la audiencia ya se encuentra adelantado y se espera poner en línea para el mes de abril.</v>
      </c>
      <c r="AR630" s="1231">
        <v>1</v>
      </c>
      <c r="AS630" s="1228" t="s">
        <v>5781</v>
      </c>
      <c r="AT630" s="1255">
        <v>0.81</v>
      </c>
      <c r="AU630" s="114" t="s">
        <v>6240</v>
      </c>
      <c r="AV630" s="438">
        <v>1</v>
      </c>
      <c r="AW630" s="114" t="s">
        <v>7629</v>
      </c>
      <c r="AX630" s="114"/>
      <c r="AY630" s="114"/>
      <c r="AZ630" s="114"/>
      <c r="BA630" s="114"/>
      <c r="BB630" s="114"/>
      <c r="BC630" s="114"/>
      <c r="BD630" s="114"/>
      <c r="BE630" s="114"/>
      <c r="BF630" s="114"/>
      <c r="BG630" s="114"/>
      <c r="BH630" s="114"/>
      <c r="BI630" s="114"/>
      <c r="BJ630" s="335">
        <f>IFERROR(VLOOKUP(CONCATENATE($AC630,$AE630),'Matriz de Decisión'!$M$4:$Y$81,2,0),0)</f>
        <v>0</v>
      </c>
      <c r="BK630" s="416">
        <v>0</v>
      </c>
      <c r="BL630" s="416"/>
      <c r="BM630" s="416">
        <v>0.2</v>
      </c>
      <c r="BN630" s="416">
        <v>0.2</v>
      </c>
      <c r="BO630" s="600" t="s">
        <v>3400</v>
      </c>
      <c r="BP630" s="354">
        <f>IFERROR(VLOOKUP(CONCATENATE($AC630,$AE630),'[1]Matriz de Decisión'!$M$4:$Y$81,4,0),0)</f>
        <v>0.4</v>
      </c>
      <c r="BQ630" s="432">
        <f>VLOOKUP($I630,'[10] Formato de Formulación y Seg'!$I$9:$BQ$23,60,0)</f>
        <v>0.4</v>
      </c>
      <c r="BR630" s="461" t="str">
        <f>VLOOKUP($I630,'[10] Formato de Formulación y Seg'!$I$9:$BQ$23,61,0)</f>
        <v xml:space="preserve"> Se continúa con la preparación de la rendición de cuentas, que por agenda de la sra. Ministra se reprogramó para el mes de mayo. El aplicativo de preguntas previas a la audiencia ya se encuentra adelantado, y se espera poner en línea en abril. La Oficina de Planeación prepara los insumos de información e indicadores que serán requeridos para dicho espacio.</v>
      </c>
      <c r="BS630" s="1251">
        <v>0.65</v>
      </c>
      <c r="BT630" s="1252">
        <v>0.65</v>
      </c>
      <c r="BU630" s="1258" t="s">
        <v>5812</v>
      </c>
      <c r="BV630" s="354">
        <v>1</v>
      </c>
      <c r="BW630" s="1251">
        <v>1</v>
      </c>
      <c r="BX630" s="1232" t="s">
        <v>6268</v>
      </c>
      <c r="BY630" s="354">
        <v>1</v>
      </c>
      <c r="BZ630" s="1432">
        <v>1</v>
      </c>
      <c r="CA630" s="1228" t="s">
        <v>6268</v>
      </c>
      <c r="CB630" s="354">
        <f>IFERROR(VLOOKUP(CONCATENATE($AC630,$AE630),'[1]Matriz de Decisión'!$M$4:$Y$81,8,0),0)</f>
        <v>1</v>
      </c>
      <c r="CC630" s="355"/>
      <c r="CD630" s="355"/>
      <c r="CE630" s="354">
        <f>IFERROR(VLOOKUP(CONCATENATE($AC630,$AE630),'[1]Matriz de Decisión'!$M$4:$Y$81,9,0),0)</f>
        <v>1</v>
      </c>
      <c r="CF630" s="355"/>
      <c r="CG630" s="355"/>
      <c r="CH630" s="354">
        <f>IFERROR(VLOOKUP(CONCATENATE($AC630,$AE630),'[1]Matriz de Decisión'!$M$4:$Y$81,10,0),0)</f>
        <v>1</v>
      </c>
      <c r="CI630" s="355"/>
      <c r="CJ630" s="355"/>
      <c r="CK630" s="354">
        <f>IFERROR(VLOOKUP(CONCATENATE($AC630,$AE630),'[1]Matriz de Decisión'!$M$4:$Y$81,11,0),0)</f>
        <v>1</v>
      </c>
      <c r="CL630" s="355"/>
      <c r="CM630" s="355"/>
      <c r="CN630" s="354">
        <f>IFERROR(VLOOKUP(CONCATENATE($AC630,$AE630),'[1]Matriz de Decisión'!$M$4:$Y$81,12,0),0)</f>
        <v>1</v>
      </c>
      <c r="CO630" s="355"/>
      <c r="CP630" s="355"/>
      <c r="CQ630" s="354">
        <f>IFERROR(VLOOKUP(CONCATENATE($AC630,$AE630),'[1]Matriz de Decisión'!$M$4:$Y$81,13,0),0)</f>
        <v>1</v>
      </c>
      <c r="CR630" s="355"/>
      <c r="CS630" s="355"/>
    </row>
    <row r="631" spans="1:97" ht="409.5" x14ac:dyDescent="0.25">
      <c r="A631" s="234" t="s">
        <v>3556</v>
      </c>
      <c r="B631" s="234" t="s">
        <v>181</v>
      </c>
      <c r="C631" s="234">
        <v>4</v>
      </c>
      <c r="D631" s="166" t="s">
        <v>186</v>
      </c>
      <c r="E631" s="120">
        <v>0</v>
      </c>
      <c r="F631" s="166" t="s">
        <v>192</v>
      </c>
      <c r="G631" s="166" t="s">
        <v>3825</v>
      </c>
      <c r="H631" s="166" t="s">
        <v>183</v>
      </c>
      <c r="I631" s="299" t="str">
        <f t="shared" si="46"/>
        <v>I-403-0-1323601</v>
      </c>
      <c r="J631" s="234" t="s">
        <v>221</v>
      </c>
      <c r="K631" s="221" t="s">
        <v>16</v>
      </c>
      <c r="L631" s="217" t="s">
        <v>20</v>
      </c>
      <c r="M631" s="111" t="s">
        <v>6028</v>
      </c>
      <c r="N631" s="221"/>
      <c r="O631" s="110" t="s">
        <v>225</v>
      </c>
      <c r="P631" s="110" t="s">
        <v>1981</v>
      </c>
      <c r="Q631" s="331" t="s">
        <v>1982</v>
      </c>
      <c r="R631" s="216" t="s">
        <v>228</v>
      </c>
      <c r="S631" s="111" t="s">
        <v>2010</v>
      </c>
      <c r="T631" s="257" t="s">
        <v>2011</v>
      </c>
      <c r="U631" s="256">
        <v>1</v>
      </c>
      <c r="V631" s="216" t="s">
        <v>223</v>
      </c>
      <c r="W631" s="310">
        <v>6</v>
      </c>
      <c r="X631" s="221"/>
      <c r="Y631" s="221"/>
      <c r="Z631" s="296" t="s">
        <v>2012</v>
      </c>
      <c r="AA631" s="134">
        <v>43133</v>
      </c>
      <c r="AB631" s="134">
        <v>43464</v>
      </c>
      <c r="AC631" s="341" t="str">
        <f t="shared" si="44"/>
        <v>febrero</v>
      </c>
      <c r="AD631" s="343">
        <f t="shared" si="45"/>
        <v>331</v>
      </c>
      <c r="AE631" s="342">
        <f t="shared" si="43"/>
        <v>333</v>
      </c>
      <c r="AF631" s="168">
        <v>0</v>
      </c>
      <c r="AG631" s="168">
        <v>0</v>
      </c>
      <c r="AH631" s="216"/>
      <c r="AI631" s="169"/>
      <c r="AJ631" s="136" t="s">
        <v>1987</v>
      </c>
      <c r="AK631" s="388" t="s">
        <v>2013</v>
      </c>
      <c r="AL631" s="114"/>
      <c r="AM631" s="388" t="s">
        <v>2014</v>
      </c>
      <c r="AN631" s="349">
        <v>1</v>
      </c>
      <c r="AO631" s="729" t="s">
        <v>3391</v>
      </c>
      <c r="AP631" s="1000">
        <v>1.5</v>
      </c>
      <c r="AQ631" s="749" t="str">
        <f>VLOOKUP($I631,'[10] Formato de Formulación y Seg'!$I$9:$BQ$23,34,0)</f>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
      <c r="AR631" s="1000">
        <v>2</v>
      </c>
      <c r="AS631" s="1228" t="s">
        <v>5782</v>
      </c>
      <c r="AT631" s="1255">
        <v>0.26</v>
      </c>
      <c r="AU631" s="114" t="s">
        <v>6241</v>
      </c>
      <c r="AV631" s="438">
        <v>0.26</v>
      </c>
      <c r="AW631" s="114" t="s">
        <v>7630</v>
      </c>
      <c r="AX631" s="114"/>
      <c r="AY631" s="114"/>
      <c r="AZ631" s="114"/>
      <c r="BA631" s="114"/>
      <c r="BB631" s="114"/>
      <c r="BC631" s="114"/>
      <c r="BD631" s="114"/>
      <c r="BE631" s="114"/>
      <c r="BF631" s="114"/>
      <c r="BG631" s="114"/>
      <c r="BH631" s="114"/>
      <c r="BI631" s="114"/>
      <c r="BJ631" s="335">
        <f>IFERROR(VLOOKUP(CONCATENATE($AC631,$AE631),'Matriz de Decisión'!$M$4:$Y$81,2,0),0)</f>
        <v>0</v>
      </c>
      <c r="BK631" s="416">
        <v>0</v>
      </c>
      <c r="BL631" s="393" t="s">
        <v>2015</v>
      </c>
      <c r="BM631" s="605">
        <v>6.0909090909090913E-2</v>
      </c>
      <c r="BN631" s="612">
        <v>6.0909090909090913E-2</v>
      </c>
      <c r="BO631" s="600" t="s">
        <v>3401</v>
      </c>
      <c r="BP631" s="354">
        <f>IFERROR(VLOOKUP(CONCATENATE($AC631,$AE631),'[1]Matriz de Decisión'!$M$4:$Y$81,4,0),0)</f>
        <v>0.12181818181818183</v>
      </c>
      <c r="BQ631" s="432">
        <f>VLOOKUP($I631,'[10] Formato de Formulación y Seg'!$I$9:$BQ$23,60,0)</f>
        <v>0.12181818181818183</v>
      </c>
      <c r="BR631" s="461" t="str">
        <f>VLOOKUP($I631,'[10] Formato de Formulación y Seg'!$I$9:$BQ$23,61,0)</f>
        <v>Se remitió a la Unidad para las Víctimas lo relacionado con la certificación institucional del Ministerio de Educación.</v>
      </c>
      <c r="BS631" s="1251">
        <v>0.18</v>
      </c>
      <c r="BT631" s="1252">
        <v>0.18</v>
      </c>
      <c r="BU631" s="1258" t="s">
        <v>5813</v>
      </c>
      <c r="BV631" s="354">
        <v>0.24363636363636365</v>
      </c>
      <c r="BW631" s="1251">
        <v>0.24363636363636365</v>
      </c>
      <c r="BX631" s="1232" t="s">
        <v>6269</v>
      </c>
      <c r="BY631" s="354">
        <v>0.30454545454545456</v>
      </c>
      <c r="BZ631" s="1432">
        <v>0.30454545454545456</v>
      </c>
      <c r="CA631" s="1228" t="s">
        <v>7667</v>
      </c>
      <c r="CB631" s="354">
        <f>IFERROR(VLOOKUP(CONCATENATE($AC631,$AE631),'[1]Matriz de Decisión'!$M$4:$Y$81,8,0),0)</f>
        <v>0.3954545454545455</v>
      </c>
      <c r="CC631" s="355"/>
      <c r="CD631" s="355"/>
      <c r="CE631" s="354">
        <f>IFERROR(VLOOKUP(CONCATENATE($AC631,$AE631),'[1]Matriz de Decisión'!$M$4:$Y$81,9,0),0)</f>
        <v>0.48636363636363644</v>
      </c>
      <c r="CF631" s="355"/>
      <c r="CG631" s="355"/>
      <c r="CH631" s="354">
        <f>IFERROR(VLOOKUP(CONCATENATE($AC631,$AE631),'[1]Matriz de Decisión'!$M$4:$Y$81,10,0),0)</f>
        <v>0.57727272727272738</v>
      </c>
      <c r="CI631" s="355"/>
      <c r="CJ631" s="355"/>
      <c r="CK631" s="354">
        <f>IFERROR(VLOOKUP(CONCATENATE($AC631,$AE631),'[1]Matriz de Decisión'!$M$4:$Y$81,11,0),0)</f>
        <v>0.66818181818181832</v>
      </c>
      <c r="CL631" s="355"/>
      <c r="CM631" s="355"/>
      <c r="CN631" s="354">
        <f>IFERROR(VLOOKUP(CONCATENATE($AC631,$AE631),'[1]Matriz de Decisión'!$M$4:$Y$81,12,0),0)</f>
        <v>0.75909090909090926</v>
      </c>
      <c r="CO631" s="355"/>
      <c r="CP631" s="355"/>
      <c r="CQ631" s="354">
        <f>IFERROR(VLOOKUP(CONCATENATE($AC631,$AE631),'[1]Matriz de Decisión'!$M$4:$Y$81,13,0),0)</f>
        <v>1</v>
      </c>
      <c r="CR631" s="355"/>
      <c r="CS631" s="355"/>
    </row>
    <row r="632" spans="1:97" ht="168.75" customHeight="1" x14ac:dyDescent="0.25">
      <c r="A632" s="234" t="s">
        <v>3556</v>
      </c>
      <c r="B632" s="234" t="s">
        <v>181</v>
      </c>
      <c r="C632" s="234">
        <v>4</v>
      </c>
      <c r="D632" s="166" t="s">
        <v>186</v>
      </c>
      <c r="E632" s="120">
        <v>0</v>
      </c>
      <c r="F632" s="166" t="s">
        <v>192</v>
      </c>
      <c r="G632" s="166" t="s">
        <v>3825</v>
      </c>
      <c r="H632" s="166" t="s">
        <v>185</v>
      </c>
      <c r="I632" s="299" t="str">
        <f t="shared" si="46"/>
        <v>I-403-0-1323602</v>
      </c>
      <c r="J632" s="234" t="s">
        <v>221</v>
      </c>
      <c r="K632" s="221" t="s">
        <v>16</v>
      </c>
      <c r="L632" s="217" t="s">
        <v>20</v>
      </c>
      <c r="M632" s="111" t="s">
        <v>6028</v>
      </c>
      <c r="N632" s="221"/>
      <c r="O632" s="110" t="s">
        <v>225</v>
      </c>
      <c r="P632" s="110" t="s">
        <v>1981</v>
      </c>
      <c r="Q632" s="331" t="s">
        <v>1982</v>
      </c>
      <c r="R632" s="216" t="s">
        <v>228</v>
      </c>
      <c r="S632" s="111" t="s">
        <v>2010</v>
      </c>
      <c r="T632" s="257" t="s">
        <v>2011</v>
      </c>
      <c r="U632" s="256">
        <v>1</v>
      </c>
      <c r="V632" s="216" t="s">
        <v>223</v>
      </c>
      <c r="W632" s="310">
        <v>6</v>
      </c>
      <c r="X632" s="116"/>
      <c r="Y632" s="116"/>
      <c r="Z632" s="296" t="s">
        <v>2016</v>
      </c>
      <c r="AA632" s="134">
        <v>43105</v>
      </c>
      <c r="AB632" s="134">
        <v>43464</v>
      </c>
      <c r="AC632" s="341" t="str">
        <f t="shared" si="44"/>
        <v>enero</v>
      </c>
      <c r="AD632" s="343">
        <f t="shared" si="45"/>
        <v>359</v>
      </c>
      <c r="AE632" s="342">
        <f t="shared" si="43"/>
        <v>365</v>
      </c>
      <c r="AF632" s="168">
        <v>0</v>
      </c>
      <c r="AG632" s="168">
        <v>0</v>
      </c>
      <c r="AH632" s="216"/>
      <c r="AI632" s="169"/>
      <c r="AJ632" s="136" t="s">
        <v>1987</v>
      </c>
      <c r="AK632" s="388" t="s">
        <v>2013</v>
      </c>
      <c r="AL632" s="114"/>
      <c r="AM632" s="388" t="s">
        <v>2014</v>
      </c>
      <c r="AN632" s="349">
        <v>1</v>
      </c>
      <c r="AO632" s="729" t="s">
        <v>3391</v>
      </c>
      <c r="AP632" s="1000">
        <v>1.5</v>
      </c>
      <c r="AQ632" s="749" t="str">
        <f>VLOOKUP($I632,'[10] Formato de Formulación y Seg'!$I$9:$BQ$23,34,0)</f>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
      <c r="AR632" s="1000">
        <v>2</v>
      </c>
      <c r="AS632" s="1228" t="s">
        <v>5782</v>
      </c>
      <c r="AT632" s="1255">
        <v>0.26</v>
      </c>
      <c r="AU632" s="114" t="s">
        <v>6241</v>
      </c>
      <c r="AV632" s="438">
        <v>0.26</v>
      </c>
      <c r="AW632" s="114" t="s">
        <v>7630</v>
      </c>
      <c r="AX632" s="114"/>
      <c r="AY632" s="114"/>
      <c r="AZ632" s="114"/>
      <c r="BA632" s="114"/>
      <c r="BB632" s="114"/>
      <c r="BC632" s="114"/>
      <c r="BD632" s="114"/>
      <c r="BE632" s="114"/>
      <c r="BF632" s="114"/>
      <c r="BG632" s="114"/>
      <c r="BH632" s="114"/>
      <c r="BI632" s="114"/>
      <c r="BJ632" s="335">
        <f>IFERROR(VLOOKUP(CONCATENATE($AC632,$AE632),'Matriz de Decisión'!$M$4:$Y$81,2,0),0)</f>
        <v>5.333333333333333E-2</v>
      </c>
      <c r="BK632" s="416">
        <v>5.333333333333333E-2</v>
      </c>
      <c r="BL632" s="393" t="s">
        <v>2017</v>
      </c>
      <c r="BM632" s="605">
        <v>0.10666666666666666</v>
      </c>
      <c r="BN632" s="612">
        <v>0.10666666666666666</v>
      </c>
      <c r="BO632" s="600" t="s">
        <v>5155</v>
      </c>
      <c r="BP632" s="354">
        <f>IFERROR(VLOOKUP(CONCATENATE($AC632,$AE632),'[1]Matriz de Decisión'!$M$4:$Y$81,4,0),0)</f>
        <v>0.15999999999999998</v>
      </c>
      <c r="BQ632" s="432">
        <f>VLOOKUP($I632,'[10] Formato de Formulación y Seg'!$I$9:$BQ$23,60,0)</f>
        <v>0.15999999999999998</v>
      </c>
      <c r="BR632" s="461" t="str">
        <f>VLOOKUP($I632,'[10] Formato de Formulación y Seg'!$I$9:$BQ$23,61,0)</f>
        <v xml:space="preserve">Se adelantaron las siguientes acciones: i) Se estructuró el documento para el informe individual de rendición de cuentas liderado por el Departamento Administrativo para la Función Pública, y se remitió a las áreas para su diligenciamiento; ii) Se remitió el informe al Congreso de la República sobre los avances de la implementación de los Acuerdos. El reporte se hizo mediante el portal Web denominado Pazos; iii) Se llevó a cabo una capacitación con las áreas del MEN, para la construcción de indicadores del Plan Especial de Educación Rural; iv) Se actualizó el sistema de seguimiento a proyectos SPI con la información focalizada en postconflicto para 2017
</v>
      </c>
      <c r="BS632" s="1251">
        <v>0.21</v>
      </c>
      <c r="BT632" s="1252">
        <v>0.21</v>
      </c>
      <c r="BU632" s="1258" t="s">
        <v>5814</v>
      </c>
      <c r="BV632" s="354">
        <v>0.26666666666666666</v>
      </c>
      <c r="BW632" s="1251">
        <v>0.26666666666666666</v>
      </c>
      <c r="BX632" s="1232" t="s">
        <v>6270</v>
      </c>
      <c r="BY632" s="354">
        <v>0.32</v>
      </c>
      <c r="BZ632" s="1432">
        <v>0.32</v>
      </c>
      <c r="CA632" s="1228" t="s">
        <v>7668</v>
      </c>
      <c r="CB632" s="354">
        <f>IFERROR(VLOOKUP(CONCATENATE($AC632,$AE632),'[1]Matriz de Decisión'!$M$4:$Y$81,8,0),0)</f>
        <v>0.40333333333333332</v>
      </c>
      <c r="CC632" s="355"/>
      <c r="CD632" s="355"/>
      <c r="CE632" s="354">
        <f>IFERROR(VLOOKUP(CONCATENATE($AC632,$AE632),'[1]Matriz de Decisión'!$M$4:$Y$81,9,0),0)</f>
        <v>0.48666666666666664</v>
      </c>
      <c r="CF632" s="355"/>
      <c r="CG632" s="355"/>
      <c r="CH632" s="354">
        <f>IFERROR(VLOOKUP(CONCATENATE($AC632,$AE632),'[1]Matriz de Decisión'!$M$4:$Y$81,10,0),0)</f>
        <v>0.56999999999999995</v>
      </c>
      <c r="CI632" s="355"/>
      <c r="CJ632" s="355"/>
      <c r="CK632" s="354">
        <f>IFERROR(VLOOKUP(CONCATENATE($AC632,$AE632),'[1]Matriz de Decisión'!$M$4:$Y$81,11,0),0)</f>
        <v>0.65333333333333332</v>
      </c>
      <c r="CL632" s="355"/>
      <c r="CM632" s="355"/>
      <c r="CN632" s="354">
        <f>IFERROR(VLOOKUP(CONCATENATE($AC632,$AE632),'[1]Matriz de Decisión'!$M$4:$Y$81,12,0),0)</f>
        <v>0.73666666666666669</v>
      </c>
      <c r="CO632" s="355"/>
      <c r="CP632" s="355"/>
      <c r="CQ632" s="354">
        <f>IFERROR(VLOOKUP(CONCATENATE($AC632,$AE632),'[1]Matriz de Decisión'!$M$4:$Y$81,13,0),0)</f>
        <v>0.99999999999999989</v>
      </c>
      <c r="CR632" s="355"/>
      <c r="CS632" s="355"/>
    </row>
    <row r="633" spans="1:97" ht="409.5" x14ac:dyDescent="0.25">
      <c r="A633" s="234" t="s">
        <v>3556</v>
      </c>
      <c r="B633" s="234" t="s">
        <v>181</v>
      </c>
      <c r="C633" s="234">
        <v>4</v>
      </c>
      <c r="D633" s="166" t="s">
        <v>186</v>
      </c>
      <c r="E633" s="120">
        <v>0</v>
      </c>
      <c r="F633" s="166" t="s">
        <v>192</v>
      </c>
      <c r="G633" s="166" t="s">
        <v>3825</v>
      </c>
      <c r="H633" s="166" t="s">
        <v>186</v>
      </c>
      <c r="I633" s="299" t="str">
        <f t="shared" si="46"/>
        <v>I-403-0-1323603</v>
      </c>
      <c r="J633" s="234" t="s">
        <v>221</v>
      </c>
      <c r="K633" s="221" t="s">
        <v>16</v>
      </c>
      <c r="L633" s="217" t="s">
        <v>20</v>
      </c>
      <c r="M633" s="111" t="s">
        <v>6028</v>
      </c>
      <c r="N633" s="221"/>
      <c r="O633" s="110" t="s">
        <v>225</v>
      </c>
      <c r="P633" s="110" t="s">
        <v>1981</v>
      </c>
      <c r="Q633" s="331" t="s">
        <v>1982</v>
      </c>
      <c r="R633" s="216" t="s">
        <v>228</v>
      </c>
      <c r="S633" s="111" t="s">
        <v>2010</v>
      </c>
      <c r="T633" s="257" t="s">
        <v>2011</v>
      </c>
      <c r="U633" s="256">
        <v>1</v>
      </c>
      <c r="V633" s="216" t="s">
        <v>223</v>
      </c>
      <c r="W633" s="310">
        <v>6</v>
      </c>
      <c r="X633" s="116"/>
      <c r="Y633" s="116"/>
      <c r="Z633" s="296" t="s">
        <v>2018</v>
      </c>
      <c r="AA633" s="134">
        <v>43105</v>
      </c>
      <c r="AB633" s="134">
        <v>43464</v>
      </c>
      <c r="AC633" s="341" t="str">
        <f t="shared" si="44"/>
        <v>enero</v>
      </c>
      <c r="AD633" s="343">
        <f t="shared" si="45"/>
        <v>359</v>
      </c>
      <c r="AE633" s="342">
        <f t="shared" si="43"/>
        <v>365</v>
      </c>
      <c r="AF633" s="168">
        <v>0</v>
      </c>
      <c r="AG633" s="168">
        <v>0</v>
      </c>
      <c r="AH633" s="216"/>
      <c r="AI633" s="169"/>
      <c r="AJ633" s="136" t="s">
        <v>1987</v>
      </c>
      <c r="AK633" s="388" t="s">
        <v>2019</v>
      </c>
      <c r="AL633" s="114"/>
      <c r="AM633" s="388" t="s">
        <v>2014</v>
      </c>
      <c r="AN633" s="349">
        <v>1</v>
      </c>
      <c r="AO633" s="729" t="s">
        <v>3392</v>
      </c>
      <c r="AP633" s="1000">
        <f>VLOOKUP($I633,'[10] Formato de Formulación y Seg'!$I$9:$BQ$23,33,0)</f>
        <v>1.5</v>
      </c>
      <c r="AQ633" s="749" t="str">
        <f>VLOOKUP($I633,'[10] Formato de Formulación y Seg'!$I$9:$BQ$23,34,0)</f>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
      <c r="AR633" s="1000">
        <v>2</v>
      </c>
      <c r="AS633" s="1228" t="s">
        <v>5782</v>
      </c>
      <c r="AT633" s="1255">
        <v>0.26</v>
      </c>
      <c r="AU633" s="114" t="s">
        <v>6241</v>
      </c>
      <c r="AV633" s="438">
        <v>0.26</v>
      </c>
      <c r="AW633" s="114" t="s">
        <v>7630</v>
      </c>
      <c r="AX633" s="114"/>
      <c r="AY633" s="114"/>
      <c r="AZ633" s="114"/>
      <c r="BA633" s="114"/>
      <c r="BB633" s="114"/>
      <c r="BC633" s="114"/>
      <c r="BD633" s="114"/>
      <c r="BE633" s="114"/>
      <c r="BF633" s="114"/>
      <c r="BG633" s="114"/>
      <c r="BH633" s="114"/>
      <c r="BI633" s="114"/>
      <c r="BJ633" s="335">
        <f>IFERROR(VLOOKUP(CONCATENATE($AC633,$AE633),'Matriz de Decisión'!$M$4:$Y$81,2,0),0)</f>
        <v>5.333333333333333E-2</v>
      </c>
      <c r="BK633" s="416">
        <v>5.333333333333333E-2</v>
      </c>
      <c r="BL633" s="420" t="s">
        <v>2020</v>
      </c>
      <c r="BM633" s="605">
        <v>0.10666666666666666</v>
      </c>
      <c r="BN633" s="612">
        <v>0.10666666666666666</v>
      </c>
      <c r="BO633" s="600" t="s">
        <v>3402</v>
      </c>
      <c r="BP633" s="354">
        <f>IFERROR(VLOOKUP(CONCATENATE($AC633,$AE633),'[1]Matriz de Decisión'!$M$4:$Y$81,4,0),0)</f>
        <v>0.15999999999999998</v>
      </c>
      <c r="BQ633" s="432">
        <f>VLOOKUP($I633,'[10] Formato de Formulación y Seg'!$I$9:$BQ$23,60,0)</f>
        <v>0.15999999999999998</v>
      </c>
      <c r="BR633" s="461" t="str">
        <f>VLOOKUP($I633,'[10] Formato de Formulación y Seg'!$I$9:$BQ$23,61,0)</f>
        <v>En el mes de marzo se adelantaron reuniones con las tres mesas temáticas del Plan Decenal. En la primera de ellas se viene elaborando una ruta para territorializar el PNDE, en coordinación con las entidades territoriales. En la segunda, se hizo una mesa de trabajo con entidades como DNP, DANE, PNUD y Empresarios por la Educación, para definir los indicadores del décimo desafío, relacionado con investigación. En la tercera, se adelantó una propuesta de reglamento interno para la Comisión Gestora del Plan, y se elevó una consulta a la Oficina Jurídica para formalizar dicho espacio.</v>
      </c>
      <c r="BS633" s="1251">
        <v>0.21</v>
      </c>
      <c r="BT633" s="1252">
        <v>0.21</v>
      </c>
      <c r="BU633" s="1258" t="s">
        <v>5815</v>
      </c>
      <c r="BV633" s="354">
        <v>0.26666666666666666</v>
      </c>
      <c r="BW633" s="1251">
        <v>0.26666666666666666</v>
      </c>
      <c r="BX633" s="1232" t="s">
        <v>6271</v>
      </c>
      <c r="BY633" s="354">
        <v>0.32</v>
      </c>
      <c r="BZ633" s="1432">
        <v>0.32</v>
      </c>
      <c r="CA633" s="1228" t="s">
        <v>7669</v>
      </c>
      <c r="CB633" s="354">
        <f>IFERROR(VLOOKUP(CONCATENATE($AC633,$AE633),'[1]Matriz de Decisión'!$M$4:$Y$81,8,0),0)</f>
        <v>0.40333333333333332</v>
      </c>
      <c r="CC633" s="355"/>
      <c r="CD633" s="355"/>
      <c r="CE633" s="354">
        <f>IFERROR(VLOOKUP(CONCATENATE($AC633,$AE633),'[1]Matriz de Decisión'!$M$4:$Y$81,9,0),0)</f>
        <v>0.48666666666666664</v>
      </c>
      <c r="CF633" s="355"/>
      <c r="CG633" s="355"/>
      <c r="CH633" s="354">
        <f>IFERROR(VLOOKUP(CONCATENATE($AC633,$AE633),'[1]Matriz de Decisión'!$M$4:$Y$81,10,0),0)</f>
        <v>0.56999999999999995</v>
      </c>
      <c r="CI633" s="355"/>
      <c r="CJ633" s="355"/>
      <c r="CK633" s="354">
        <f>IFERROR(VLOOKUP(CONCATENATE($AC633,$AE633),'[1]Matriz de Decisión'!$M$4:$Y$81,11,0),0)</f>
        <v>0.65333333333333332</v>
      </c>
      <c r="CL633" s="355"/>
      <c r="CM633" s="355"/>
      <c r="CN633" s="354">
        <f>IFERROR(VLOOKUP(CONCATENATE($AC633,$AE633),'[1]Matriz de Decisión'!$M$4:$Y$81,12,0),0)</f>
        <v>0.73666666666666669</v>
      </c>
      <c r="CO633" s="355"/>
      <c r="CP633" s="355"/>
      <c r="CQ633" s="354">
        <f>IFERROR(VLOOKUP(CONCATENATE($AC633,$AE633),'[1]Matriz de Decisión'!$M$4:$Y$81,13,0),0)</f>
        <v>0.99999999999999989</v>
      </c>
      <c r="CR633" s="355"/>
      <c r="CS633" s="355"/>
    </row>
    <row r="634" spans="1:97" ht="409.5" x14ac:dyDescent="0.25">
      <c r="A634" s="234" t="s">
        <v>3556</v>
      </c>
      <c r="B634" s="234" t="s">
        <v>181</v>
      </c>
      <c r="C634" s="234">
        <v>4</v>
      </c>
      <c r="D634" s="166" t="s">
        <v>186</v>
      </c>
      <c r="E634" s="120">
        <v>0</v>
      </c>
      <c r="F634" s="166" t="s">
        <v>192</v>
      </c>
      <c r="G634" s="166" t="s">
        <v>3825</v>
      </c>
      <c r="H634" s="166" t="s">
        <v>187</v>
      </c>
      <c r="I634" s="299" t="str">
        <f t="shared" si="46"/>
        <v>I-403-0-1323604</v>
      </c>
      <c r="J634" s="234" t="s">
        <v>221</v>
      </c>
      <c r="K634" s="221" t="s">
        <v>16</v>
      </c>
      <c r="L634" s="217" t="s">
        <v>20</v>
      </c>
      <c r="M634" s="111" t="s">
        <v>6028</v>
      </c>
      <c r="N634" s="221"/>
      <c r="O634" s="110" t="s">
        <v>225</v>
      </c>
      <c r="P634" s="110" t="s">
        <v>1981</v>
      </c>
      <c r="Q634" s="331" t="s">
        <v>1982</v>
      </c>
      <c r="R634" s="216" t="s">
        <v>228</v>
      </c>
      <c r="S634" s="111" t="s">
        <v>2010</v>
      </c>
      <c r="T634" s="257" t="s">
        <v>2011</v>
      </c>
      <c r="U634" s="256">
        <v>1</v>
      </c>
      <c r="V634" s="216" t="s">
        <v>223</v>
      </c>
      <c r="W634" s="310">
        <v>6</v>
      </c>
      <c r="X634" s="116"/>
      <c r="Y634" s="116"/>
      <c r="Z634" s="296" t="s">
        <v>2021</v>
      </c>
      <c r="AA634" s="134">
        <v>43105</v>
      </c>
      <c r="AB634" s="134">
        <v>43464</v>
      </c>
      <c r="AC634" s="341" t="str">
        <f t="shared" si="44"/>
        <v>enero</v>
      </c>
      <c r="AD634" s="343">
        <f t="shared" si="45"/>
        <v>359</v>
      </c>
      <c r="AE634" s="342">
        <f t="shared" si="43"/>
        <v>365</v>
      </c>
      <c r="AF634" s="168">
        <v>0</v>
      </c>
      <c r="AG634" s="168">
        <v>0</v>
      </c>
      <c r="AH634" s="216"/>
      <c r="AI634" s="169"/>
      <c r="AJ634" s="136" t="s">
        <v>1987</v>
      </c>
      <c r="AK634" s="388" t="s">
        <v>2022</v>
      </c>
      <c r="AL634" s="114"/>
      <c r="AM634" s="388" t="s">
        <v>2014</v>
      </c>
      <c r="AN634" s="349">
        <v>1</v>
      </c>
      <c r="AO634" s="729" t="s">
        <v>3393</v>
      </c>
      <c r="AP634" s="1001">
        <v>1.5</v>
      </c>
      <c r="AQ634" s="749" t="str">
        <f>VLOOKUP($I634,'[10] Formato de Formulación y Seg'!$I$9:$BQ$23,34,0)</f>
        <v xml:space="preserve">
Durante el mes de marzo se avanzó en la certificación institucional del MEN frente a la Unidad para las Víctimas. En segundo lugar, se sigue consolidando y estructurando la información de postconflicto, lo que se materializa en el informe de rendición de cuentas que se remitió al Congreso de la República. Igualmente, se acompañaron las mesas de regionalización, indicadores y coordinación del Plan decenal. Finalmente, se dio concepto técnico a los documentos CONPES recibidos en este período, destacando el desarrollo del PRECONPES de financiamiento de educación superior.
</v>
      </c>
      <c r="AR634" s="1000">
        <v>2</v>
      </c>
      <c r="AS634" s="1228" t="s">
        <v>5782</v>
      </c>
      <c r="AT634" s="1255">
        <v>0.26</v>
      </c>
      <c r="AU634" s="114" t="s">
        <v>6241</v>
      </c>
      <c r="AV634" s="438">
        <v>0.26</v>
      </c>
      <c r="AW634" s="114" t="s">
        <v>7630</v>
      </c>
      <c r="AX634" s="114"/>
      <c r="AY634" s="114"/>
      <c r="AZ634" s="114"/>
      <c r="BA634" s="114"/>
      <c r="BB634" s="114"/>
      <c r="BC634" s="114"/>
      <c r="BD634" s="114"/>
      <c r="BE634" s="114"/>
      <c r="BF634" s="114"/>
      <c r="BG634" s="114"/>
      <c r="BH634" s="114"/>
      <c r="BI634" s="114"/>
      <c r="BJ634" s="335">
        <f>IFERROR(VLOOKUP(CONCATENATE($AC634,$AE634),'Matriz de Decisión'!$M$4:$Y$81,2,0),0)</f>
        <v>5.333333333333333E-2</v>
      </c>
      <c r="BK634" s="416">
        <v>5.333333333333333E-2</v>
      </c>
      <c r="BL634" s="421" t="s">
        <v>2023</v>
      </c>
      <c r="BM634" s="605">
        <v>0.10666666666666666</v>
      </c>
      <c r="BN634" s="612">
        <v>0.10666666666666666</v>
      </c>
      <c r="BO634" s="600" t="s">
        <v>3393</v>
      </c>
      <c r="BP634" s="354">
        <f>IFERROR(VLOOKUP(CONCATENATE($AC634,$AE634),'[1]Matriz de Decisión'!$M$4:$Y$81,4,0),0)</f>
        <v>0.15999999999999998</v>
      </c>
      <c r="BQ634" s="432">
        <f>VLOOKUP($I634,'[10] Formato de Formulación y Seg'!$I$9:$BQ$23,60,0)</f>
        <v>0.15999999999999998</v>
      </c>
      <c r="BR634" s="461" t="str">
        <f>VLOOKUP($I634,'[10] Formato de Formulación y Seg'!$I$9:$BQ$23,61,0)</f>
        <v>En el mes de marzo se dio concepto técnico a los documentos CONPES de Objetivos de Desarrollo Sostenible y edificaciones sostenibles. Se asistió el PRECONPES de financiamiento de la educación superior y se acompañaron reuniones sobre el CONPES de La Guajira, que busca articular la oferta social que se espera entregar a la población. En cuanto a Contratos Plan, continúa la consolidación de los compromisos del MEN en dichos instrumentos.</v>
      </c>
      <c r="BS634" s="1251">
        <v>0.21</v>
      </c>
      <c r="BT634" s="1252">
        <v>0.21</v>
      </c>
      <c r="BU634" s="1258" t="s">
        <v>5816</v>
      </c>
      <c r="BV634" s="354">
        <v>0.26666666666666666</v>
      </c>
      <c r="BW634" s="1251">
        <v>0.26666666666666666</v>
      </c>
      <c r="BX634" s="1232" t="s">
        <v>6272</v>
      </c>
      <c r="BY634" s="354">
        <v>0.32</v>
      </c>
      <c r="BZ634" s="1432">
        <v>0.32</v>
      </c>
      <c r="CA634" s="1228" t="s">
        <v>7670</v>
      </c>
      <c r="CB634" s="354">
        <f>IFERROR(VLOOKUP(CONCATENATE($AC634,$AE634),'[1]Matriz de Decisión'!$M$4:$Y$81,8,0),0)</f>
        <v>0.40333333333333332</v>
      </c>
      <c r="CC634" s="355"/>
      <c r="CD634" s="355"/>
      <c r="CE634" s="354">
        <f>IFERROR(VLOOKUP(CONCATENATE($AC634,$AE634),'[1]Matriz de Decisión'!$M$4:$Y$81,9,0),0)</f>
        <v>0.48666666666666664</v>
      </c>
      <c r="CF634" s="355"/>
      <c r="CG634" s="355"/>
      <c r="CH634" s="354">
        <f>IFERROR(VLOOKUP(CONCATENATE($AC634,$AE634),'[1]Matriz de Decisión'!$M$4:$Y$81,10,0),0)</f>
        <v>0.56999999999999995</v>
      </c>
      <c r="CI634" s="355"/>
      <c r="CJ634" s="355"/>
      <c r="CK634" s="354">
        <f>IFERROR(VLOOKUP(CONCATENATE($AC634,$AE634),'[1]Matriz de Decisión'!$M$4:$Y$81,11,0),0)</f>
        <v>0.65333333333333332</v>
      </c>
      <c r="CL634" s="355"/>
      <c r="CM634" s="355"/>
      <c r="CN634" s="354">
        <f>IFERROR(VLOOKUP(CONCATENATE($AC634,$AE634),'[1]Matriz de Decisión'!$M$4:$Y$81,12,0),0)</f>
        <v>0.73666666666666669</v>
      </c>
      <c r="CO634" s="355"/>
      <c r="CP634" s="355"/>
      <c r="CQ634" s="354">
        <f>IFERROR(VLOOKUP(CONCATENATE($AC634,$AE634),'[1]Matriz de Decisión'!$M$4:$Y$81,13,0),0)</f>
        <v>0.99999999999999989</v>
      </c>
      <c r="CR634" s="355"/>
      <c r="CS634" s="355"/>
    </row>
    <row r="635" spans="1:97" ht="299.25" x14ac:dyDescent="0.25">
      <c r="A635" s="234" t="s">
        <v>3556</v>
      </c>
      <c r="B635" s="234" t="s">
        <v>181</v>
      </c>
      <c r="C635" s="234">
        <v>4</v>
      </c>
      <c r="D635" s="166" t="s">
        <v>186</v>
      </c>
      <c r="E635" s="120">
        <v>0</v>
      </c>
      <c r="F635" s="166" t="s">
        <v>192</v>
      </c>
      <c r="G635" s="166" t="s">
        <v>3826</v>
      </c>
      <c r="H635" s="166" t="s">
        <v>183</v>
      </c>
      <c r="I635" s="299" t="str">
        <f t="shared" si="46"/>
        <v>I-403-0-1323701</v>
      </c>
      <c r="J635" s="234" t="s">
        <v>221</v>
      </c>
      <c r="K635" s="221" t="s">
        <v>2024</v>
      </c>
      <c r="L635" s="217" t="s">
        <v>20</v>
      </c>
      <c r="M635" s="111" t="s">
        <v>6028</v>
      </c>
      <c r="N635" s="221"/>
      <c r="O635" s="110" t="s">
        <v>225</v>
      </c>
      <c r="P635" s="110" t="s">
        <v>1981</v>
      </c>
      <c r="Q635" s="331" t="s">
        <v>1982</v>
      </c>
      <c r="R635" s="216" t="s">
        <v>228</v>
      </c>
      <c r="S635" s="111" t="s">
        <v>2025</v>
      </c>
      <c r="T635" s="257" t="s">
        <v>2026</v>
      </c>
      <c r="U635" s="273">
        <v>1</v>
      </c>
      <c r="V635" s="216" t="s">
        <v>223</v>
      </c>
      <c r="W635" s="310">
        <v>2</v>
      </c>
      <c r="X635" s="116"/>
      <c r="Y635" s="116"/>
      <c r="Z635" s="296" t="s">
        <v>2027</v>
      </c>
      <c r="AA635" s="134">
        <v>43105</v>
      </c>
      <c r="AB635" s="134">
        <v>43464</v>
      </c>
      <c r="AC635" s="341" t="str">
        <f t="shared" si="44"/>
        <v>enero</v>
      </c>
      <c r="AD635" s="343">
        <f t="shared" si="45"/>
        <v>359</v>
      </c>
      <c r="AE635" s="342">
        <f t="shared" si="43"/>
        <v>365</v>
      </c>
      <c r="AF635" s="168">
        <v>0</v>
      </c>
      <c r="AG635" s="168">
        <v>0</v>
      </c>
      <c r="AH635" s="216"/>
      <c r="AI635" s="169"/>
      <c r="AJ635" s="136" t="s">
        <v>1987</v>
      </c>
      <c r="AK635" s="388" t="s">
        <v>2028</v>
      </c>
      <c r="AL635" s="388"/>
      <c r="AM635" s="388" t="s">
        <v>2029</v>
      </c>
      <c r="AN635" s="611">
        <v>0.3</v>
      </c>
      <c r="AO635" s="729" t="s">
        <v>3394</v>
      </c>
      <c r="AP635" s="432">
        <f>VLOOKUP($I635,'[10] Formato de Formulación y Seg'!$I$9:$BQ$23,33,0)</f>
        <v>0.37509999999999999</v>
      </c>
      <c r="AQ635" s="749" t="str">
        <f>VLOOKUP($I635,'[10] Formato de Formulación y Seg'!$I$9:$BQ$23,34,0)</f>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
      <c r="AR635" s="1231">
        <v>0.5</v>
      </c>
      <c r="AS635" s="1228" t="s">
        <v>5783</v>
      </c>
      <c r="AT635" s="1255">
        <v>0.5625</v>
      </c>
      <c r="AU635" s="114" t="s">
        <v>6242</v>
      </c>
      <c r="AV635" s="438">
        <v>0.625</v>
      </c>
      <c r="AW635" s="114" t="s">
        <v>7631</v>
      </c>
      <c r="AX635" s="114"/>
      <c r="AY635" s="114"/>
      <c r="AZ635" s="114"/>
      <c r="BA635" s="114"/>
      <c r="BB635" s="114"/>
      <c r="BC635" s="114"/>
      <c r="BD635" s="114"/>
      <c r="BE635" s="114"/>
      <c r="BF635" s="114"/>
      <c r="BG635" s="114"/>
      <c r="BH635" s="114"/>
      <c r="BI635" s="114"/>
      <c r="BJ635" s="335">
        <f>IFERROR(VLOOKUP(CONCATENATE($AC635,$AE635),'Matriz de Decisión'!$M$4:$Y$81,2,0),0)</f>
        <v>5.333333333333333E-2</v>
      </c>
      <c r="BK635" s="416">
        <v>0.05</v>
      </c>
      <c r="BL635" s="386" t="s">
        <v>2029</v>
      </c>
      <c r="BM635" s="605">
        <v>0.10666666666666666</v>
      </c>
      <c r="BN635" s="612">
        <v>0.10666666666666666</v>
      </c>
      <c r="BO635" s="600" t="s">
        <v>3403</v>
      </c>
      <c r="BP635" s="354">
        <f>IFERROR(VLOOKUP(CONCATENATE($AC635,$AE635),'[1]Matriz de Decisión'!$M$4:$Y$81,4,0),0)</f>
        <v>0.15999999999999998</v>
      </c>
      <c r="BQ635" s="432">
        <f>VLOOKUP($I635,'[10] Formato de Formulación y Seg'!$I$9:$BQ$23,60,0)</f>
        <v>0.16</v>
      </c>
      <c r="BR635" s="461" t="str">
        <f>VLOOKUP($I635,'[10] Formato de Formulación y Seg'!$I$9:$BQ$23,61,0)</f>
        <v>Se adelantaron las siguientes actividades: a) Solicitud, consolidación, análisis y envío del tablero de Presidente (Educación) con seguimiento efectuado en febrero de indicadores PND (cifras preliminares 2017)  y reporte de avance en SINERGIA; b) Realización de 1 mesa de trabajo con DNP para la revisión, validación y definición de la solicitud de ajuste de  indicadores,  en lo relacionado a tipos de indicador, tipos de acumulación, fichas técnicas o cifras. Al corte, se ha avanzado en la normalización de información para 52 indicadores en SINERGIA.</v>
      </c>
      <c r="BS635" s="1251">
        <v>0.21</v>
      </c>
      <c r="BT635" s="1252">
        <v>0.21</v>
      </c>
      <c r="BU635" s="1258" t="s">
        <v>5817</v>
      </c>
      <c r="BV635" s="354">
        <v>0.26666666666666666</v>
      </c>
      <c r="BW635" s="1251">
        <v>0.26666666666666666</v>
      </c>
      <c r="BX635" s="1232" t="s">
        <v>6273</v>
      </c>
      <c r="BY635" s="354">
        <v>0.32</v>
      </c>
      <c r="BZ635" s="1432">
        <v>0.32</v>
      </c>
      <c r="CA635" s="1228" t="s">
        <v>7671</v>
      </c>
      <c r="CB635" s="354">
        <f>IFERROR(VLOOKUP(CONCATENATE($AC635,$AE635),'[1]Matriz de Decisión'!$M$4:$Y$81,8,0),0)</f>
        <v>0.40333333333333332</v>
      </c>
      <c r="CC635" s="355"/>
      <c r="CD635" s="355"/>
      <c r="CE635" s="354">
        <f>IFERROR(VLOOKUP(CONCATENATE($AC635,$AE635),'[1]Matriz de Decisión'!$M$4:$Y$81,9,0),0)</f>
        <v>0.48666666666666664</v>
      </c>
      <c r="CF635" s="355"/>
      <c r="CG635" s="355"/>
      <c r="CH635" s="354">
        <f>IFERROR(VLOOKUP(CONCATENATE($AC635,$AE635),'[1]Matriz de Decisión'!$M$4:$Y$81,10,0),0)</f>
        <v>0.56999999999999995</v>
      </c>
      <c r="CI635" s="355"/>
      <c r="CJ635" s="355"/>
      <c r="CK635" s="354">
        <f>IFERROR(VLOOKUP(CONCATENATE($AC635,$AE635),'[1]Matriz de Decisión'!$M$4:$Y$81,11,0),0)</f>
        <v>0.65333333333333332</v>
      </c>
      <c r="CL635" s="355"/>
      <c r="CM635" s="355"/>
      <c r="CN635" s="354">
        <f>IFERROR(VLOOKUP(CONCATENATE($AC635,$AE635),'[1]Matriz de Decisión'!$M$4:$Y$81,12,0),0)</f>
        <v>0.73666666666666669</v>
      </c>
      <c r="CO635" s="355"/>
      <c r="CP635" s="355"/>
      <c r="CQ635" s="354">
        <f>IFERROR(VLOOKUP(CONCATENATE($AC635,$AE635),'[1]Matriz de Decisión'!$M$4:$Y$81,13,0),0)</f>
        <v>0.99999999999999989</v>
      </c>
      <c r="CR635" s="355"/>
      <c r="CS635" s="355"/>
    </row>
    <row r="636" spans="1:97" ht="60" customHeight="1" x14ac:dyDescent="0.25">
      <c r="A636" s="234" t="s">
        <v>3556</v>
      </c>
      <c r="B636" s="234" t="s">
        <v>181</v>
      </c>
      <c r="C636" s="234">
        <v>4</v>
      </c>
      <c r="D636" s="166" t="s">
        <v>186</v>
      </c>
      <c r="E636" s="120">
        <v>0</v>
      </c>
      <c r="F636" s="166" t="s">
        <v>192</v>
      </c>
      <c r="G636" s="166" t="s">
        <v>3826</v>
      </c>
      <c r="H636" s="166" t="s">
        <v>185</v>
      </c>
      <c r="I636" s="299" t="str">
        <f t="shared" si="46"/>
        <v>I-403-0-1323702</v>
      </c>
      <c r="J636" s="234" t="s">
        <v>221</v>
      </c>
      <c r="K636" s="234" t="s">
        <v>2024</v>
      </c>
      <c r="L636" s="217" t="s">
        <v>20</v>
      </c>
      <c r="M636" s="111" t="s">
        <v>6028</v>
      </c>
      <c r="N636" s="234"/>
      <c r="O636" s="110" t="s">
        <v>225</v>
      </c>
      <c r="P636" s="110" t="s">
        <v>1981</v>
      </c>
      <c r="Q636" s="331" t="s">
        <v>1982</v>
      </c>
      <c r="R636" s="110" t="s">
        <v>228</v>
      </c>
      <c r="S636" s="111" t="s">
        <v>2025</v>
      </c>
      <c r="T636" s="257" t="s">
        <v>2026</v>
      </c>
      <c r="U636" s="273">
        <v>1</v>
      </c>
      <c r="V636" s="216" t="s">
        <v>223</v>
      </c>
      <c r="W636" s="310">
        <v>2</v>
      </c>
      <c r="X636" s="234"/>
      <c r="Y636" s="234"/>
      <c r="Z636" s="296" t="s">
        <v>2030</v>
      </c>
      <c r="AA636" s="134">
        <v>43313</v>
      </c>
      <c r="AB636" s="134">
        <v>43464</v>
      </c>
      <c r="AC636" s="341" t="str">
        <f t="shared" si="44"/>
        <v>agosto</v>
      </c>
      <c r="AD636" s="343">
        <f t="shared" si="45"/>
        <v>151</v>
      </c>
      <c r="AE636" s="342">
        <f t="shared" si="43"/>
        <v>152</v>
      </c>
      <c r="AF636" s="168">
        <v>0</v>
      </c>
      <c r="AG636" s="168">
        <v>0</v>
      </c>
      <c r="AH636" s="216"/>
      <c r="AI636" s="169"/>
      <c r="AJ636" s="136" t="s">
        <v>1987</v>
      </c>
      <c r="AK636" s="388" t="s">
        <v>2031</v>
      </c>
      <c r="AL636" s="242"/>
      <c r="AM636" s="119"/>
      <c r="AN636" s="611">
        <v>0</v>
      </c>
      <c r="AO636" s="729"/>
      <c r="AP636" s="119"/>
      <c r="AQ636" s="119"/>
      <c r="AR636" s="1232"/>
      <c r="AS636" s="1229"/>
      <c r="AT636" s="1255">
        <v>0.5625</v>
      </c>
      <c r="AU636" s="119" t="s">
        <v>6242</v>
      </c>
      <c r="AV636" s="438">
        <v>0.625</v>
      </c>
      <c r="AW636" s="119" t="s">
        <v>7631</v>
      </c>
      <c r="AX636" s="119"/>
      <c r="AY636" s="119"/>
      <c r="AZ636" s="119"/>
      <c r="BA636" s="119"/>
      <c r="BB636" s="119"/>
      <c r="BC636" s="119"/>
      <c r="BD636" s="119"/>
      <c r="BE636" s="119"/>
      <c r="BF636" s="119"/>
      <c r="BG636" s="119"/>
      <c r="BH636" s="119"/>
      <c r="BI636" s="119"/>
      <c r="BJ636" s="335">
        <f>IFERROR(VLOOKUP(CONCATENATE($AC636,$AE636),'Matriz de Decisión'!$M$4:$Y$81,2,0),0)</f>
        <v>0</v>
      </c>
      <c r="BK636" s="274"/>
      <c r="BL636" s="274"/>
      <c r="BM636" s="601">
        <v>0</v>
      </c>
      <c r="BN636" s="600">
        <v>0</v>
      </c>
      <c r="BO636" s="600">
        <v>0</v>
      </c>
      <c r="BP636" s="354">
        <f>IFERROR(VLOOKUP(CONCATENATE($AC636,$AE636),'[1]Matriz de Decisión'!$M$4:$Y$81,4,0),0)</f>
        <v>0</v>
      </c>
      <c r="BQ636" s="355"/>
      <c r="BR636" s="355"/>
      <c r="BS636" s="1251">
        <v>0</v>
      </c>
      <c r="BT636" s="1253"/>
      <c r="BU636" s="1258"/>
      <c r="BV636" s="354">
        <v>0</v>
      </c>
      <c r="BW636" s="1251">
        <v>0</v>
      </c>
      <c r="BX636" s="1232">
        <v>0</v>
      </c>
      <c r="BY636" s="354">
        <v>0</v>
      </c>
      <c r="BZ636" s="1432">
        <v>0</v>
      </c>
      <c r="CA636" s="1228">
        <v>0</v>
      </c>
      <c r="CB636" s="354">
        <f>IFERROR(VLOOKUP(CONCATENATE($AC636,$AE636),'[1]Matriz de Decisión'!$M$4:$Y$81,8,0),0)</f>
        <v>0</v>
      </c>
      <c r="CC636" s="355"/>
      <c r="CD636" s="355"/>
      <c r="CE636" s="354">
        <f>IFERROR(VLOOKUP(CONCATENATE($AC636,$AE636),'[1]Matriz de Decisión'!$M$4:$Y$81,9,0),0)</f>
        <v>0.18000000000000002</v>
      </c>
      <c r="CF636" s="355"/>
      <c r="CG636" s="355"/>
      <c r="CH636" s="354">
        <f>IFERROR(VLOOKUP(CONCATENATE($AC636,$AE636),'[1]Matriz de Decisión'!$M$4:$Y$81,10,0),0)</f>
        <v>0.36000000000000004</v>
      </c>
      <c r="CI636" s="355"/>
      <c r="CJ636" s="355"/>
      <c r="CK636" s="354">
        <f>IFERROR(VLOOKUP(CONCATENATE($AC636,$AE636),'[1]Matriz de Decisión'!$M$4:$Y$81,11,0),0)</f>
        <v>0.56000000000000005</v>
      </c>
      <c r="CL636" s="355"/>
      <c r="CM636" s="355"/>
      <c r="CN636" s="354">
        <f>IFERROR(VLOOKUP(CONCATENATE($AC636,$AE636),'[1]Matriz de Decisión'!$M$4:$Y$81,12,0),0)</f>
        <v>0.76</v>
      </c>
      <c r="CO636" s="355"/>
      <c r="CP636" s="355"/>
      <c r="CQ636" s="354">
        <f>IFERROR(VLOOKUP(CONCATENATE($AC636,$AE636),'[1]Matriz de Decisión'!$M$4:$Y$81,13,0),0)</f>
        <v>1</v>
      </c>
      <c r="CR636" s="355"/>
      <c r="CS636" s="355"/>
    </row>
    <row r="637" spans="1:97" ht="346.5" x14ac:dyDescent="0.25">
      <c r="A637" s="234" t="s">
        <v>3556</v>
      </c>
      <c r="B637" s="234" t="s">
        <v>181</v>
      </c>
      <c r="C637" s="234">
        <v>4</v>
      </c>
      <c r="D637" s="166" t="s">
        <v>186</v>
      </c>
      <c r="E637" s="120">
        <v>0</v>
      </c>
      <c r="F637" s="166" t="s">
        <v>192</v>
      </c>
      <c r="G637" s="166" t="s">
        <v>3827</v>
      </c>
      <c r="H637" s="166" t="s">
        <v>183</v>
      </c>
      <c r="I637" s="299" t="str">
        <f t="shared" si="46"/>
        <v>I-403-0-1323801</v>
      </c>
      <c r="J637" s="234" t="s">
        <v>221</v>
      </c>
      <c r="K637" s="221" t="s">
        <v>2024</v>
      </c>
      <c r="L637" s="217" t="s">
        <v>20</v>
      </c>
      <c r="M637" s="111" t="s">
        <v>6028</v>
      </c>
      <c r="N637" s="221"/>
      <c r="O637" s="110" t="s">
        <v>225</v>
      </c>
      <c r="P637" s="110" t="s">
        <v>1981</v>
      </c>
      <c r="Q637" s="331" t="s">
        <v>1982</v>
      </c>
      <c r="R637" s="110" t="s">
        <v>228</v>
      </c>
      <c r="S637" s="111" t="s">
        <v>2032</v>
      </c>
      <c r="T637" s="257" t="s">
        <v>2033</v>
      </c>
      <c r="U637" s="273">
        <v>1</v>
      </c>
      <c r="V637" s="216" t="s">
        <v>223</v>
      </c>
      <c r="W637" s="1632">
        <v>11</v>
      </c>
      <c r="X637" s="221"/>
      <c r="Y637" s="221"/>
      <c r="Z637" s="296" t="s">
        <v>2034</v>
      </c>
      <c r="AA637" s="134">
        <v>43115</v>
      </c>
      <c r="AB637" s="134">
        <v>43169</v>
      </c>
      <c r="AC637" s="341" t="str">
        <f t="shared" si="44"/>
        <v>enero</v>
      </c>
      <c r="AD637" s="343">
        <f t="shared" si="45"/>
        <v>54</v>
      </c>
      <c r="AE637" s="342">
        <f t="shared" si="43"/>
        <v>61</v>
      </c>
      <c r="AF637" s="168">
        <v>0</v>
      </c>
      <c r="AG637" s="168">
        <v>0</v>
      </c>
      <c r="AH637" s="216"/>
      <c r="AI637" s="169"/>
      <c r="AJ637" s="136" t="s">
        <v>1987</v>
      </c>
      <c r="AK637" s="388" t="s">
        <v>2035</v>
      </c>
      <c r="AL637" s="114"/>
      <c r="AM637" s="422" t="s">
        <v>2036</v>
      </c>
      <c r="AN637" s="349">
        <v>2</v>
      </c>
      <c r="AO637" s="729" t="s">
        <v>3395</v>
      </c>
      <c r="AP637" s="432">
        <f>VLOOKUP($I637,'[10] Formato de Formulación y Seg'!$I$9:$BQ$23,33,0)</f>
        <v>2</v>
      </c>
      <c r="AQ637" s="749" t="str">
        <f>VLOOKUP($I637,'[10] Formato de Formulación y Seg'!$I$9:$BQ$23,34,0)</f>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
      <c r="AR637" s="1000">
        <v>3</v>
      </c>
      <c r="AS637" s="1228" t="s">
        <v>5784</v>
      </c>
      <c r="AT637" s="1255">
        <v>0.63</v>
      </c>
      <c r="AU637" s="114" t="s">
        <v>6243</v>
      </c>
      <c r="AV637" s="438">
        <v>0.77</v>
      </c>
      <c r="AW637" s="114" t="s">
        <v>7632</v>
      </c>
      <c r="AX637" s="114"/>
      <c r="AY637" s="114"/>
      <c r="AZ637" s="114"/>
      <c r="BA637" s="114"/>
      <c r="BB637" s="114"/>
      <c r="BC637" s="114"/>
      <c r="BD637" s="114"/>
      <c r="BE637" s="114"/>
      <c r="BF637" s="114"/>
      <c r="BG637" s="114"/>
      <c r="BH637" s="114"/>
      <c r="BI637" s="114"/>
      <c r="BJ637" s="335">
        <f>IFERROR(VLOOKUP(CONCATENATE($AC637,$AE637),'Matriz de Decisión'!$M$4:$Y$81,2,0),0)</f>
        <v>0.4</v>
      </c>
      <c r="BK637" s="416">
        <v>0.4</v>
      </c>
      <c r="BL637" s="393" t="s">
        <v>2037</v>
      </c>
      <c r="BM637" s="416">
        <v>0.7</v>
      </c>
      <c r="BN637" s="416">
        <v>0.7</v>
      </c>
      <c r="BO637" s="600" t="s">
        <v>3404</v>
      </c>
      <c r="BP637" s="354">
        <f>IFERROR(VLOOKUP(CONCATENATE($AC637,$AE637),'[1]Matriz de Decisión'!$M$4:$Y$81,4,0),0)</f>
        <v>1</v>
      </c>
      <c r="BQ637" s="432">
        <f>VLOOKUP($I637,'[10] Formato de Formulación y Seg'!$I$9:$BQ$23,60,0)</f>
        <v>1</v>
      </c>
      <c r="BR637" s="461" t="str">
        <f>VLOOKUP($I637,'[10] Formato de Formulación y Seg'!$I$9:$BQ$23,61,0)</f>
        <v>Fue definido el índice que compara el estado de avance de ejecución de los proyectos del MEN, que se calcula a partir de un promedio simple entre la ejecución física y financiera de cada uno de los proyectos. Posteriormente se clasifican los proyectos entre aquellos que están por encima y por debajo del promedio de desempeño del MEN. Este índice y sus resultados serán presentados  a las áreas responsables del MEN, mediante correo electrónico, incorporando además, el seguimiento al reporte de información en el SPI, que se realiza mensualmente.</v>
      </c>
      <c r="BS637" s="1251">
        <v>1</v>
      </c>
      <c r="BT637" s="1252">
        <v>1</v>
      </c>
      <c r="BU637" s="1258" t="s">
        <v>5818</v>
      </c>
      <c r="BV637" s="354">
        <v>1</v>
      </c>
      <c r="BW637" s="1251">
        <v>1</v>
      </c>
      <c r="BX637" s="1232" t="s">
        <v>6274</v>
      </c>
      <c r="BY637" s="354">
        <v>1</v>
      </c>
      <c r="BZ637" s="1432">
        <v>1</v>
      </c>
      <c r="CA637" s="1228" t="s">
        <v>6274</v>
      </c>
      <c r="CB637" s="354">
        <f>IFERROR(VLOOKUP(CONCATENATE($AC637,$AE637),'[1]Matriz de Decisión'!$M$4:$Y$81,8,0),0)</f>
        <v>1</v>
      </c>
      <c r="CC637" s="355"/>
      <c r="CD637" s="355"/>
      <c r="CE637" s="354">
        <f>IFERROR(VLOOKUP(CONCATENATE($AC637,$AE637),'[1]Matriz de Decisión'!$M$4:$Y$81,9,0),0)</f>
        <v>1</v>
      </c>
      <c r="CF637" s="355"/>
      <c r="CG637" s="355"/>
      <c r="CH637" s="354">
        <f>IFERROR(VLOOKUP(CONCATENATE($AC637,$AE637),'[1]Matriz de Decisión'!$M$4:$Y$81,10,0),0)</f>
        <v>1</v>
      </c>
      <c r="CI637" s="355"/>
      <c r="CJ637" s="355"/>
      <c r="CK637" s="354">
        <f>IFERROR(VLOOKUP(CONCATENATE($AC637,$AE637),'[1]Matriz de Decisión'!$M$4:$Y$81,11,0),0)</f>
        <v>1</v>
      </c>
      <c r="CL637" s="355"/>
      <c r="CM637" s="355"/>
      <c r="CN637" s="354">
        <f>IFERROR(VLOOKUP(CONCATENATE($AC637,$AE637),'[1]Matriz de Decisión'!$M$4:$Y$81,12,0),0)</f>
        <v>1</v>
      </c>
      <c r="CO637" s="355"/>
      <c r="CP637" s="355"/>
      <c r="CQ637" s="354">
        <f>IFERROR(VLOOKUP(CONCATENATE($AC637,$AE637),'[1]Matriz de Decisión'!$M$4:$Y$81,13,0),0)</f>
        <v>1</v>
      </c>
      <c r="CR637" s="355"/>
      <c r="CS637" s="355"/>
    </row>
    <row r="638" spans="1:97" ht="346.5" x14ac:dyDescent="0.25">
      <c r="A638" s="234" t="s">
        <v>3556</v>
      </c>
      <c r="B638" s="234" t="s">
        <v>181</v>
      </c>
      <c r="C638" s="234">
        <v>4</v>
      </c>
      <c r="D638" s="166" t="s">
        <v>186</v>
      </c>
      <c r="E638" s="120">
        <v>0</v>
      </c>
      <c r="F638" s="166" t="s">
        <v>192</v>
      </c>
      <c r="G638" s="166" t="s">
        <v>3827</v>
      </c>
      <c r="H638" s="166" t="s">
        <v>185</v>
      </c>
      <c r="I638" s="299" t="str">
        <f t="shared" si="46"/>
        <v>I-403-0-1323802</v>
      </c>
      <c r="J638" s="234" t="s">
        <v>221</v>
      </c>
      <c r="K638" s="221" t="s">
        <v>2024</v>
      </c>
      <c r="L638" s="217" t="s">
        <v>20</v>
      </c>
      <c r="M638" s="111" t="s">
        <v>6028</v>
      </c>
      <c r="N638" s="221"/>
      <c r="O638" s="110" t="s">
        <v>225</v>
      </c>
      <c r="P638" s="110" t="s">
        <v>1981</v>
      </c>
      <c r="Q638" s="331" t="s">
        <v>1982</v>
      </c>
      <c r="R638" s="110" t="s">
        <v>228</v>
      </c>
      <c r="S638" s="111" t="s">
        <v>2032</v>
      </c>
      <c r="T638" s="257" t="s">
        <v>2033</v>
      </c>
      <c r="U638" s="273">
        <v>1</v>
      </c>
      <c r="V638" s="216" t="s">
        <v>223</v>
      </c>
      <c r="W638" s="310">
        <v>11</v>
      </c>
      <c r="X638" s="117"/>
      <c r="Y638" s="117"/>
      <c r="Z638" s="296" t="s">
        <v>2038</v>
      </c>
      <c r="AA638" s="134">
        <v>43105</v>
      </c>
      <c r="AB638" s="134">
        <v>43464</v>
      </c>
      <c r="AC638" s="341" t="str">
        <f t="shared" si="44"/>
        <v>enero</v>
      </c>
      <c r="AD638" s="343">
        <f t="shared" si="45"/>
        <v>359</v>
      </c>
      <c r="AE638" s="342">
        <f t="shared" si="43"/>
        <v>365</v>
      </c>
      <c r="AF638" s="168">
        <v>0</v>
      </c>
      <c r="AG638" s="168">
        <v>0</v>
      </c>
      <c r="AH638" s="216"/>
      <c r="AI638" s="169"/>
      <c r="AJ638" s="136" t="s">
        <v>1987</v>
      </c>
      <c r="AK638" s="388" t="s">
        <v>2039</v>
      </c>
      <c r="AL638" s="114"/>
      <c r="AM638" s="422" t="s">
        <v>2036</v>
      </c>
      <c r="AN638" s="349">
        <v>2</v>
      </c>
      <c r="AO638" s="729" t="s">
        <v>3396</v>
      </c>
      <c r="AP638" s="432">
        <f>VLOOKUP($I638,'[10] Formato de Formulación y Seg'!$I$9:$BQ$23,33,0)</f>
        <v>2</v>
      </c>
      <c r="AQ638" s="749" t="str">
        <f>VLOOKUP($I638,'[10] Formato de Formulación y Seg'!$I$9:$BQ$23,34,0)</f>
        <v>Se generó y envió el diagnóstico del Reporte SPI febrero 2018, en el cual se relacionan los proyectos que deben mejorar en algunos aspectos que el Sistema SPI evalúa. Igualmente, se realizó un análisis a la información de febrero consignada en el SPI por parte de las áreas, generando un segundo reporte con observaciones que fue enviado a los responsables en las áreas técnicas, para ser tenido en cuenta en el reporte de marzo, que se realiza en los primeros días de abril 2018. Dentro de las observaciones, se les presentó el estado de cada proyecto frente al índice promedio de ejecución al cierre de febrero 2018.</v>
      </c>
      <c r="AR638" s="1000">
        <v>3</v>
      </c>
      <c r="AS638" s="1228" t="s">
        <v>5784</v>
      </c>
      <c r="AT638" s="1255">
        <v>0.63</v>
      </c>
      <c r="AU638" s="114" t="s">
        <v>6244</v>
      </c>
      <c r="AV638" s="438">
        <v>0.77</v>
      </c>
      <c r="AW638" s="114" t="s">
        <v>7633</v>
      </c>
      <c r="AX638" s="114"/>
      <c r="AY638" s="114"/>
      <c r="AZ638" s="114"/>
      <c r="BA638" s="114"/>
      <c r="BB638" s="114"/>
      <c r="BC638" s="114"/>
      <c r="BD638" s="114"/>
      <c r="BE638" s="114"/>
      <c r="BF638" s="114"/>
      <c r="BG638" s="114"/>
      <c r="BH638" s="114"/>
      <c r="BI638" s="114"/>
      <c r="BJ638" s="335">
        <f>IFERROR(VLOOKUP(CONCATENATE($AC638,$AE638),'Matriz de Decisión'!$M$4:$Y$81,2,0),0)</f>
        <v>5.333333333333333E-2</v>
      </c>
      <c r="BK638" s="416">
        <v>0.05</v>
      </c>
      <c r="BL638" s="393" t="s">
        <v>2040</v>
      </c>
      <c r="BM638" s="605">
        <v>0.10666666666666666</v>
      </c>
      <c r="BN638" s="612">
        <v>0.10666666666666666</v>
      </c>
      <c r="BO638" s="600" t="s">
        <v>3396</v>
      </c>
      <c r="BP638" s="354">
        <f>IFERROR(VLOOKUP(CONCATENATE($AC638,$AE638),'[1]Matriz de Decisión'!$M$4:$Y$81,4,0),0)</f>
        <v>0.15999999999999998</v>
      </c>
      <c r="BQ638" s="432">
        <f>VLOOKUP($I638,'[10] Formato de Formulación y Seg'!$I$9:$BQ$23,60,0)</f>
        <v>0.15999999999999998</v>
      </c>
      <c r="BR638" s="461" t="str">
        <f>VLOOKUP($I638,'[10] Formato de Formulación y Seg'!$I$9:$BQ$23,61,0)</f>
        <v>Se realizó análisis a la información de febrero consignada en el SPI por parte de las áreas, generando un segundo reporte con observaciones, que fue enviado a los responsables de las áreas técnicas con el fin de ser tenido en cuenta en el reporte de marzo, que se realiza en los primeros días de abril 2018. Dentro de las observaciones, se les presentó el estado de cada proyecto frente al índice promedio de ejecución al cierre de febrero 2018.</v>
      </c>
      <c r="BS638" s="1251">
        <v>0.21</v>
      </c>
      <c r="BT638" s="1252">
        <v>0.21</v>
      </c>
      <c r="BU638" s="1258" t="s">
        <v>5819</v>
      </c>
      <c r="BV638" s="354">
        <v>0.26666666666666666</v>
      </c>
      <c r="BW638" s="1251">
        <v>0.26666666666666666</v>
      </c>
      <c r="BX638" s="1232" t="s">
        <v>6275</v>
      </c>
      <c r="BY638" s="354">
        <v>0.32</v>
      </c>
      <c r="BZ638" s="1432">
        <v>0.32</v>
      </c>
      <c r="CA638" s="1228" t="s">
        <v>7672</v>
      </c>
      <c r="CB638" s="354">
        <f>IFERROR(VLOOKUP(CONCATENATE($AC638,$AE638),'[1]Matriz de Decisión'!$M$4:$Y$81,8,0),0)</f>
        <v>0.40333333333333332</v>
      </c>
      <c r="CC638" s="355"/>
      <c r="CD638" s="355"/>
      <c r="CE638" s="354">
        <f>IFERROR(VLOOKUP(CONCATENATE($AC638,$AE638),'[1]Matriz de Decisión'!$M$4:$Y$81,9,0),0)</f>
        <v>0.48666666666666664</v>
      </c>
      <c r="CF638" s="355"/>
      <c r="CG638" s="355"/>
      <c r="CH638" s="354">
        <f>IFERROR(VLOOKUP(CONCATENATE($AC638,$AE638),'[1]Matriz de Decisión'!$M$4:$Y$81,10,0),0)</f>
        <v>0.56999999999999995</v>
      </c>
      <c r="CI638" s="355"/>
      <c r="CJ638" s="355"/>
      <c r="CK638" s="354">
        <f>IFERROR(VLOOKUP(CONCATENATE($AC638,$AE638),'[1]Matriz de Decisión'!$M$4:$Y$81,11,0),0)</f>
        <v>0.65333333333333332</v>
      </c>
      <c r="CL638" s="355"/>
      <c r="CM638" s="355"/>
      <c r="CN638" s="354">
        <f>IFERROR(VLOOKUP(CONCATENATE($AC638,$AE638),'[1]Matriz de Decisión'!$M$4:$Y$81,12,0),0)</f>
        <v>0.73666666666666669</v>
      </c>
      <c r="CO638" s="355"/>
      <c r="CP638" s="355"/>
      <c r="CQ638" s="354">
        <f>IFERROR(VLOOKUP(CONCATENATE($AC638,$AE638),'[1]Matriz de Decisión'!$M$4:$Y$81,13,0),0)</f>
        <v>0.99999999999999989</v>
      </c>
      <c r="CR638" s="355"/>
      <c r="CS638" s="355"/>
    </row>
    <row r="639" spans="1:97" ht="89.25" customHeight="1" x14ac:dyDescent="0.25">
      <c r="A639" s="234" t="s">
        <v>3556</v>
      </c>
      <c r="B639" s="234" t="s">
        <v>181</v>
      </c>
      <c r="C639" s="234">
        <v>4</v>
      </c>
      <c r="D639" s="166" t="s">
        <v>186</v>
      </c>
      <c r="E639" s="120">
        <v>0</v>
      </c>
      <c r="F639" s="166">
        <v>13</v>
      </c>
      <c r="G639" s="166" t="s">
        <v>3828</v>
      </c>
      <c r="H639" s="166" t="s">
        <v>183</v>
      </c>
      <c r="I639" s="299" t="str">
        <f t="shared" si="46"/>
        <v>I-403-0-1323901</v>
      </c>
      <c r="J639" s="234" t="s">
        <v>224</v>
      </c>
      <c r="K639" s="221" t="s">
        <v>16</v>
      </c>
      <c r="L639" s="217" t="s">
        <v>20</v>
      </c>
      <c r="M639" s="111" t="s">
        <v>6028</v>
      </c>
      <c r="N639" s="221"/>
      <c r="O639" s="110" t="s">
        <v>225</v>
      </c>
      <c r="P639" s="110" t="s">
        <v>1981</v>
      </c>
      <c r="Q639" s="592" t="s">
        <v>1982</v>
      </c>
      <c r="R639" s="110" t="s">
        <v>228</v>
      </c>
      <c r="S639" s="111" t="s">
        <v>3405</v>
      </c>
      <c r="T639" s="257" t="s">
        <v>3407</v>
      </c>
      <c r="U639" s="273">
        <v>1</v>
      </c>
      <c r="V639" s="216" t="s">
        <v>1142</v>
      </c>
      <c r="W639" s="1635">
        <v>0.4</v>
      </c>
      <c r="X639" s="234" t="s">
        <v>222</v>
      </c>
      <c r="Y639" s="134">
        <v>43157</v>
      </c>
      <c r="Z639" s="296" t="s">
        <v>3406</v>
      </c>
      <c r="AA639" s="134">
        <v>43102</v>
      </c>
      <c r="AB639" s="134">
        <v>43131</v>
      </c>
      <c r="AC639" s="341" t="str">
        <f t="shared" si="44"/>
        <v>enero</v>
      </c>
      <c r="AD639" s="343">
        <f t="shared" si="45"/>
        <v>29</v>
      </c>
      <c r="AE639" s="342">
        <f t="shared" si="43"/>
        <v>30</v>
      </c>
      <c r="AF639" s="168"/>
      <c r="AG639" s="168"/>
      <c r="AH639" s="216"/>
      <c r="AI639" s="169"/>
      <c r="AJ639" s="136"/>
      <c r="AK639" s="388" t="s">
        <v>3410</v>
      </c>
      <c r="AL639" s="432">
        <v>0.4</v>
      </c>
      <c r="AM639" s="422" t="s">
        <v>3408</v>
      </c>
      <c r="AN639" s="432">
        <v>0.4</v>
      </c>
      <c r="AO639" s="729" t="s">
        <v>3409</v>
      </c>
      <c r="AP639" s="283">
        <f>VLOOKUP($I639,'[11] Formato de Formulación y Seg'!$I$27:$BQ$31,33,0)</f>
        <v>0.4</v>
      </c>
      <c r="AQ639" s="557" t="str">
        <f>VLOOKUP($I639,'[11] Formato de Formulación y Seg'!$I$27:$BQ$31,34,0)</f>
        <v>El indicador se cumplió al 100% en el mes de enero</v>
      </c>
      <c r="AR639" s="1233">
        <v>0.4</v>
      </c>
      <c r="AS639" s="1228" t="s">
        <v>5785</v>
      </c>
      <c r="AT639" s="1255">
        <v>0.4</v>
      </c>
      <c r="AU639" s="114" t="s">
        <v>6245</v>
      </c>
      <c r="AV639" s="1255">
        <v>0.4</v>
      </c>
      <c r="AW639" s="114" t="s">
        <v>7634</v>
      </c>
      <c r="AX639" s="114"/>
      <c r="AY639" s="114"/>
      <c r="AZ639" s="114"/>
      <c r="BA639" s="114"/>
      <c r="BB639" s="114"/>
      <c r="BC639" s="114"/>
      <c r="BD639" s="114"/>
      <c r="BE639" s="114"/>
      <c r="BF639" s="114"/>
      <c r="BG639" s="114"/>
      <c r="BH639" s="114"/>
      <c r="BI639" s="114"/>
      <c r="BJ639" s="335">
        <f>IFERROR(VLOOKUP(CONCATENATE($AC639,$AE639),'Matriz de Decisión'!$M$4:$Y$81,2,0),0)</f>
        <v>1</v>
      </c>
      <c r="BK639" s="416">
        <v>1</v>
      </c>
      <c r="BL639" s="602" t="s">
        <v>3411</v>
      </c>
      <c r="BM639" s="416">
        <v>1</v>
      </c>
      <c r="BN639" s="416">
        <v>1</v>
      </c>
      <c r="BO639" s="602" t="s">
        <v>3412</v>
      </c>
      <c r="BP639" s="354">
        <v>1</v>
      </c>
      <c r="BQ639" s="432">
        <f>VLOOKUP($I639,'[11] Formato de Formulación y Seg'!$I$27:$BQ$31,60,0)</f>
        <v>1</v>
      </c>
      <c r="BR639" s="754" t="str">
        <f>VLOOKUP($I639,'[11] Formato de Formulación y Seg'!$I$27:$BQ$31,61,0)</f>
        <v>La actividad se cumplió en el mes de enero.</v>
      </c>
      <c r="BS639" s="1251">
        <v>1</v>
      </c>
      <c r="BT639" s="1252">
        <v>1</v>
      </c>
      <c r="BU639" s="1258" t="s">
        <v>5820</v>
      </c>
      <c r="BV639" s="354">
        <v>1</v>
      </c>
      <c r="BW639" s="1251">
        <v>1</v>
      </c>
      <c r="BX639" s="1232" t="s">
        <v>6276</v>
      </c>
      <c r="BY639" s="354">
        <v>1</v>
      </c>
      <c r="BZ639" s="1432">
        <v>1</v>
      </c>
      <c r="CA639" s="1228" t="s">
        <v>7673</v>
      </c>
      <c r="CB639" s="354"/>
      <c r="CC639" s="355"/>
      <c r="CD639" s="355"/>
      <c r="CE639" s="354"/>
      <c r="CF639" s="355"/>
      <c r="CG639" s="355"/>
      <c r="CH639" s="354"/>
      <c r="CI639" s="355"/>
      <c r="CJ639" s="355"/>
      <c r="CK639" s="354"/>
      <c r="CL639" s="355"/>
      <c r="CM639" s="355"/>
      <c r="CN639" s="354"/>
      <c r="CO639" s="355"/>
      <c r="CP639" s="355"/>
      <c r="CQ639" s="354"/>
      <c r="CR639" s="355"/>
      <c r="CS639" s="355"/>
    </row>
    <row r="640" spans="1:97" ht="236.25" x14ac:dyDescent="0.25">
      <c r="A640" s="234" t="s">
        <v>3556</v>
      </c>
      <c r="B640" s="234" t="s">
        <v>181</v>
      </c>
      <c r="C640" s="234">
        <v>4</v>
      </c>
      <c r="D640" s="166" t="s">
        <v>186</v>
      </c>
      <c r="E640" s="120">
        <v>0</v>
      </c>
      <c r="F640" s="166" t="s">
        <v>192</v>
      </c>
      <c r="G640" s="166" t="s">
        <v>3829</v>
      </c>
      <c r="H640" s="166" t="s">
        <v>183</v>
      </c>
      <c r="I640" s="299" t="str">
        <f t="shared" si="46"/>
        <v>I-403-0-1324001</v>
      </c>
      <c r="J640" s="234" t="s">
        <v>221</v>
      </c>
      <c r="K640" s="221" t="s">
        <v>1747</v>
      </c>
      <c r="L640" s="217" t="s">
        <v>20</v>
      </c>
      <c r="M640" s="111" t="s">
        <v>6028</v>
      </c>
      <c r="N640" s="221"/>
      <c r="O640" s="110" t="s">
        <v>225</v>
      </c>
      <c r="P640" s="110" t="s">
        <v>1981</v>
      </c>
      <c r="Q640" s="331" t="s">
        <v>1982</v>
      </c>
      <c r="R640" s="110" t="s">
        <v>228</v>
      </c>
      <c r="S640" s="111" t="s">
        <v>2041</v>
      </c>
      <c r="T640" s="111" t="s">
        <v>3348</v>
      </c>
      <c r="U640" s="635">
        <v>1</v>
      </c>
      <c r="V640" s="216" t="s">
        <v>1142</v>
      </c>
      <c r="W640" s="1635">
        <v>0.4</v>
      </c>
      <c r="X640" s="234" t="s">
        <v>222</v>
      </c>
      <c r="Y640" s="134">
        <v>43157</v>
      </c>
      <c r="Z640" s="296" t="s">
        <v>3349</v>
      </c>
      <c r="AA640" s="134">
        <v>43102</v>
      </c>
      <c r="AB640" s="134">
        <v>43220</v>
      </c>
      <c r="AC640" s="341" t="str">
        <f t="shared" si="44"/>
        <v>enero</v>
      </c>
      <c r="AD640" s="343">
        <f t="shared" si="45"/>
        <v>118</v>
      </c>
      <c r="AE640" s="342">
        <f t="shared" si="43"/>
        <v>122</v>
      </c>
      <c r="AF640" s="168">
        <v>0</v>
      </c>
      <c r="AG640" s="168">
        <v>0</v>
      </c>
      <c r="AH640" s="216"/>
      <c r="AI640" s="169"/>
      <c r="AJ640" s="136" t="s">
        <v>2042</v>
      </c>
      <c r="AK640" s="388" t="s">
        <v>3352</v>
      </c>
      <c r="AL640" s="432">
        <v>0.19230769230769232</v>
      </c>
      <c r="AM640" s="729" t="s">
        <v>3413</v>
      </c>
      <c r="AN640" s="432">
        <v>0.25</v>
      </c>
      <c r="AO640" s="729" t="s">
        <v>3350</v>
      </c>
      <c r="AP640" s="432">
        <f>VLOOKUP($I640,'[11] Formato de Formulación y Seg'!$I$27:$BQ$31,33,0)</f>
        <v>0.25</v>
      </c>
      <c r="AQ640" s="400" t="str">
        <f>VLOOKUP($I640,'[11] Formato de Formulación y Seg'!$I$27:$BQ$31,34,0)</f>
        <v xml:space="preserve">Se acompañaron las socializaciones de resultados definitivos 2017, se avanzó en el proceso de seguimiento a la revisión de la interventoría y se remitió la información resultante de la auditoría de básica al grupo de información para generación de la matrícula definitiva.
</v>
      </c>
      <c r="AR640" s="1231">
        <v>0.6</v>
      </c>
      <c r="AS640" s="1228" t="s">
        <v>5786</v>
      </c>
      <c r="AT640" s="1255">
        <v>0.75</v>
      </c>
      <c r="AU640" s="114" t="s">
        <v>6246</v>
      </c>
      <c r="AV640" s="1255">
        <v>0.4</v>
      </c>
      <c r="AW640" s="114" t="s">
        <v>7635</v>
      </c>
      <c r="AX640" s="114"/>
      <c r="AY640" s="114"/>
      <c r="AZ640" s="114"/>
      <c r="BA640" s="114"/>
      <c r="BB640" s="114"/>
      <c r="BC640" s="114"/>
      <c r="BD640" s="114"/>
      <c r="BE640" s="114"/>
      <c r="BF640" s="114"/>
      <c r="BG640" s="114"/>
      <c r="BH640" s="114"/>
      <c r="BI640" s="114"/>
      <c r="BJ640" s="335">
        <f>IFERROR(VLOOKUP(CONCATENATE($AC640,$AE640),'Matriz de Decisión'!$M$4:$Y$81,2,0),0)</f>
        <v>0.2</v>
      </c>
      <c r="BK640" s="952">
        <v>0.25</v>
      </c>
      <c r="BL640" s="296" t="s">
        <v>3351</v>
      </c>
      <c r="BM640" s="335">
        <v>0.25</v>
      </c>
      <c r="BN640" s="335">
        <v>0.25</v>
      </c>
      <c r="BO640" s="609" t="s">
        <v>3351</v>
      </c>
      <c r="BP640" s="354">
        <f>IFERROR(VLOOKUP(CONCATENATE($AC640,$AE640),'[1]Matriz de Decisión'!$M$4:$Y$81,4,0),0)</f>
        <v>0.65</v>
      </c>
      <c r="BQ640" s="432">
        <f>VLOOKUP($I640,'[11] Formato de Formulación y Seg'!$I$27:$BQ$31,60,0)</f>
        <v>0.65</v>
      </c>
      <c r="BR640" s="754" t="str">
        <f>VLOOKUP($I640,'[11] Formato de Formulación y Seg'!$I$27:$BQ$31,61,0)</f>
        <v>Durante el mes de marzo el grupo de auditoría de la OAPF realizó acompañamiento a la socialización de los resultados definitivos del proceso para la vigencia 2017.</v>
      </c>
      <c r="BS640" s="1251">
        <v>1</v>
      </c>
      <c r="BT640" s="1252">
        <v>1</v>
      </c>
      <c r="BU640" s="1258" t="s">
        <v>5821</v>
      </c>
      <c r="BV640" s="354">
        <v>1</v>
      </c>
      <c r="BW640" s="1251">
        <v>1</v>
      </c>
      <c r="BX640" s="1232" t="s">
        <v>6277</v>
      </c>
      <c r="BY640" s="354">
        <v>1</v>
      </c>
      <c r="BZ640" s="1432">
        <v>1</v>
      </c>
      <c r="CA640" s="1228" t="s">
        <v>7674</v>
      </c>
      <c r="CB640" s="354">
        <f>IFERROR(VLOOKUP(CONCATENATE($AC640,$AE640),'[1]Matriz de Decisión'!$M$4:$Y$81,8,0),0)</f>
        <v>1</v>
      </c>
      <c r="CC640" s="355"/>
      <c r="CD640" s="355"/>
      <c r="CE640" s="354">
        <f>IFERROR(VLOOKUP(CONCATENATE($AC640,$AE640),'[1]Matriz de Decisión'!$M$4:$Y$81,9,0),0)</f>
        <v>1</v>
      </c>
      <c r="CF640" s="355"/>
      <c r="CG640" s="355"/>
      <c r="CH640" s="354">
        <f>IFERROR(VLOOKUP(CONCATENATE($AC640,$AE640),'[1]Matriz de Decisión'!$M$4:$Y$81,10,0),0)</f>
        <v>1</v>
      </c>
      <c r="CI640" s="355"/>
      <c r="CJ640" s="355"/>
      <c r="CK640" s="354">
        <f>IFERROR(VLOOKUP(CONCATENATE($AC640,$AE640),'[1]Matriz de Decisión'!$M$4:$Y$81,11,0),0)</f>
        <v>1</v>
      </c>
      <c r="CL640" s="355"/>
      <c r="CM640" s="355"/>
      <c r="CN640" s="354">
        <f>IFERROR(VLOOKUP(CONCATENATE($AC640,$AE640),'[1]Matriz de Decisión'!$M$4:$Y$81,12,0),0)</f>
        <v>1</v>
      </c>
      <c r="CO640" s="355"/>
      <c r="CP640" s="355"/>
      <c r="CQ640" s="354">
        <f>IFERROR(VLOOKUP(CONCATENATE($AC640,$AE640),'[1]Matriz de Decisión'!$M$4:$Y$81,13,0),0)</f>
        <v>1</v>
      </c>
      <c r="CR640" s="355"/>
      <c r="CS640" s="355"/>
    </row>
    <row r="641" spans="1:97" ht="126" x14ac:dyDescent="0.25">
      <c r="A641" s="234" t="s">
        <v>3556</v>
      </c>
      <c r="B641" s="234" t="s">
        <v>181</v>
      </c>
      <c r="C641" s="234">
        <v>4</v>
      </c>
      <c r="D641" s="166" t="s">
        <v>186</v>
      </c>
      <c r="E641" s="120">
        <v>0</v>
      </c>
      <c r="F641" s="166">
        <v>13</v>
      </c>
      <c r="G641" s="166" t="s">
        <v>3829</v>
      </c>
      <c r="H641" s="166" t="s">
        <v>185</v>
      </c>
      <c r="I641" s="299" t="str">
        <f t="shared" si="46"/>
        <v>I-403-0-1324002</v>
      </c>
      <c r="J641" s="234" t="s">
        <v>221</v>
      </c>
      <c r="K641" s="221" t="s">
        <v>1747</v>
      </c>
      <c r="L641" s="217" t="s">
        <v>20</v>
      </c>
      <c r="M641" s="111" t="s">
        <v>6028</v>
      </c>
      <c r="N641" s="221"/>
      <c r="O641" s="110" t="s">
        <v>225</v>
      </c>
      <c r="P641" s="110" t="s">
        <v>1981</v>
      </c>
      <c r="Q641" s="591" t="s">
        <v>1982</v>
      </c>
      <c r="R641" s="110" t="s">
        <v>228</v>
      </c>
      <c r="S641" s="111" t="s">
        <v>2041</v>
      </c>
      <c r="T641" s="111" t="s">
        <v>3348</v>
      </c>
      <c r="U641" s="635">
        <v>1</v>
      </c>
      <c r="V641" s="216" t="s">
        <v>1142</v>
      </c>
      <c r="W641" s="1635">
        <v>0.4</v>
      </c>
      <c r="X641" s="234" t="s">
        <v>222</v>
      </c>
      <c r="Y641" s="134">
        <v>43157</v>
      </c>
      <c r="Z641" s="296" t="s">
        <v>4801</v>
      </c>
      <c r="AA641" s="134">
        <v>43200</v>
      </c>
      <c r="AB641" s="134">
        <v>43281</v>
      </c>
      <c r="AC641" s="341" t="str">
        <f t="shared" si="44"/>
        <v>abril</v>
      </c>
      <c r="AD641" s="343">
        <f t="shared" si="45"/>
        <v>81</v>
      </c>
      <c r="AE641" s="342">
        <f t="shared" si="43"/>
        <v>91</v>
      </c>
      <c r="AF641" s="168"/>
      <c r="AG641" s="168"/>
      <c r="AH641" s="216"/>
      <c r="AI641" s="169"/>
      <c r="AJ641" s="136"/>
      <c r="AK641" s="388" t="s">
        <v>3353</v>
      </c>
      <c r="AL641" s="119"/>
      <c r="AM641" s="119"/>
      <c r="AN641" s="432"/>
      <c r="AO641" s="119"/>
      <c r="AP641" s="114"/>
      <c r="AQ641" s="114"/>
      <c r="AR641" s="1231">
        <v>0.6</v>
      </c>
      <c r="AS641" s="1228" t="s">
        <v>5786</v>
      </c>
      <c r="AT641" s="1255">
        <v>0.75</v>
      </c>
      <c r="AU641" s="114" t="s">
        <v>6246</v>
      </c>
      <c r="AV641" s="1255">
        <v>0.4</v>
      </c>
      <c r="AW641" s="114" t="s">
        <v>7635</v>
      </c>
      <c r="AX641" s="114"/>
      <c r="AY641" s="114"/>
      <c r="AZ641" s="114"/>
      <c r="BA641" s="114"/>
      <c r="BB641" s="114"/>
      <c r="BC641" s="114"/>
      <c r="BD641" s="114"/>
      <c r="BE641" s="114"/>
      <c r="BF641" s="114"/>
      <c r="BG641" s="114"/>
      <c r="BH641" s="114"/>
      <c r="BI641" s="114"/>
      <c r="BJ641" s="335">
        <f>IFERROR(VLOOKUP(CONCATENATE($AC641,$AE641),'Matriz de Decisión'!$M$4:$Y$81,2,0),0)</f>
        <v>0</v>
      </c>
      <c r="BK641" s="354"/>
      <c r="BL641" s="354"/>
      <c r="BM641" s="952">
        <v>0</v>
      </c>
      <c r="BN641" s="952">
        <v>0</v>
      </c>
      <c r="BO641" s="952"/>
      <c r="BP641" s="952">
        <f>IFERROR(VLOOKUP(CONCATENATE($AC641,$AE641),'[1]Matriz de Decisión'!$M$4:$Y$81,4,0),0)</f>
        <v>0</v>
      </c>
      <c r="BQ641" s="355"/>
      <c r="BR641" s="355"/>
      <c r="BS641" s="1251">
        <v>0.2</v>
      </c>
      <c r="BT641" s="1252">
        <v>0.2</v>
      </c>
      <c r="BU641" s="1258" t="s">
        <v>5822</v>
      </c>
      <c r="BV641" s="354">
        <v>0.5</v>
      </c>
      <c r="BW641" s="1251">
        <v>0.5</v>
      </c>
      <c r="BX641" s="1232" t="s">
        <v>6278</v>
      </c>
      <c r="BY641" s="354">
        <v>1</v>
      </c>
      <c r="BZ641" s="1432">
        <v>1</v>
      </c>
      <c r="CA641" s="1228" t="s">
        <v>7675</v>
      </c>
      <c r="CB641" s="354"/>
      <c r="CC641" s="355"/>
      <c r="CD641" s="355"/>
      <c r="CE641" s="354"/>
      <c r="CF641" s="355"/>
      <c r="CG641" s="355"/>
      <c r="CH641" s="354"/>
      <c r="CI641" s="355"/>
      <c r="CJ641" s="355"/>
      <c r="CK641" s="354"/>
      <c r="CL641" s="355"/>
      <c r="CM641" s="355"/>
      <c r="CN641" s="354"/>
      <c r="CO641" s="355"/>
      <c r="CP641" s="355"/>
      <c r="CQ641" s="354"/>
      <c r="CR641" s="355"/>
      <c r="CS641" s="355"/>
    </row>
    <row r="642" spans="1:97" ht="126" x14ac:dyDescent="0.25">
      <c r="A642" s="234" t="s">
        <v>3556</v>
      </c>
      <c r="B642" s="234" t="s">
        <v>181</v>
      </c>
      <c r="C642" s="234">
        <v>4</v>
      </c>
      <c r="D642" s="166" t="s">
        <v>186</v>
      </c>
      <c r="E642" s="120">
        <v>0</v>
      </c>
      <c r="F642" s="166" t="s">
        <v>192</v>
      </c>
      <c r="G642" s="166" t="s">
        <v>3830</v>
      </c>
      <c r="H642" s="166" t="s">
        <v>183</v>
      </c>
      <c r="I642" s="299" t="str">
        <f t="shared" si="46"/>
        <v>I-403-0-1324101</v>
      </c>
      <c r="J642" s="234" t="s">
        <v>221</v>
      </c>
      <c r="K642" s="221" t="s">
        <v>1747</v>
      </c>
      <c r="L642" s="217" t="s">
        <v>20</v>
      </c>
      <c r="M642" s="111" t="s">
        <v>6028</v>
      </c>
      <c r="N642" s="221"/>
      <c r="O642" s="110" t="s">
        <v>225</v>
      </c>
      <c r="P642" s="110" t="s">
        <v>1981</v>
      </c>
      <c r="Q642" s="331" t="s">
        <v>1982</v>
      </c>
      <c r="R642" s="110" t="s">
        <v>228</v>
      </c>
      <c r="S642" s="111" t="s">
        <v>3414</v>
      </c>
      <c r="T642" s="257" t="s">
        <v>3415</v>
      </c>
      <c r="U642" s="635">
        <v>1</v>
      </c>
      <c r="V642" s="216" t="s">
        <v>1142</v>
      </c>
      <c r="W642" s="1634">
        <v>1</v>
      </c>
      <c r="X642" s="234" t="s">
        <v>222</v>
      </c>
      <c r="Y642" s="134">
        <v>43157</v>
      </c>
      <c r="Z642" s="296" t="s">
        <v>3416</v>
      </c>
      <c r="AA642" s="134">
        <v>43146</v>
      </c>
      <c r="AB642" s="134">
        <v>43220</v>
      </c>
      <c r="AC642" s="341" t="str">
        <f t="shared" si="44"/>
        <v>febrero</v>
      </c>
      <c r="AD642" s="343">
        <f t="shared" si="45"/>
        <v>74</v>
      </c>
      <c r="AE642" s="342">
        <f t="shared" si="43"/>
        <v>91</v>
      </c>
      <c r="AF642" s="168">
        <v>0</v>
      </c>
      <c r="AG642" s="168">
        <v>0</v>
      </c>
      <c r="AH642" s="216"/>
      <c r="AI642" s="169"/>
      <c r="AJ642" s="136" t="s">
        <v>2042</v>
      </c>
      <c r="AK642" s="388" t="s">
        <v>3422</v>
      </c>
      <c r="AL642" s="119"/>
      <c r="AM642" s="119"/>
      <c r="AN642" s="432">
        <v>0.4</v>
      </c>
      <c r="AO642" s="119" t="s">
        <v>3428</v>
      </c>
      <c r="AP642" s="432">
        <f>VLOOKUP($I642,'[11] Formato de Formulación y Seg'!$I$27:$BQ$31,33,0)</f>
        <v>0.25</v>
      </c>
      <c r="AQ642" s="400" t="str">
        <f>VLOOKUP($I642,'[11] Formato de Formulación y Seg'!$I$27:$BQ$31,34,0)</f>
        <v>Se definió focalización definitiva y cobertura, estudio de mercado, análisis del sector e insumo del proceso auditor y se estructuró el costeo de interventoría. Así mismo, se avanzó en las metodologías y formatos, estableciendo los productos y las fechas de los entregables.</v>
      </c>
      <c r="AR642" s="1231">
        <v>0.5</v>
      </c>
      <c r="AS642" s="1229" t="s">
        <v>5787</v>
      </c>
      <c r="AT642" s="1255">
        <v>0.6</v>
      </c>
      <c r="AU642" s="119" t="s">
        <v>6247</v>
      </c>
      <c r="AV642" s="1255">
        <v>0.65</v>
      </c>
      <c r="AW642" s="119" t="s">
        <v>7636</v>
      </c>
      <c r="AX642" s="119"/>
      <c r="AY642" s="119"/>
      <c r="AZ642" s="119"/>
      <c r="BA642" s="119"/>
      <c r="BB642" s="119"/>
      <c r="BC642" s="119"/>
      <c r="BD642" s="119"/>
      <c r="BE642" s="119"/>
      <c r="BF642" s="119"/>
      <c r="BG642" s="119"/>
      <c r="BH642" s="119"/>
      <c r="BI642" s="119"/>
      <c r="BJ642" s="335">
        <f>IFERROR(VLOOKUP(CONCATENATE($AC642,$AE642),'Matriz de Decisión'!$M$4:$Y$81,2,0),0)</f>
        <v>0</v>
      </c>
      <c r="BK642" s="354"/>
      <c r="BL642" s="354"/>
      <c r="BM642" s="952">
        <v>0.25</v>
      </c>
      <c r="BN642" s="952">
        <v>0.25</v>
      </c>
      <c r="BO642" s="609" t="s">
        <v>3429</v>
      </c>
      <c r="BP642" s="354">
        <f>IFERROR(VLOOKUP(CONCATENATE($AC642,$AE642),'[1]Matriz de Decisión'!$M$4:$Y$81,4,0),0)</f>
        <v>0.6</v>
      </c>
      <c r="BQ642" s="432">
        <f>VLOOKUP($I642,'[11] Formato de Formulación y Seg'!$I$27:$BQ$31,60,0)</f>
        <v>0.6</v>
      </c>
      <c r="BR642" s="754" t="str">
        <f>VLOOKUP($I642,'[11] Formato de Formulación y Seg'!$I$27:$BQ$31,61,0)</f>
        <v>El grupo de auditorías continuo junto con las áreas involucradas construyendo los lineamientos metodológicos con los cuales se realizará el proceso auditor para la vigencia 2018.</v>
      </c>
      <c r="BS642" s="1251">
        <v>1</v>
      </c>
      <c r="BT642" s="1252">
        <v>1</v>
      </c>
      <c r="BU642" s="1258" t="s">
        <v>5823</v>
      </c>
      <c r="BV642" s="354">
        <v>1</v>
      </c>
      <c r="BW642" s="1251">
        <v>1</v>
      </c>
      <c r="BX642" s="1232" t="s">
        <v>6279</v>
      </c>
      <c r="BY642" s="354">
        <v>1</v>
      </c>
      <c r="BZ642" s="1432">
        <v>1</v>
      </c>
      <c r="CA642" s="1228" t="s">
        <v>7676</v>
      </c>
      <c r="CB642" s="354">
        <f>IFERROR(VLOOKUP(CONCATENATE($AC642,$AE642),'[1]Matriz de Decisión'!$M$4:$Y$81,8,0),0)</f>
        <v>1</v>
      </c>
      <c r="CC642" s="355"/>
      <c r="CD642" s="355"/>
      <c r="CE642" s="354">
        <f>IFERROR(VLOOKUP(CONCATENATE($AC642,$AE642),'[1]Matriz de Decisión'!$M$4:$Y$81,9,0),0)</f>
        <v>1</v>
      </c>
      <c r="CF642" s="355"/>
      <c r="CG642" s="355"/>
      <c r="CH642" s="354">
        <f>IFERROR(VLOOKUP(CONCATENATE($AC642,$AE642),'[1]Matriz de Decisión'!$M$4:$Y$81,10,0),0)</f>
        <v>1</v>
      </c>
      <c r="CI642" s="355"/>
      <c r="CJ642" s="355"/>
      <c r="CK642" s="354">
        <f>IFERROR(VLOOKUP(CONCATENATE($AC642,$AE642),'[1]Matriz de Decisión'!$M$4:$Y$81,11,0),0)</f>
        <v>1</v>
      </c>
      <c r="CL642" s="355"/>
      <c r="CM642" s="355"/>
      <c r="CN642" s="354">
        <f>IFERROR(VLOOKUP(CONCATENATE($AC642,$AE642),'[1]Matriz de Decisión'!$M$4:$Y$81,12,0),0)</f>
        <v>1</v>
      </c>
      <c r="CO642" s="355"/>
      <c r="CP642" s="355"/>
      <c r="CQ642" s="354">
        <f>IFERROR(VLOOKUP(CONCATENATE($AC642,$AE642),'[1]Matriz de Decisión'!$M$4:$Y$81,13,0),0)</f>
        <v>1</v>
      </c>
      <c r="CR642" s="355"/>
      <c r="CS642" s="355"/>
    </row>
    <row r="643" spans="1:97" ht="105.75" customHeight="1" x14ac:dyDescent="0.25">
      <c r="A643" s="234" t="s">
        <v>3556</v>
      </c>
      <c r="B643" s="234" t="s">
        <v>181</v>
      </c>
      <c r="C643" s="234">
        <v>4</v>
      </c>
      <c r="D643" s="166" t="s">
        <v>186</v>
      </c>
      <c r="E643" s="120">
        <v>0</v>
      </c>
      <c r="F643" s="166" t="s">
        <v>192</v>
      </c>
      <c r="G643" s="166" t="s">
        <v>3830</v>
      </c>
      <c r="H643" s="166" t="s">
        <v>185</v>
      </c>
      <c r="I643" s="299" t="str">
        <f t="shared" si="46"/>
        <v>I-403-0-1324102</v>
      </c>
      <c r="J643" s="234" t="s">
        <v>221</v>
      </c>
      <c r="K643" s="221" t="s">
        <v>1747</v>
      </c>
      <c r="L643" s="217" t="s">
        <v>20</v>
      </c>
      <c r="M643" s="111" t="s">
        <v>6028</v>
      </c>
      <c r="N643" s="221"/>
      <c r="O643" s="110" t="s">
        <v>225</v>
      </c>
      <c r="P643" s="110" t="s">
        <v>1981</v>
      </c>
      <c r="Q643" s="331" t="s">
        <v>1982</v>
      </c>
      <c r="R643" s="110" t="s">
        <v>228</v>
      </c>
      <c r="S643" s="111" t="s">
        <v>3414</v>
      </c>
      <c r="T643" s="257" t="s">
        <v>3415</v>
      </c>
      <c r="U643" s="635">
        <v>1</v>
      </c>
      <c r="V643" s="216" t="s">
        <v>1142</v>
      </c>
      <c r="W643" s="958">
        <v>1</v>
      </c>
      <c r="X643" s="234" t="s">
        <v>222</v>
      </c>
      <c r="Y643" s="134">
        <v>43157</v>
      </c>
      <c r="Z643" s="296" t="s">
        <v>3417</v>
      </c>
      <c r="AA643" s="134">
        <v>43132</v>
      </c>
      <c r="AB643" s="134">
        <v>43291</v>
      </c>
      <c r="AC643" s="341" t="str">
        <f t="shared" si="44"/>
        <v>febrero</v>
      </c>
      <c r="AD643" s="343">
        <f t="shared" si="45"/>
        <v>159</v>
      </c>
      <c r="AE643" s="342">
        <f t="shared" si="43"/>
        <v>183</v>
      </c>
      <c r="AF643" s="168">
        <v>0</v>
      </c>
      <c r="AG643" s="135">
        <v>0</v>
      </c>
      <c r="AH643" s="216"/>
      <c r="AI643" s="169"/>
      <c r="AJ643" s="136" t="s">
        <v>2042</v>
      </c>
      <c r="AK643" s="388" t="s">
        <v>3423</v>
      </c>
      <c r="AL643" s="119"/>
      <c r="AM643" s="119"/>
      <c r="AN643" s="432">
        <v>0.4</v>
      </c>
      <c r="AO643" s="119" t="s">
        <v>3428</v>
      </c>
      <c r="AP643" s="432">
        <f>VLOOKUP($I643,'[11] Formato de Formulación y Seg'!$I$27:$BQ$31,33,0)</f>
        <v>0.25</v>
      </c>
      <c r="AQ643" s="400" t="str">
        <f>VLOOKUP($I643,'[11] Formato de Formulación y Seg'!$I$27:$BQ$31,34,0)</f>
        <v>Se definió focalización definitiva y cobertura, estudio de mercado, análisis del sector e insumo del proceso auditor y ya se estructuró el costeo de interventoría. Así mismo se avanzó en las metodologías y formatos, se establecieron los productos y las fechas de los entregables.</v>
      </c>
      <c r="AR643" s="1231">
        <v>0.5</v>
      </c>
      <c r="AS643" s="1229" t="s">
        <v>5787</v>
      </c>
      <c r="AT643" s="1255">
        <v>0.6</v>
      </c>
      <c r="AU643" s="119" t="s">
        <v>6247</v>
      </c>
      <c r="AV643" s="1255">
        <v>0.65</v>
      </c>
      <c r="AW643" s="119" t="s">
        <v>7636</v>
      </c>
      <c r="AX643" s="119"/>
      <c r="AY643" s="119"/>
      <c r="AZ643" s="119"/>
      <c r="BA643" s="119"/>
      <c r="BB643" s="119"/>
      <c r="BC643" s="119"/>
      <c r="BD643" s="119"/>
      <c r="BE643" s="119"/>
      <c r="BF643" s="119"/>
      <c r="BG643" s="119"/>
      <c r="BH643" s="119"/>
      <c r="BI643" s="119"/>
      <c r="BJ643" s="335">
        <f>IFERROR(VLOOKUP(CONCATENATE($AC643,$AE643),'Matriz de Decisión'!$M$4:$Y$81,2,0),0)</f>
        <v>0</v>
      </c>
      <c r="BK643" s="354"/>
      <c r="BL643" s="354"/>
      <c r="BM643" s="952">
        <v>0.11666666666666665</v>
      </c>
      <c r="BN643" s="952">
        <v>0.11666666666666665</v>
      </c>
      <c r="BO643" s="609" t="s">
        <v>3430</v>
      </c>
      <c r="BP643" s="354">
        <f>IFERROR(VLOOKUP(CONCATENATE($AC643,$AE643),'[1]Matriz de Decisión'!$M$4:$Y$81,4,0),0)</f>
        <v>0.23333333333333331</v>
      </c>
      <c r="BQ643" s="432">
        <f>VLOOKUP($I643,'[11] Formato de Formulación y Seg'!$I$27:$BQ$31,60,0)</f>
        <v>0.23333333333333331</v>
      </c>
      <c r="BR643" s="754" t="str">
        <f>VLOOKUP($I643,'[11] Formato de Formulación y Seg'!$I$27:$BQ$31,61,0)</f>
        <v xml:space="preserve">Para este periodo se realizo la  focalización definitiva y cobertura, estudio de mercado, análisis del sector e insumo del proceso auditor y  se estructuró el costeo de interventoría. </v>
      </c>
      <c r="BS643" s="1251">
        <v>0.35</v>
      </c>
      <c r="BT643" s="1252">
        <v>0.35</v>
      </c>
      <c r="BU643" s="1258" t="s">
        <v>5824</v>
      </c>
      <c r="BV643" s="354">
        <v>0.51666666666666661</v>
      </c>
      <c r="BW643" s="1251">
        <v>0.45</v>
      </c>
      <c r="BX643" s="1232" t="s">
        <v>6280</v>
      </c>
      <c r="BY643" s="354">
        <v>0.68333333333333324</v>
      </c>
      <c r="BZ643" s="1432">
        <v>0.5</v>
      </c>
      <c r="CA643" s="1228" t="s">
        <v>7677</v>
      </c>
      <c r="CB643" s="354">
        <f>IFERROR(VLOOKUP(CONCATENATE($AC643,$AE643),'[1]Matriz de Decisión'!$M$4:$Y$81,8,0),0)</f>
        <v>1</v>
      </c>
      <c r="CC643" s="355"/>
      <c r="CD643" s="355"/>
      <c r="CE643" s="354">
        <f>IFERROR(VLOOKUP(CONCATENATE($AC643,$AE643),'[1]Matriz de Decisión'!$M$4:$Y$81,9,0),0)</f>
        <v>1</v>
      </c>
      <c r="CF643" s="355"/>
      <c r="CG643" s="355"/>
      <c r="CH643" s="354">
        <f>IFERROR(VLOOKUP(CONCATENATE($AC643,$AE643),'[1]Matriz de Decisión'!$M$4:$Y$81,10,0),0)</f>
        <v>1</v>
      </c>
      <c r="CI643" s="355"/>
      <c r="CJ643" s="355"/>
      <c r="CK643" s="354">
        <f>IFERROR(VLOOKUP(CONCATENATE($AC643,$AE643),'[1]Matriz de Decisión'!$M$4:$Y$81,11,0),0)</f>
        <v>1</v>
      </c>
      <c r="CL643" s="355"/>
      <c r="CM643" s="355"/>
      <c r="CN643" s="354">
        <f>IFERROR(VLOOKUP(CONCATENATE($AC643,$AE643),'[1]Matriz de Decisión'!$M$4:$Y$81,12,0),0)</f>
        <v>1</v>
      </c>
      <c r="CO643" s="355"/>
      <c r="CP643" s="355"/>
      <c r="CQ643" s="354">
        <f>IFERROR(VLOOKUP(CONCATENATE($AC643,$AE643),'[1]Matriz de Decisión'!$M$4:$Y$81,13,0),0)</f>
        <v>1</v>
      </c>
      <c r="CR643" s="355"/>
      <c r="CS643" s="355"/>
    </row>
    <row r="644" spans="1:97" ht="126" x14ac:dyDescent="0.25">
      <c r="A644" s="234" t="s">
        <v>3556</v>
      </c>
      <c r="B644" s="234" t="s">
        <v>181</v>
      </c>
      <c r="C644" s="234">
        <v>4</v>
      </c>
      <c r="D644" s="166" t="s">
        <v>186</v>
      </c>
      <c r="E644" s="120">
        <v>0</v>
      </c>
      <c r="F644" s="166" t="s">
        <v>192</v>
      </c>
      <c r="G644" s="166" t="s">
        <v>3830</v>
      </c>
      <c r="H644" s="166" t="s">
        <v>186</v>
      </c>
      <c r="I644" s="299" t="str">
        <f t="shared" si="46"/>
        <v>I-403-0-1324103</v>
      </c>
      <c r="J644" s="234" t="s">
        <v>221</v>
      </c>
      <c r="K644" s="109" t="s">
        <v>1747</v>
      </c>
      <c r="L644" s="217" t="s">
        <v>20</v>
      </c>
      <c r="M644" s="111" t="s">
        <v>6028</v>
      </c>
      <c r="N644" s="109"/>
      <c r="O644" s="110" t="s">
        <v>225</v>
      </c>
      <c r="P644" s="110" t="s">
        <v>1981</v>
      </c>
      <c r="Q644" s="331" t="s">
        <v>1982</v>
      </c>
      <c r="R644" s="110" t="s">
        <v>228</v>
      </c>
      <c r="S644" s="111" t="s">
        <v>3414</v>
      </c>
      <c r="T644" s="257" t="s">
        <v>3415</v>
      </c>
      <c r="U644" s="635">
        <v>1</v>
      </c>
      <c r="V644" s="216" t="s">
        <v>1142</v>
      </c>
      <c r="W644" s="958">
        <v>1</v>
      </c>
      <c r="X644" s="234" t="s">
        <v>222</v>
      </c>
      <c r="Y644" s="134">
        <v>43157</v>
      </c>
      <c r="Z644" s="296" t="s">
        <v>3418</v>
      </c>
      <c r="AA644" s="134">
        <v>43291</v>
      </c>
      <c r="AB644" s="134">
        <v>43465</v>
      </c>
      <c r="AC644" s="341" t="str">
        <f t="shared" si="44"/>
        <v>julio</v>
      </c>
      <c r="AD644" s="343">
        <f t="shared" si="45"/>
        <v>174</v>
      </c>
      <c r="AE644" s="342">
        <f t="shared" si="43"/>
        <v>183</v>
      </c>
      <c r="AF644" s="168">
        <v>0</v>
      </c>
      <c r="AG644" s="168">
        <v>0</v>
      </c>
      <c r="AH644" s="216"/>
      <c r="AI644" s="169"/>
      <c r="AJ644" s="136" t="s">
        <v>2042</v>
      </c>
      <c r="AK644" s="388" t="s">
        <v>3424</v>
      </c>
      <c r="AL644" s="119"/>
      <c r="AM644" s="119"/>
      <c r="AN644" s="432">
        <v>0.4</v>
      </c>
      <c r="AO644" s="119" t="s">
        <v>3428</v>
      </c>
      <c r="AP644" s="1255">
        <v>0.25</v>
      </c>
      <c r="AQ644" s="1256" t="s">
        <v>5808</v>
      </c>
      <c r="AR644" s="1231">
        <v>0.5</v>
      </c>
      <c r="AS644" s="1229" t="s">
        <v>5787</v>
      </c>
      <c r="AT644" s="1255">
        <v>0.6</v>
      </c>
      <c r="AU644" s="119" t="s">
        <v>6247</v>
      </c>
      <c r="AV644" s="1255">
        <v>0.65</v>
      </c>
      <c r="AW644" s="119" t="s">
        <v>7636</v>
      </c>
      <c r="AX644" s="119"/>
      <c r="AY644" s="119"/>
      <c r="AZ644" s="119"/>
      <c r="BA644" s="119"/>
      <c r="BB644" s="119"/>
      <c r="BC644" s="119"/>
      <c r="BD644" s="119"/>
      <c r="BE644" s="119"/>
      <c r="BF644" s="119"/>
      <c r="BG644" s="119"/>
      <c r="BH644" s="119"/>
      <c r="BI644" s="119"/>
      <c r="BJ644" s="335">
        <f>IFERROR(VLOOKUP(CONCATENATE($AC644,$AE644),'Matriz de Decisión'!$M$4:$Y$81,2,0),0)</f>
        <v>0</v>
      </c>
      <c r="BK644" s="354"/>
      <c r="BL644" s="354"/>
      <c r="BM644" s="952">
        <v>0</v>
      </c>
      <c r="BN644" s="952"/>
      <c r="BO644" s="609"/>
      <c r="BP644" s="354">
        <f>IFERROR(VLOOKUP(CONCATENATE($AC644,$AE644),'[1]Matriz de Decisión'!$M$4:$Y$81,4,0),0)</f>
        <v>0</v>
      </c>
      <c r="BQ644" s="355"/>
      <c r="BR644" s="355"/>
      <c r="BS644" s="1251">
        <v>0</v>
      </c>
      <c r="BT644" s="1253"/>
      <c r="BU644" s="1258"/>
      <c r="BV644" s="354">
        <v>0</v>
      </c>
      <c r="BW644" s="1251">
        <v>0</v>
      </c>
      <c r="BX644" s="1232">
        <v>0</v>
      </c>
      <c r="BY644" s="354">
        <v>0</v>
      </c>
      <c r="BZ644" s="1432">
        <v>0</v>
      </c>
      <c r="CA644" s="1408">
        <v>0</v>
      </c>
      <c r="CB644" s="354">
        <f>IFERROR(VLOOKUP(CONCATENATE($AC644,$AE644),'[1]Matriz de Decisión'!$M$4:$Y$81,8,0),0)</f>
        <v>0.11666666666666665</v>
      </c>
      <c r="CC644" s="355"/>
      <c r="CD644" s="355"/>
      <c r="CE644" s="354">
        <f>IFERROR(VLOOKUP(CONCATENATE($AC644,$AE644),'[1]Matriz de Decisión'!$M$4:$Y$81,9,0),0)</f>
        <v>0.23333333333333331</v>
      </c>
      <c r="CF644" s="355"/>
      <c r="CG644" s="355"/>
      <c r="CH644" s="354">
        <f>IFERROR(VLOOKUP(CONCATENATE($AC644,$AE644),'[1]Matriz de Decisión'!$M$4:$Y$81,10,0),0)</f>
        <v>0.35</v>
      </c>
      <c r="CI644" s="355"/>
      <c r="CJ644" s="355"/>
      <c r="CK644" s="354">
        <f>IFERROR(VLOOKUP(CONCATENATE($AC644,$AE644),'[1]Matriz de Decisión'!$M$4:$Y$81,11,0),0)</f>
        <v>0.51666666666666661</v>
      </c>
      <c r="CL644" s="355"/>
      <c r="CM644" s="355"/>
      <c r="CN644" s="354">
        <f>IFERROR(VLOOKUP(CONCATENATE($AC644,$AE644),'[1]Matriz de Decisión'!$M$4:$Y$81,12,0),0)</f>
        <v>0.68333333333333324</v>
      </c>
      <c r="CO644" s="355"/>
      <c r="CP644" s="355"/>
      <c r="CQ644" s="354">
        <f>IFERROR(VLOOKUP(CONCATENATE($AC644,$AE644),'[1]Matriz de Decisión'!$M$4:$Y$81,13,0),0)</f>
        <v>1</v>
      </c>
      <c r="CR644" s="355"/>
      <c r="CS644" s="355"/>
    </row>
    <row r="645" spans="1:97" ht="126" x14ac:dyDescent="0.25">
      <c r="A645" s="234" t="s">
        <v>3556</v>
      </c>
      <c r="B645" s="234" t="s">
        <v>181</v>
      </c>
      <c r="C645" s="234">
        <v>4</v>
      </c>
      <c r="D645" s="166" t="s">
        <v>186</v>
      </c>
      <c r="E645" s="120">
        <v>0</v>
      </c>
      <c r="F645" s="166" t="s">
        <v>192</v>
      </c>
      <c r="G645" s="166" t="s">
        <v>3830</v>
      </c>
      <c r="H645" s="166" t="s">
        <v>187</v>
      </c>
      <c r="I645" s="299" t="str">
        <f t="shared" si="46"/>
        <v>I-403-0-1324104</v>
      </c>
      <c r="J645" s="234" t="s">
        <v>221</v>
      </c>
      <c r="K645" s="109" t="s">
        <v>1747</v>
      </c>
      <c r="L645" s="217" t="s">
        <v>20</v>
      </c>
      <c r="M645" s="111" t="s">
        <v>6028</v>
      </c>
      <c r="N645" s="109"/>
      <c r="O645" s="110" t="s">
        <v>225</v>
      </c>
      <c r="P645" s="110" t="s">
        <v>1981</v>
      </c>
      <c r="Q645" s="331" t="s">
        <v>1982</v>
      </c>
      <c r="R645" s="110" t="s">
        <v>228</v>
      </c>
      <c r="S645" s="111" t="s">
        <v>3414</v>
      </c>
      <c r="T645" s="257" t="s">
        <v>3415</v>
      </c>
      <c r="U645" s="635">
        <v>1</v>
      </c>
      <c r="V645" s="216" t="s">
        <v>1142</v>
      </c>
      <c r="W645" s="958">
        <v>1</v>
      </c>
      <c r="X645" s="234" t="s">
        <v>222</v>
      </c>
      <c r="Y645" s="134">
        <v>43157</v>
      </c>
      <c r="Z645" s="296" t="s">
        <v>3419</v>
      </c>
      <c r="AA645" s="134">
        <v>43393</v>
      </c>
      <c r="AB645" s="134">
        <v>43424</v>
      </c>
      <c r="AC645" s="341" t="str">
        <f t="shared" si="44"/>
        <v>octubre</v>
      </c>
      <c r="AD645" s="343">
        <f t="shared" si="45"/>
        <v>31</v>
      </c>
      <c r="AE645" s="342">
        <f t="shared" si="43"/>
        <v>61</v>
      </c>
      <c r="AF645" s="168">
        <v>0</v>
      </c>
      <c r="AG645" s="168">
        <v>0</v>
      </c>
      <c r="AH645" s="216"/>
      <c r="AI645" s="169"/>
      <c r="AJ645" s="136" t="s">
        <v>2042</v>
      </c>
      <c r="AK645" s="388" t="s">
        <v>3425</v>
      </c>
      <c r="AL645" s="119"/>
      <c r="AM645" s="119"/>
      <c r="AN645" s="432">
        <v>0.4</v>
      </c>
      <c r="AO645" s="119" t="s">
        <v>3428</v>
      </c>
      <c r="AP645" s="1255">
        <v>0.25</v>
      </c>
      <c r="AQ645" s="1257" t="s">
        <v>5808</v>
      </c>
      <c r="AR645" s="1230">
        <v>0.5</v>
      </c>
      <c r="AS645" s="1235" t="s">
        <v>5787</v>
      </c>
      <c r="AT645" s="1255">
        <v>0.6</v>
      </c>
      <c r="AU645" s="138" t="s">
        <v>6247</v>
      </c>
      <c r="AV645" s="1255">
        <v>0.65</v>
      </c>
      <c r="AW645" s="138" t="s">
        <v>7636</v>
      </c>
      <c r="AX645" s="138"/>
      <c r="AY645" s="138"/>
      <c r="AZ645" s="138"/>
      <c r="BA645" s="138"/>
      <c r="BB645" s="138"/>
      <c r="BC645" s="138"/>
      <c r="BD645" s="138"/>
      <c r="BE645" s="138"/>
      <c r="BF645" s="138"/>
      <c r="BG645" s="138"/>
      <c r="BH645" s="138"/>
      <c r="BI645" s="138"/>
      <c r="BJ645" s="335">
        <f>IFERROR(VLOOKUP(CONCATENATE($AC645,$AE645),'Matriz de Decisión'!$M$4:$Y$81,2,0),0)</f>
        <v>0</v>
      </c>
      <c r="BK645" s="354"/>
      <c r="BL645" s="354"/>
      <c r="BM645" s="952">
        <v>0</v>
      </c>
      <c r="BN645" s="952"/>
      <c r="BO645" s="609"/>
      <c r="BP645" s="354">
        <f>IFERROR(VLOOKUP(CONCATENATE($AC645,$AE645),'[1]Matriz de Decisión'!$M$4:$Y$81,4,0),0)</f>
        <v>0</v>
      </c>
      <c r="BQ645" s="355"/>
      <c r="BR645" s="355"/>
      <c r="BS645" s="1251">
        <v>0</v>
      </c>
      <c r="BT645" s="1253"/>
      <c r="BU645" s="1258"/>
      <c r="BV645" s="354">
        <v>0</v>
      </c>
      <c r="BW645" s="1251">
        <v>0</v>
      </c>
      <c r="BX645" s="1232">
        <v>0</v>
      </c>
      <c r="BY645" s="354">
        <v>0</v>
      </c>
      <c r="BZ645" s="1432">
        <v>0</v>
      </c>
      <c r="CA645" s="1408">
        <v>0</v>
      </c>
      <c r="CB645" s="354">
        <f>IFERROR(VLOOKUP(CONCATENATE($AC645,$AE645),'[1]Matriz de Decisión'!$M$4:$Y$81,8,0),0)</f>
        <v>0</v>
      </c>
      <c r="CC645" s="355"/>
      <c r="CD645" s="355"/>
      <c r="CE645" s="354">
        <f>IFERROR(VLOOKUP(CONCATENATE($AC645,$AE645),'[1]Matriz de Decisión'!$M$4:$Y$81,9,0),0)</f>
        <v>0</v>
      </c>
      <c r="CF645" s="355"/>
      <c r="CG645" s="355"/>
      <c r="CH645" s="354">
        <f>IFERROR(VLOOKUP(CONCATENATE($AC645,$AE645),'[1]Matriz de Decisión'!$M$4:$Y$81,10,0),0)</f>
        <v>0</v>
      </c>
      <c r="CI645" s="355"/>
      <c r="CJ645" s="355"/>
      <c r="CK645" s="354">
        <f>IFERROR(VLOOKUP(CONCATENATE($AC645,$AE645),'[1]Matriz de Decisión'!$M$4:$Y$81,11,0),0)</f>
        <v>0.4</v>
      </c>
      <c r="CL645" s="355"/>
      <c r="CM645" s="355"/>
      <c r="CN645" s="354">
        <f>IFERROR(VLOOKUP(CONCATENATE($AC645,$AE645),'[1]Matriz de Decisión'!$M$4:$Y$81,12,0),0)</f>
        <v>1</v>
      </c>
      <c r="CO645" s="355"/>
      <c r="CP645" s="355"/>
      <c r="CQ645" s="354">
        <f>IFERROR(VLOOKUP(CONCATENATE($AC645,$AE645),'[1]Matriz de Decisión'!$M$4:$Y$81,13,0),0)</f>
        <v>1</v>
      </c>
      <c r="CR645" s="355"/>
      <c r="CS645" s="355"/>
    </row>
    <row r="646" spans="1:97" ht="126" x14ac:dyDescent="0.25">
      <c r="A646" s="234" t="s">
        <v>3556</v>
      </c>
      <c r="B646" s="234" t="s">
        <v>181</v>
      </c>
      <c r="C646" s="234">
        <v>4</v>
      </c>
      <c r="D646" s="166" t="s">
        <v>186</v>
      </c>
      <c r="E646" s="120">
        <v>0</v>
      </c>
      <c r="F646" s="166">
        <v>13</v>
      </c>
      <c r="G646" s="166" t="s">
        <v>3830</v>
      </c>
      <c r="H646" s="166" t="s">
        <v>188</v>
      </c>
      <c r="I646" s="299" t="str">
        <f t="shared" si="46"/>
        <v>I-403-0-1324105</v>
      </c>
      <c r="J646" s="234" t="s">
        <v>221</v>
      </c>
      <c r="K646" s="221" t="s">
        <v>1747</v>
      </c>
      <c r="L646" s="217" t="s">
        <v>20</v>
      </c>
      <c r="M646" s="111" t="s">
        <v>6028</v>
      </c>
      <c r="N646" s="221"/>
      <c r="O646" s="110" t="s">
        <v>225</v>
      </c>
      <c r="P646" s="110" t="s">
        <v>1981</v>
      </c>
      <c r="Q646" s="592" t="s">
        <v>1982</v>
      </c>
      <c r="R646" s="110" t="s">
        <v>228</v>
      </c>
      <c r="S646" s="111" t="s">
        <v>3414</v>
      </c>
      <c r="T646" s="257" t="s">
        <v>3415</v>
      </c>
      <c r="U646" s="635">
        <v>1</v>
      </c>
      <c r="V646" s="216" t="s">
        <v>1142</v>
      </c>
      <c r="W646" s="958">
        <v>1</v>
      </c>
      <c r="X646" s="234" t="s">
        <v>222</v>
      </c>
      <c r="Y646" s="134">
        <v>43157</v>
      </c>
      <c r="Z646" s="296" t="s">
        <v>3420</v>
      </c>
      <c r="AA646" s="134">
        <v>43424</v>
      </c>
      <c r="AB646" s="134">
        <v>43454</v>
      </c>
      <c r="AC646" s="341" t="str">
        <f t="shared" si="44"/>
        <v>noviembre</v>
      </c>
      <c r="AD646" s="343">
        <f t="shared" si="45"/>
        <v>30</v>
      </c>
      <c r="AE646" s="342">
        <f t="shared" si="43"/>
        <v>30</v>
      </c>
      <c r="AF646" s="168"/>
      <c r="AG646" s="168"/>
      <c r="AH646" s="216"/>
      <c r="AI646" s="169"/>
      <c r="AJ646" s="136"/>
      <c r="AK646" s="388" t="s">
        <v>3426</v>
      </c>
      <c r="AL646" s="119"/>
      <c r="AM646" s="119"/>
      <c r="AN646" s="432">
        <v>0.4</v>
      </c>
      <c r="AO646" s="119" t="s">
        <v>3428</v>
      </c>
      <c r="AP646" s="1255">
        <v>0.25</v>
      </c>
      <c r="AQ646" s="1257" t="s">
        <v>5808</v>
      </c>
      <c r="AR646" s="1230">
        <v>0.5</v>
      </c>
      <c r="AS646" s="1235" t="s">
        <v>5787</v>
      </c>
      <c r="AT646" s="1255">
        <v>0.6</v>
      </c>
      <c r="AU646" s="138" t="s">
        <v>6247</v>
      </c>
      <c r="AV646" s="1255">
        <v>0.65</v>
      </c>
      <c r="AW646" s="138" t="s">
        <v>7636</v>
      </c>
      <c r="AX646" s="138"/>
      <c r="AY646" s="138"/>
      <c r="AZ646" s="138"/>
      <c r="BA646" s="138"/>
      <c r="BB646" s="138"/>
      <c r="BC646" s="138"/>
      <c r="BD646" s="138"/>
      <c r="BE646" s="138"/>
      <c r="BF646" s="138"/>
      <c r="BG646" s="138"/>
      <c r="BH646" s="138"/>
      <c r="BI646" s="138"/>
      <c r="BJ646" s="335">
        <f>IFERROR(VLOOKUP(CONCATENATE($AC646,$AE646),'Matriz de Decisión'!$M$4:$Y$81,2,0),0)</f>
        <v>0</v>
      </c>
      <c r="BK646" s="354"/>
      <c r="BL646" s="354"/>
      <c r="BM646" s="952">
        <v>0</v>
      </c>
      <c r="BN646" s="952"/>
      <c r="BO646" s="609"/>
      <c r="BP646" s="354"/>
      <c r="BQ646" s="355"/>
      <c r="BR646" s="355"/>
      <c r="BS646" s="1251"/>
      <c r="BT646" s="1253"/>
      <c r="BU646" s="1258"/>
      <c r="BV646" s="354"/>
      <c r="BW646" s="1251">
        <v>0</v>
      </c>
      <c r="BX646" s="1232">
        <v>0</v>
      </c>
      <c r="BY646" s="1432">
        <v>0</v>
      </c>
      <c r="BZ646" s="1432">
        <v>0</v>
      </c>
      <c r="CA646" s="1408">
        <v>0</v>
      </c>
      <c r="CB646" s="354"/>
      <c r="CC646" s="355"/>
      <c r="CD646" s="355"/>
      <c r="CE646" s="354"/>
      <c r="CF646" s="355"/>
      <c r="CG646" s="355"/>
      <c r="CH646" s="354"/>
      <c r="CI646" s="355"/>
      <c r="CJ646" s="355"/>
      <c r="CK646" s="354"/>
      <c r="CL646" s="355"/>
      <c r="CM646" s="355"/>
      <c r="CN646" s="354"/>
      <c r="CO646" s="355"/>
      <c r="CP646" s="355"/>
      <c r="CQ646" s="354"/>
      <c r="CR646" s="355"/>
      <c r="CS646" s="355"/>
    </row>
    <row r="647" spans="1:97" ht="36.75" customHeight="1" x14ac:dyDescent="0.25">
      <c r="A647" s="234" t="s">
        <v>3556</v>
      </c>
      <c r="B647" s="234" t="s">
        <v>181</v>
      </c>
      <c r="C647" s="234">
        <v>4</v>
      </c>
      <c r="D647" s="166" t="s">
        <v>186</v>
      </c>
      <c r="E647" s="120">
        <v>0</v>
      </c>
      <c r="F647" s="166">
        <v>13</v>
      </c>
      <c r="G647" s="166" t="s">
        <v>3830</v>
      </c>
      <c r="H647" s="166" t="s">
        <v>189</v>
      </c>
      <c r="I647" s="299" t="str">
        <f t="shared" si="46"/>
        <v>I-403-0-1324106</v>
      </c>
      <c r="J647" s="234" t="s">
        <v>221</v>
      </c>
      <c r="K647" s="221" t="s">
        <v>1747</v>
      </c>
      <c r="L647" s="217" t="s">
        <v>20</v>
      </c>
      <c r="M647" s="111" t="s">
        <v>6028</v>
      </c>
      <c r="N647" s="221"/>
      <c r="O647" s="110" t="s">
        <v>225</v>
      </c>
      <c r="P647" s="110" t="s">
        <v>1981</v>
      </c>
      <c r="Q647" s="592" t="s">
        <v>1982</v>
      </c>
      <c r="R647" s="110" t="s">
        <v>228</v>
      </c>
      <c r="S647" s="111" t="s">
        <v>3414</v>
      </c>
      <c r="T647" s="257" t="s">
        <v>3415</v>
      </c>
      <c r="U647" s="635">
        <v>1</v>
      </c>
      <c r="V647" s="216" t="s">
        <v>1142</v>
      </c>
      <c r="W647" s="958">
        <v>1</v>
      </c>
      <c r="X647" s="234" t="s">
        <v>222</v>
      </c>
      <c r="Y647" s="134">
        <v>43157</v>
      </c>
      <c r="Z647" s="296" t="s">
        <v>3421</v>
      </c>
      <c r="AA647" s="134">
        <v>43449</v>
      </c>
      <c r="AB647" s="134">
        <v>43465</v>
      </c>
      <c r="AC647" s="341" t="str">
        <f t="shared" si="44"/>
        <v>diciembre</v>
      </c>
      <c r="AD647" s="343">
        <f t="shared" si="45"/>
        <v>16</v>
      </c>
      <c r="AE647" s="342">
        <f t="shared" si="43"/>
        <v>30</v>
      </c>
      <c r="AF647" s="168"/>
      <c r="AG647" s="168"/>
      <c r="AH647" s="216"/>
      <c r="AI647" s="169"/>
      <c r="AJ647" s="136"/>
      <c r="AK647" s="388" t="s">
        <v>3427</v>
      </c>
      <c r="AL647" s="119"/>
      <c r="AM647" s="119"/>
      <c r="AN647" s="432">
        <v>0.4</v>
      </c>
      <c r="AO647" s="119" t="s">
        <v>3428</v>
      </c>
      <c r="AP647" s="1255">
        <v>0.25</v>
      </c>
      <c r="AQ647" s="1257" t="s">
        <v>5808</v>
      </c>
      <c r="AR647" s="1230">
        <v>0.5</v>
      </c>
      <c r="AS647" s="1235" t="s">
        <v>5787</v>
      </c>
      <c r="AT647" s="1255">
        <v>0.6</v>
      </c>
      <c r="AU647" s="138" t="s">
        <v>6247</v>
      </c>
      <c r="AV647" s="1255">
        <v>0.65</v>
      </c>
      <c r="AW647" s="138" t="s">
        <v>7636</v>
      </c>
      <c r="AX647" s="138"/>
      <c r="AY647" s="138"/>
      <c r="AZ647" s="138"/>
      <c r="BA647" s="138"/>
      <c r="BB647" s="138"/>
      <c r="BC647" s="138"/>
      <c r="BD647" s="138"/>
      <c r="BE647" s="138"/>
      <c r="BF647" s="138"/>
      <c r="BG647" s="138"/>
      <c r="BH647" s="138"/>
      <c r="BI647" s="138"/>
      <c r="BJ647" s="335">
        <f>IFERROR(VLOOKUP(CONCATENATE($AC647,$AE647),'Matriz de Decisión'!$M$4:$Y$81,2,0),0)</f>
        <v>0</v>
      </c>
      <c r="BK647" s="354"/>
      <c r="BL647" s="354"/>
      <c r="BM647" s="952">
        <v>0</v>
      </c>
      <c r="BN647" s="952"/>
      <c r="BO647" s="609"/>
      <c r="BP647" s="354"/>
      <c r="BQ647" s="355"/>
      <c r="BR647" s="355"/>
      <c r="BS647" s="1251"/>
      <c r="BT647" s="1253"/>
      <c r="BU647" s="1258"/>
      <c r="BV647" s="354"/>
      <c r="BW647" s="1251">
        <v>0</v>
      </c>
      <c r="BX647" s="1232">
        <v>0</v>
      </c>
      <c r="BY647" s="1432">
        <v>0</v>
      </c>
      <c r="BZ647" s="1432">
        <v>0</v>
      </c>
      <c r="CA647" s="1408">
        <v>0</v>
      </c>
      <c r="CB647" s="354"/>
      <c r="CC647" s="355"/>
      <c r="CD647" s="355"/>
      <c r="CE647" s="354"/>
      <c r="CF647" s="355"/>
      <c r="CG647" s="355"/>
      <c r="CH647" s="354"/>
      <c r="CI647" s="355"/>
      <c r="CJ647" s="355"/>
      <c r="CK647" s="354"/>
      <c r="CL647" s="355"/>
      <c r="CM647" s="355"/>
      <c r="CN647" s="354"/>
      <c r="CO647" s="355"/>
      <c r="CP647" s="355"/>
      <c r="CQ647" s="354"/>
      <c r="CR647" s="355"/>
      <c r="CS647" s="355"/>
    </row>
    <row r="648" spans="1:97" ht="204.75" x14ac:dyDescent="0.25">
      <c r="A648" s="234" t="s">
        <v>3556</v>
      </c>
      <c r="B648" s="234" t="s">
        <v>181</v>
      </c>
      <c r="C648" s="234">
        <v>4</v>
      </c>
      <c r="D648" s="166" t="s">
        <v>186</v>
      </c>
      <c r="E648" s="120">
        <v>1</v>
      </c>
      <c r="F648" s="166" t="s">
        <v>217</v>
      </c>
      <c r="G648" s="166" t="s">
        <v>199</v>
      </c>
      <c r="H648" s="166" t="s">
        <v>183</v>
      </c>
      <c r="I648" s="299" t="str">
        <f t="shared" si="46"/>
        <v>I-403-1-3000101</v>
      </c>
      <c r="J648" s="234" t="s">
        <v>221</v>
      </c>
      <c r="K648" s="109" t="s">
        <v>16</v>
      </c>
      <c r="L648" s="217" t="s">
        <v>20</v>
      </c>
      <c r="M648" s="231" t="s">
        <v>4756</v>
      </c>
      <c r="N648" s="109"/>
      <c r="O648" s="216" t="s">
        <v>2043</v>
      </c>
      <c r="P648" s="110" t="s">
        <v>1981</v>
      </c>
      <c r="Q648" s="331" t="s">
        <v>1982</v>
      </c>
      <c r="R648" s="216" t="s">
        <v>222</v>
      </c>
      <c r="S648" s="111" t="s">
        <v>2044</v>
      </c>
      <c r="T648" s="257" t="s">
        <v>3332</v>
      </c>
      <c r="U648" s="635">
        <v>1</v>
      </c>
      <c r="V648" s="216" t="s">
        <v>314</v>
      </c>
      <c r="W648" s="1634">
        <v>1</v>
      </c>
      <c r="X648" s="234" t="s">
        <v>222</v>
      </c>
      <c r="Y648" s="134">
        <v>43157</v>
      </c>
      <c r="Z648" s="296" t="s">
        <v>3326</v>
      </c>
      <c r="AA648" s="134">
        <v>43102</v>
      </c>
      <c r="AB648" s="134">
        <v>43159</v>
      </c>
      <c r="AC648" s="341" t="str">
        <f t="shared" si="44"/>
        <v>enero</v>
      </c>
      <c r="AD648" s="343">
        <f t="shared" si="45"/>
        <v>57</v>
      </c>
      <c r="AE648" s="342">
        <f t="shared" ref="AE648:AE711" si="47">IF($AD648&lt;=30,30,IF(AND($AD648&gt;30,$AD648&lt;=61),61,IF(AND($AD648&gt;61,$AD648&lt;=91),91,IF(AND($AD648&gt;91,$AD648&lt;=122),122,IF(AND($AD648&gt;122,$AD648&lt;=152),152,IF(AND($AD648&gt;152,$AD648&lt;=183),183,IF(AND($AD648&gt;183,$AD648&lt;=213),213,IF(AND($AD648&gt;213,$AD648&lt;=244),244,IF(AND($AD648&gt;244,$AD648&lt;=274),274,IF(AND($AD648&gt;274,$AD648&lt;=305),305,IF(AND($AD648&gt;305,$AD648&lt;=333),333,IF(AND($AD648&gt;333,$AD648&lt;=365),365,"Verificar Fechas"))))))))))))</f>
        <v>61</v>
      </c>
      <c r="AF648" s="168">
        <v>0</v>
      </c>
      <c r="AG648" s="135">
        <v>0</v>
      </c>
      <c r="AH648" s="216"/>
      <c r="AI648" s="169"/>
      <c r="AJ648" s="136" t="s">
        <v>2046</v>
      </c>
      <c r="AK648" s="388" t="s">
        <v>3333</v>
      </c>
      <c r="AL648" s="1255">
        <v>0.15</v>
      </c>
      <c r="AM648" s="119" t="s">
        <v>2049</v>
      </c>
      <c r="AN648" s="432">
        <v>0.3</v>
      </c>
      <c r="AO648" s="119" t="s">
        <v>3336</v>
      </c>
      <c r="AP648" s="222">
        <v>0.7</v>
      </c>
      <c r="AQ648" s="751" t="s">
        <v>4464</v>
      </c>
      <c r="AR648" s="1230">
        <v>0.8</v>
      </c>
      <c r="AS648" s="1235" t="s">
        <v>5788</v>
      </c>
      <c r="AT648" s="1255">
        <v>0.9</v>
      </c>
      <c r="AU648" s="138" t="s">
        <v>6235</v>
      </c>
      <c r="AV648" s="1254">
        <v>0.93</v>
      </c>
      <c r="AW648" s="138" t="s">
        <v>7625</v>
      </c>
      <c r="AX648" s="138"/>
      <c r="AY648" s="138"/>
      <c r="AZ648" s="138"/>
      <c r="BA648" s="138"/>
      <c r="BB648" s="138"/>
      <c r="BC648" s="138"/>
      <c r="BD648" s="138"/>
      <c r="BE648" s="138"/>
      <c r="BF648" s="138"/>
      <c r="BG648" s="138"/>
      <c r="BH648" s="138"/>
      <c r="BI648" s="138"/>
      <c r="BJ648" s="335">
        <f>IFERROR(VLOOKUP(CONCATENATE($AC648,$AE648),'Matriz de Decisión'!$M$4:$Y$81,2,0),0)</f>
        <v>0.4</v>
      </c>
      <c r="BK648" s="335">
        <v>0.6</v>
      </c>
      <c r="BL648" s="296" t="s">
        <v>3337</v>
      </c>
      <c r="BM648" s="999">
        <v>0.6</v>
      </c>
      <c r="BN648" s="999">
        <v>0.6</v>
      </c>
      <c r="BO648" s="998" t="s">
        <v>3337</v>
      </c>
      <c r="BP648" s="354">
        <f>IFERROR(VLOOKUP(CONCATENATE($AC648,$AE648),'[1]Matriz de Decisión'!$M$4:$Y$81,4,0),0)</f>
        <v>1</v>
      </c>
      <c r="BQ648" s="354">
        <f>IFERROR(VLOOKUP(CONCATENATE($AC648,$AE648),'[1]Matriz de Decisión'!$M$4:$Y$81,4,0),0)</f>
        <v>1</v>
      </c>
      <c r="BR648" s="755" t="s">
        <v>4467</v>
      </c>
      <c r="BS648" s="1251">
        <v>1</v>
      </c>
      <c r="BT648" s="1252">
        <v>1</v>
      </c>
      <c r="BU648" s="1258" t="s">
        <v>4467</v>
      </c>
      <c r="BV648" s="354">
        <v>1</v>
      </c>
      <c r="BW648" s="1251">
        <v>1</v>
      </c>
      <c r="BX648" s="1232" t="s">
        <v>4467</v>
      </c>
      <c r="BY648" s="354">
        <v>1</v>
      </c>
      <c r="BZ648" s="1432">
        <v>1</v>
      </c>
      <c r="CA648" s="1228" t="s">
        <v>4467</v>
      </c>
      <c r="CB648" s="354">
        <f>IFERROR(VLOOKUP(CONCATENATE($AC648,$AE648),'[1]Matriz de Decisión'!$M$4:$Y$81,8,0),0)</f>
        <v>1</v>
      </c>
      <c r="CC648" s="355"/>
      <c r="CD648" s="355"/>
      <c r="CE648" s="354">
        <f>IFERROR(VLOOKUP(CONCATENATE($AC648,$AE648),'[1]Matriz de Decisión'!$M$4:$Y$81,9,0),0)</f>
        <v>1</v>
      </c>
      <c r="CF648" s="355"/>
      <c r="CG648" s="355"/>
      <c r="CH648" s="354">
        <f>IFERROR(VLOOKUP(CONCATENATE($AC648,$AE648),'[1]Matriz de Decisión'!$M$4:$Y$81,10,0),0)</f>
        <v>1</v>
      </c>
      <c r="CI648" s="355"/>
      <c r="CJ648" s="355"/>
      <c r="CK648" s="354">
        <f>IFERROR(VLOOKUP(CONCATENATE($AC648,$AE648),'[1]Matriz de Decisión'!$M$4:$Y$81,11,0),0)</f>
        <v>1</v>
      </c>
      <c r="CL648" s="355"/>
      <c r="CM648" s="355"/>
      <c r="CN648" s="354">
        <f>IFERROR(VLOOKUP(CONCATENATE($AC648,$AE648),'[1]Matriz de Decisión'!$M$4:$Y$81,12,0),0)</f>
        <v>1</v>
      </c>
      <c r="CO648" s="355"/>
      <c r="CP648" s="355"/>
      <c r="CQ648" s="354">
        <f>IFERROR(VLOOKUP(CONCATENATE($AC648,$AE648),'[1]Matriz de Decisión'!$M$4:$Y$81,13,0),0)</f>
        <v>1</v>
      </c>
      <c r="CR648" s="355"/>
      <c r="CS648" s="355"/>
    </row>
    <row r="649" spans="1:97" ht="204.75" x14ac:dyDescent="0.25">
      <c r="A649" s="234" t="s">
        <v>3556</v>
      </c>
      <c r="B649" s="234" t="s">
        <v>181</v>
      </c>
      <c r="C649" s="234">
        <v>4</v>
      </c>
      <c r="D649" s="166" t="s">
        <v>186</v>
      </c>
      <c r="E649" s="120">
        <v>1</v>
      </c>
      <c r="F649" s="166" t="s">
        <v>217</v>
      </c>
      <c r="G649" s="166" t="s">
        <v>199</v>
      </c>
      <c r="H649" s="166" t="s">
        <v>185</v>
      </c>
      <c r="I649" s="299" t="str">
        <f t="shared" si="46"/>
        <v>I-403-1-3000102</v>
      </c>
      <c r="J649" s="234" t="s">
        <v>221</v>
      </c>
      <c r="K649" s="109" t="s">
        <v>16</v>
      </c>
      <c r="L649" s="217" t="s">
        <v>20</v>
      </c>
      <c r="M649" s="231" t="s">
        <v>4756</v>
      </c>
      <c r="N649" s="109"/>
      <c r="O649" s="216" t="s">
        <v>2043</v>
      </c>
      <c r="P649" s="110" t="s">
        <v>1981</v>
      </c>
      <c r="Q649" s="591" t="s">
        <v>1982</v>
      </c>
      <c r="R649" s="216" t="s">
        <v>222</v>
      </c>
      <c r="S649" s="111" t="s">
        <v>2044</v>
      </c>
      <c r="T649" s="257" t="s">
        <v>2045</v>
      </c>
      <c r="U649" s="635">
        <v>1</v>
      </c>
      <c r="V649" s="216" t="s">
        <v>314</v>
      </c>
      <c r="W649" s="1634">
        <v>1</v>
      </c>
      <c r="X649" s="234" t="s">
        <v>222</v>
      </c>
      <c r="Y649" s="134">
        <v>43157</v>
      </c>
      <c r="Z649" s="296" t="s">
        <v>3327</v>
      </c>
      <c r="AA649" s="134">
        <v>43102</v>
      </c>
      <c r="AB649" s="134">
        <v>43190</v>
      </c>
      <c r="AC649" s="341" t="str">
        <f t="shared" ref="AC649:AC712" si="48">TEXT(AA649,"mmmm")</f>
        <v>enero</v>
      </c>
      <c r="AD649" s="343">
        <f t="shared" ref="AD649:AD712" si="49">+AB649-AA649</f>
        <v>88</v>
      </c>
      <c r="AE649" s="342">
        <f t="shared" si="47"/>
        <v>91</v>
      </c>
      <c r="AF649" s="168"/>
      <c r="AG649" s="135"/>
      <c r="AH649" s="216"/>
      <c r="AI649" s="169"/>
      <c r="AJ649" s="136"/>
      <c r="AK649" s="388" t="s">
        <v>3334</v>
      </c>
      <c r="AL649" s="1255">
        <v>0.15</v>
      </c>
      <c r="AM649" s="119" t="s">
        <v>2049</v>
      </c>
      <c r="AN649" s="432">
        <v>0.3</v>
      </c>
      <c r="AO649" s="119" t="s">
        <v>3336</v>
      </c>
      <c r="AP649" s="222">
        <v>0.7</v>
      </c>
      <c r="AQ649" s="751" t="s">
        <v>4464</v>
      </c>
      <c r="AR649" s="1230">
        <v>0.8</v>
      </c>
      <c r="AS649" s="1235" t="s">
        <v>5788</v>
      </c>
      <c r="AT649" s="1255">
        <v>0.9</v>
      </c>
      <c r="AU649" s="138" t="s">
        <v>6235</v>
      </c>
      <c r="AV649" s="1254">
        <v>0.93</v>
      </c>
      <c r="AW649" s="138" t="s">
        <v>7625</v>
      </c>
      <c r="AX649" s="138"/>
      <c r="AY649" s="138"/>
      <c r="AZ649" s="138"/>
      <c r="BA649" s="138"/>
      <c r="BB649" s="138"/>
      <c r="BC649" s="138"/>
      <c r="BD649" s="138"/>
      <c r="BE649" s="138"/>
      <c r="BF649" s="138"/>
      <c r="BG649" s="138"/>
      <c r="BH649" s="138"/>
      <c r="BI649" s="138"/>
      <c r="BJ649" s="335">
        <f>IFERROR(VLOOKUP(CONCATENATE($AC649,$AE649),'Matriz de Decisión'!$M$4:$Y$81,2,0),0)</f>
        <v>0.25</v>
      </c>
      <c r="BK649" s="335">
        <v>0.25</v>
      </c>
      <c r="BL649" s="296" t="s">
        <v>3338</v>
      </c>
      <c r="BM649" s="952">
        <v>0.25</v>
      </c>
      <c r="BN649" s="952">
        <v>0.25</v>
      </c>
      <c r="BO649" s="952" t="s">
        <v>3338</v>
      </c>
      <c r="BP649" s="354">
        <f>IFERROR(VLOOKUP(CONCATENATE($AC649,$AE649),'[1]Matriz de Decisión'!$M$4:$Y$81,4,0),0)</f>
        <v>1</v>
      </c>
      <c r="BQ649" s="412">
        <v>0.95</v>
      </c>
      <c r="BR649" s="755" t="s">
        <v>4468</v>
      </c>
      <c r="BS649" s="1251">
        <v>1</v>
      </c>
      <c r="BT649" s="1252">
        <v>0.97</v>
      </c>
      <c r="BU649" s="1258" t="s">
        <v>5825</v>
      </c>
      <c r="BV649" s="354">
        <v>1</v>
      </c>
      <c r="BW649" s="1251">
        <v>1</v>
      </c>
      <c r="BX649" s="1232" t="s">
        <v>6281</v>
      </c>
      <c r="BY649" s="354">
        <v>1</v>
      </c>
      <c r="BZ649" s="1432">
        <v>1</v>
      </c>
      <c r="CA649" s="1228" t="s">
        <v>7653</v>
      </c>
      <c r="CB649" s="354"/>
      <c r="CC649" s="355"/>
      <c r="CD649" s="355"/>
      <c r="CE649" s="354"/>
      <c r="CF649" s="355"/>
      <c r="CG649" s="355"/>
      <c r="CH649" s="354"/>
      <c r="CI649" s="355"/>
      <c r="CJ649" s="355"/>
      <c r="CK649" s="354"/>
      <c r="CL649" s="355"/>
      <c r="CM649" s="355"/>
      <c r="CN649" s="354"/>
      <c r="CO649" s="355"/>
      <c r="CP649" s="355"/>
      <c r="CQ649" s="354"/>
      <c r="CR649" s="355"/>
      <c r="CS649" s="355"/>
    </row>
    <row r="650" spans="1:97" ht="204.75" x14ac:dyDescent="0.25">
      <c r="A650" s="234" t="s">
        <v>3556</v>
      </c>
      <c r="B650" s="234" t="s">
        <v>181</v>
      </c>
      <c r="C650" s="234">
        <v>4</v>
      </c>
      <c r="D650" s="166" t="s">
        <v>186</v>
      </c>
      <c r="E650" s="120">
        <v>1</v>
      </c>
      <c r="F650" s="166" t="s">
        <v>217</v>
      </c>
      <c r="G650" s="166" t="s">
        <v>199</v>
      </c>
      <c r="H650" s="166" t="s">
        <v>186</v>
      </c>
      <c r="I650" s="299" t="str">
        <f t="shared" si="46"/>
        <v>I-403-1-3000103</v>
      </c>
      <c r="J650" s="234" t="s">
        <v>221</v>
      </c>
      <c r="K650" s="109" t="s">
        <v>16</v>
      </c>
      <c r="L650" s="217" t="s">
        <v>20</v>
      </c>
      <c r="M650" s="231" t="s">
        <v>4756</v>
      </c>
      <c r="N650" s="109"/>
      <c r="O650" s="216" t="s">
        <v>2043</v>
      </c>
      <c r="P650" s="110" t="s">
        <v>1981</v>
      </c>
      <c r="Q650" s="591" t="s">
        <v>1982</v>
      </c>
      <c r="R650" s="216" t="s">
        <v>222</v>
      </c>
      <c r="S650" s="111" t="s">
        <v>2044</v>
      </c>
      <c r="T650" s="257" t="s">
        <v>2045</v>
      </c>
      <c r="U650" s="635">
        <v>1</v>
      </c>
      <c r="V650" s="216" t="s">
        <v>314</v>
      </c>
      <c r="W650" s="1634">
        <v>1</v>
      </c>
      <c r="X650" s="234" t="s">
        <v>222</v>
      </c>
      <c r="Y650" s="134">
        <v>43157</v>
      </c>
      <c r="Z650" s="296" t="s">
        <v>3328</v>
      </c>
      <c r="AA650" s="134">
        <v>43191</v>
      </c>
      <c r="AB650" s="134">
        <v>43220</v>
      </c>
      <c r="AC650" s="341" t="str">
        <f t="shared" si="48"/>
        <v>abril</v>
      </c>
      <c r="AD650" s="343">
        <f t="shared" si="49"/>
        <v>29</v>
      </c>
      <c r="AE650" s="342">
        <f t="shared" si="47"/>
        <v>30</v>
      </c>
      <c r="AF650" s="168"/>
      <c r="AG650" s="135"/>
      <c r="AH650" s="216"/>
      <c r="AI650" s="169"/>
      <c r="AJ650" s="136"/>
      <c r="AK650" s="388" t="s">
        <v>3334</v>
      </c>
      <c r="AL650" s="1255"/>
      <c r="AM650" s="119"/>
      <c r="AN650" s="119"/>
      <c r="AO650" s="119"/>
      <c r="AP650" s="1254">
        <v>0.7</v>
      </c>
      <c r="AQ650" s="1250" t="s">
        <v>4464</v>
      </c>
      <c r="AR650" s="1230">
        <v>0.8</v>
      </c>
      <c r="AS650" s="1235" t="s">
        <v>5788</v>
      </c>
      <c r="AT650" s="1255">
        <v>0.9</v>
      </c>
      <c r="AU650" s="138" t="s">
        <v>6235</v>
      </c>
      <c r="AV650" s="1254">
        <v>0.93</v>
      </c>
      <c r="AW650" s="138" t="s">
        <v>7625</v>
      </c>
      <c r="AX650" s="138"/>
      <c r="AY650" s="138"/>
      <c r="AZ650" s="138"/>
      <c r="BA650" s="138"/>
      <c r="BB650" s="138"/>
      <c r="BC650" s="138"/>
      <c r="BD650" s="138"/>
      <c r="BE650" s="138"/>
      <c r="BF650" s="138"/>
      <c r="BG650" s="138"/>
      <c r="BH650" s="138"/>
      <c r="BI650" s="138"/>
      <c r="BJ650" s="335">
        <f>IFERROR(VLOOKUP(CONCATENATE($AC650,$AE650),'Matriz de Decisión'!$M$4:$Y$81,2,0),0)</f>
        <v>0</v>
      </c>
      <c r="BK650" s="952"/>
      <c r="BL650" s="296"/>
      <c r="BM650" s="952">
        <v>0</v>
      </c>
      <c r="BN650" s="952">
        <v>0</v>
      </c>
      <c r="BO650" s="952"/>
      <c r="BP650" s="952">
        <f>IFERROR(VLOOKUP(CONCATENATE($AC650,$AE650),'[1]Matriz de Decisión'!$M$4:$Y$81,4,0),0)</f>
        <v>0</v>
      </c>
      <c r="BQ650" s="355"/>
      <c r="BR650" s="355"/>
      <c r="BS650" s="1251">
        <v>1</v>
      </c>
      <c r="BT650" s="1252">
        <v>1</v>
      </c>
      <c r="BU650" s="1258" t="s">
        <v>5826</v>
      </c>
      <c r="BV650" s="354">
        <v>1</v>
      </c>
      <c r="BW650" s="1251">
        <v>1</v>
      </c>
      <c r="BX650" s="1232" t="s">
        <v>6282</v>
      </c>
      <c r="BY650" s="354">
        <v>1</v>
      </c>
      <c r="BZ650" s="1432">
        <v>1</v>
      </c>
      <c r="CA650" s="1228" t="s">
        <v>6282</v>
      </c>
      <c r="CB650" s="354"/>
      <c r="CC650" s="355"/>
      <c r="CD650" s="355"/>
      <c r="CE650" s="354"/>
      <c r="CF650" s="355"/>
      <c r="CG650" s="355"/>
      <c r="CH650" s="354"/>
      <c r="CI650" s="355"/>
      <c r="CJ650" s="355"/>
      <c r="CK650" s="354"/>
      <c r="CL650" s="355"/>
      <c r="CM650" s="355"/>
      <c r="CN650" s="354"/>
      <c r="CO650" s="355"/>
      <c r="CP650" s="355"/>
      <c r="CQ650" s="354"/>
      <c r="CR650" s="355"/>
      <c r="CS650" s="355"/>
    </row>
    <row r="651" spans="1:97" ht="204.75" x14ac:dyDescent="0.25">
      <c r="A651" s="234" t="s">
        <v>3556</v>
      </c>
      <c r="B651" s="234" t="s">
        <v>181</v>
      </c>
      <c r="C651" s="234">
        <v>4</v>
      </c>
      <c r="D651" s="166" t="s">
        <v>186</v>
      </c>
      <c r="E651" s="120">
        <v>1</v>
      </c>
      <c r="F651" s="166" t="s">
        <v>217</v>
      </c>
      <c r="G651" s="166" t="s">
        <v>199</v>
      </c>
      <c r="H651" s="166" t="s">
        <v>187</v>
      </c>
      <c r="I651" s="299" t="str">
        <f t="shared" si="46"/>
        <v>I-403-1-3000104</v>
      </c>
      <c r="J651" s="234" t="s">
        <v>221</v>
      </c>
      <c r="K651" s="109" t="s">
        <v>16</v>
      </c>
      <c r="L651" s="217" t="s">
        <v>20</v>
      </c>
      <c r="M651" s="231" t="s">
        <v>4756</v>
      </c>
      <c r="N651" s="109"/>
      <c r="O651" s="216" t="s">
        <v>2043</v>
      </c>
      <c r="P651" s="110" t="s">
        <v>1981</v>
      </c>
      <c r="Q651" s="591" t="s">
        <v>1982</v>
      </c>
      <c r="R651" s="216" t="s">
        <v>222</v>
      </c>
      <c r="S651" s="111" t="s">
        <v>2044</v>
      </c>
      <c r="T651" s="257" t="s">
        <v>2045</v>
      </c>
      <c r="U651" s="635">
        <v>1</v>
      </c>
      <c r="V651" s="216" t="s">
        <v>314</v>
      </c>
      <c r="W651" s="1634">
        <v>1</v>
      </c>
      <c r="X651" s="234" t="s">
        <v>222</v>
      </c>
      <c r="Y651" s="134">
        <v>43157</v>
      </c>
      <c r="Z651" s="296" t="s">
        <v>2047</v>
      </c>
      <c r="AA651" s="134">
        <v>43191</v>
      </c>
      <c r="AB651" s="134">
        <v>43281</v>
      </c>
      <c r="AC651" s="341" t="str">
        <f t="shared" si="48"/>
        <v>abril</v>
      </c>
      <c r="AD651" s="343">
        <f t="shared" si="49"/>
        <v>90</v>
      </c>
      <c r="AE651" s="342">
        <f t="shared" si="47"/>
        <v>91</v>
      </c>
      <c r="AF651" s="168"/>
      <c r="AG651" s="135"/>
      <c r="AH651" s="216"/>
      <c r="AI651" s="169"/>
      <c r="AJ651" s="136"/>
      <c r="AK651" s="388" t="s">
        <v>2048</v>
      </c>
      <c r="AL651" s="1255"/>
      <c r="AM651" s="119"/>
      <c r="AN651" s="119"/>
      <c r="AO651" s="119"/>
      <c r="AP651" s="1254">
        <v>0.7</v>
      </c>
      <c r="AQ651" s="1250" t="s">
        <v>4464</v>
      </c>
      <c r="AR651" s="1230">
        <v>0.8</v>
      </c>
      <c r="AS651" s="1235" t="s">
        <v>5788</v>
      </c>
      <c r="AT651" s="1255">
        <v>0.9</v>
      </c>
      <c r="AU651" s="138" t="s">
        <v>6235</v>
      </c>
      <c r="AV651" s="1254">
        <v>0.93</v>
      </c>
      <c r="AW651" s="138" t="s">
        <v>7625</v>
      </c>
      <c r="AX651" s="138"/>
      <c r="AY651" s="138"/>
      <c r="AZ651" s="138"/>
      <c r="BA651" s="138"/>
      <c r="BB651" s="138"/>
      <c r="BC651" s="138"/>
      <c r="BD651" s="138"/>
      <c r="BE651" s="138"/>
      <c r="BF651" s="138"/>
      <c r="BG651" s="138"/>
      <c r="BH651" s="138"/>
      <c r="BI651" s="138"/>
      <c r="BJ651" s="335">
        <f>IFERROR(VLOOKUP(CONCATENATE($AC651,$AE651),'Matriz de Decisión'!$M$4:$Y$81,2,0),0)</f>
        <v>0</v>
      </c>
      <c r="BK651" s="952"/>
      <c r="BL651" s="296"/>
      <c r="BM651" s="952">
        <v>0</v>
      </c>
      <c r="BN651" s="952">
        <v>0</v>
      </c>
      <c r="BO651" s="952"/>
      <c r="BP651" s="952">
        <f>IFERROR(VLOOKUP(CONCATENATE($AC651,$AE651),'[1]Matriz de Decisión'!$M$4:$Y$81,4,0),0)</f>
        <v>0</v>
      </c>
      <c r="BQ651" s="355"/>
      <c r="BR651" s="355"/>
      <c r="BS651" s="1251">
        <v>0.25</v>
      </c>
      <c r="BT651" s="1252">
        <v>0.25</v>
      </c>
      <c r="BU651" s="1258" t="s">
        <v>5827</v>
      </c>
      <c r="BV651" s="354">
        <v>0.6</v>
      </c>
      <c r="BW651" s="1251">
        <v>0.6</v>
      </c>
      <c r="BX651" s="1232" t="s">
        <v>6283</v>
      </c>
      <c r="BY651" s="354">
        <v>1</v>
      </c>
      <c r="BZ651" s="1432">
        <v>1</v>
      </c>
      <c r="CA651" s="1228" t="s">
        <v>7654</v>
      </c>
      <c r="CB651" s="354"/>
      <c r="CC651" s="355"/>
      <c r="CD651" s="355"/>
      <c r="CE651" s="354"/>
      <c r="CF651" s="355"/>
      <c r="CG651" s="355"/>
      <c r="CH651" s="354"/>
      <c r="CI651" s="355"/>
      <c r="CJ651" s="355"/>
      <c r="CK651" s="354"/>
      <c r="CL651" s="355"/>
      <c r="CM651" s="355"/>
      <c r="CN651" s="354"/>
      <c r="CO651" s="355"/>
      <c r="CP651" s="355"/>
      <c r="CQ651" s="354"/>
      <c r="CR651" s="355"/>
      <c r="CS651" s="355"/>
    </row>
    <row r="652" spans="1:97" ht="204.75" x14ac:dyDescent="0.25">
      <c r="A652" s="234" t="s">
        <v>3556</v>
      </c>
      <c r="B652" s="234" t="s">
        <v>181</v>
      </c>
      <c r="C652" s="234">
        <v>4</v>
      </c>
      <c r="D652" s="166" t="s">
        <v>186</v>
      </c>
      <c r="E652" s="120">
        <v>1</v>
      </c>
      <c r="F652" s="166" t="s">
        <v>217</v>
      </c>
      <c r="G652" s="166" t="s">
        <v>199</v>
      </c>
      <c r="H652" s="166" t="s">
        <v>188</v>
      </c>
      <c r="I652" s="299" t="str">
        <f t="shared" si="46"/>
        <v>I-403-1-3000105</v>
      </c>
      <c r="J652" s="234" t="s">
        <v>221</v>
      </c>
      <c r="K652" s="109" t="s">
        <v>16</v>
      </c>
      <c r="L652" s="217" t="s">
        <v>20</v>
      </c>
      <c r="M652" s="231" t="s">
        <v>4756</v>
      </c>
      <c r="N652" s="109"/>
      <c r="O652" s="216" t="s">
        <v>2043</v>
      </c>
      <c r="P652" s="110" t="s">
        <v>1981</v>
      </c>
      <c r="Q652" s="591" t="s">
        <v>1982</v>
      </c>
      <c r="R652" s="216" t="s">
        <v>222</v>
      </c>
      <c r="S652" s="111" t="s">
        <v>2044</v>
      </c>
      <c r="T652" s="257" t="s">
        <v>2045</v>
      </c>
      <c r="U652" s="635">
        <v>1</v>
      </c>
      <c r="V652" s="216" t="s">
        <v>314</v>
      </c>
      <c r="W652" s="958">
        <v>1</v>
      </c>
      <c r="X652" s="234" t="s">
        <v>222</v>
      </c>
      <c r="Y652" s="134">
        <v>43157</v>
      </c>
      <c r="Z652" s="296" t="s">
        <v>3329</v>
      </c>
      <c r="AA652" s="134">
        <v>43102</v>
      </c>
      <c r="AB652" s="134">
        <v>43312</v>
      </c>
      <c r="AC652" s="341" t="str">
        <f t="shared" si="48"/>
        <v>enero</v>
      </c>
      <c r="AD652" s="343">
        <f t="shared" si="49"/>
        <v>210</v>
      </c>
      <c r="AE652" s="342">
        <f t="shared" si="47"/>
        <v>213</v>
      </c>
      <c r="AF652" s="168"/>
      <c r="AG652" s="135"/>
      <c r="AH652" s="216"/>
      <c r="AI652" s="169"/>
      <c r="AJ652" s="136"/>
      <c r="AK652" s="388" t="s">
        <v>3335</v>
      </c>
      <c r="AL652" s="1255">
        <v>0.15</v>
      </c>
      <c r="AM652" s="119" t="s">
        <v>2049</v>
      </c>
      <c r="AN652" s="432">
        <v>0.3</v>
      </c>
      <c r="AO652" s="119" t="s">
        <v>3336</v>
      </c>
      <c r="AP652" s="222">
        <v>0.7</v>
      </c>
      <c r="AQ652" s="751" t="s">
        <v>4464</v>
      </c>
      <c r="AR652" s="1230">
        <v>0.8</v>
      </c>
      <c r="AS652" s="1235" t="s">
        <v>5788</v>
      </c>
      <c r="AT652" s="1255">
        <v>0.9</v>
      </c>
      <c r="AU652" s="138" t="s">
        <v>6235</v>
      </c>
      <c r="AV652" s="1254">
        <v>0.93</v>
      </c>
      <c r="AW652" s="138" t="s">
        <v>7625</v>
      </c>
      <c r="AX652" s="138"/>
      <c r="AY652" s="138"/>
      <c r="AZ652" s="138"/>
      <c r="BA652" s="138"/>
      <c r="BB652" s="138"/>
      <c r="BC652" s="138"/>
      <c r="BD652" s="138"/>
      <c r="BE652" s="138"/>
      <c r="BF652" s="138"/>
      <c r="BG652" s="138"/>
      <c r="BH652" s="138"/>
      <c r="BI652" s="138"/>
      <c r="BJ652" s="335">
        <f>IFERROR(VLOOKUP(CONCATENATE($AC652,$AE652),'Matriz de Decisión'!$M$4:$Y$81,2,0),0)</f>
        <v>0.10285714285714284</v>
      </c>
      <c r="BK652" s="952">
        <v>0.1</v>
      </c>
      <c r="BL652" s="296" t="s">
        <v>3339</v>
      </c>
      <c r="BM652" s="952">
        <v>0.10285714285714284</v>
      </c>
      <c r="BN652" s="952">
        <v>0.1</v>
      </c>
      <c r="BO652" s="928" t="s">
        <v>3339</v>
      </c>
      <c r="BP652" s="354">
        <f>IFERROR(VLOOKUP(CONCATENATE($AC652,$AE652),'[1]Matriz de Decisión'!$M$4:$Y$81,4,0),0)</f>
        <v>0.34857142857142853</v>
      </c>
      <c r="BQ652" s="377">
        <v>0.35</v>
      </c>
      <c r="BR652" s="755" t="s">
        <v>4469</v>
      </c>
      <c r="BS652" s="1251">
        <v>0.49</v>
      </c>
      <c r="BT652" s="1252">
        <v>0.49</v>
      </c>
      <c r="BU652" s="1258" t="s">
        <v>5828</v>
      </c>
      <c r="BV652" s="354">
        <v>0.63428571428571423</v>
      </c>
      <c r="BW652" s="1251">
        <v>0.63</v>
      </c>
      <c r="BX652" s="1232" t="s">
        <v>6284</v>
      </c>
      <c r="BY652" s="354">
        <v>0.77714285714285714</v>
      </c>
      <c r="BZ652" s="1432">
        <v>0.77714285714285714</v>
      </c>
      <c r="CA652" s="1228" t="s">
        <v>7655</v>
      </c>
      <c r="CB652" s="354"/>
      <c r="CC652" s="355"/>
      <c r="CD652" s="355"/>
      <c r="CE652" s="354"/>
      <c r="CF652" s="355"/>
      <c r="CG652" s="355"/>
      <c r="CH652" s="354"/>
      <c r="CI652" s="355"/>
      <c r="CJ652" s="355"/>
      <c r="CK652" s="354"/>
      <c r="CL652" s="355"/>
      <c r="CM652" s="355"/>
      <c r="CN652" s="354"/>
      <c r="CO652" s="355"/>
      <c r="CP652" s="355"/>
      <c r="CQ652" s="354"/>
      <c r="CR652" s="355"/>
      <c r="CS652" s="355"/>
    </row>
    <row r="653" spans="1:97" ht="204.75" x14ac:dyDescent="0.25">
      <c r="A653" s="234" t="s">
        <v>3556</v>
      </c>
      <c r="B653" s="234" t="s">
        <v>181</v>
      </c>
      <c r="C653" s="234">
        <v>4</v>
      </c>
      <c r="D653" s="166" t="s">
        <v>186</v>
      </c>
      <c r="E653" s="120">
        <v>1</v>
      </c>
      <c r="F653" s="166" t="s">
        <v>217</v>
      </c>
      <c r="G653" s="166" t="s">
        <v>199</v>
      </c>
      <c r="H653" s="166" t="s">
        <v>189</v>
      </c>
      <c r="I653" s="299" t="str">
        <f t="shared" si="46"/>
        <v>I-403-1-3000106</v>
      </c>
      <c r="J653" s="234" t="s">
        <v>221</v>
      </c>
      <c r="K653" s="109" t="s">
        <v>16</v>
      </c>
      <c r="L653" s="217" t="s">
        <v>20</v>
      </c>
      <c r="M653" s="231" t="s">
        <v>4756</v>
      </c>
      <c r="N653" s="109"/>
      <c r="O653" s="216" t="s">
        <v>2043</v>
      </c>
      <c r="P653" s="110" t="s">
        <v>1981</v>
      </c>
      <c r="Q653" s="591" t="s">
        <v>1982</v>
      </c>
      <c r="R653" s="216" t="s">
        <v>222</v>
      </c>
      <c r="S653" s="111" t="s">
        <v>2044</v>
      </c>
      <c r="T653" s="257" t="s">
        <v>2045</v>
      </c>
      <c r="U653" s="635">
        <v>1</v>
      </c>
      <c r="V653" s="216" t="s">
        <v>314</v>
      </c>
      <c r="W653" s="958">
        <v>1</v>
      </c>
      <c r="X653" s="234" t="s">
        <v>222</v>
      </c>
      <c r="Y653" s="134">
        <v>43157</v>
      </c>
      <c r="Z653" s="296" t="s">
        <v>3330</v>
      </c>
      <c r="AA653" s="134">
        <v>43102</v>
      </c>
      <c r="AB653" s="134">
        <v>43312</v>
      </c>
      <c r="AC653" s="341" t="str">
        <f t="shared" si="48"/>
        <v>enero</v>
      </c>
      <c r="AD653" s="343">
        <f t="shared" si="49"/>
        <v>210</v>
      </c>
      <c r="AE653" s="342">
        <f t="shared" si="47"/>
        <v>213</v>
      </c>
      <c r="AF653" s="168">
        <v>0</v>
      </c>
      <c r="AG653" s="168">
        <v>0</v>
      </c>
      <c r="AH653" s="216"/>
      <c r="AI653" s="169"/>
      <c r="AJ653" s="136" t="s">
        <v>2046</v>
      </c>
      <c r="AK653" s="388" t="s">
        <v>2044</v>
      </c>
      <c r="AL653" s="1255">
        <v>0.15</v>
      </c>
      <c r="AM653" s="119" t="s">
        <v>2049</v>
      </c>
      <c r="AN653" s="432">
        <v>0.3</v>
      </c>
      <c r="AO653" s="119" t="s">
        <v>3336</v>
      </c>
      <c r="AP653" s="222">
        <v>0.7</v>
      </c>
      <c r="AQ653" s="751" t="s">
        <v>4464</v>
      </c>
      <c r="AR653" s="1230">
        <v>0.8</v>
      </c>
      <c r="AS653" s="1235" t="s">
        <v>5788</v>
      </c>
      <c r="AT653" s="1255">
        <v>0.9</v>
      </c>
      <c r="AU653" s="138" t="s">
        <v>6235</v>
      </c>
      <c r="AV653" s="1254">
        <v>0.93</v>
      </c>
      <c r="AW653" s="138" t="s">
        <v>7625</v>
      </c>
      <c r="AX653" s="138"/>
      <c r="AY653" s="138"/>
      <c r="AZ653" s="138"/>
      <c r="BA653" s="138"/>
      <c r="BB653" s="138"/>
      <c r="BC653" s="138"/>
      <c r="BD653" s="138"/>
      <c r="BE653" s="138"/>
      <c r="BF653" s="138"/>
      <c r="BG653" s="138"/>
      <c r="BH653" s="138"/>
      <c r="BI653" s="138"/>
      <c r="BJ653" s="335">
        <f>IFERROR(VLOOKUP(CONCATENATE($AC653,$AE653),'Matriz de Decisión'!$M$4:$Y$81,2,0),0)</f>
        <v>0.10285714285714284</v>
      </c>
      <c r="BK653" s="952">
        <v>0.1</v>
      </c>
      <c r="BL653" s="296" t="s">
        <v>3340</v>
      </c>
      <c r="BM653" s="952">
        <v>0.10285714285714284</v>
      </c>
      <c r="BN653" s="952">
        <v>0.1</v>
      </c>
      <c r="BO653" s="928" t="s">
        <v>3340</v>
      </c>
      <c r="BP653" s="354">
        <f>IFERROR(VLOOKUP(CONCATENATE($AC653,$AE653),'[1]Matriz de Decisión'!$M$4:$Y$81,4,0),0)</f>
        <v>0.34857142857142853</v>
      </c>
      <c r="BQ653" s="354">
        <v>0.35</v>
      </c>
      <c r="BR653" s="755" t="s">
        <v>4470</v>
      </c>
      <c r="BS653" s="1251">
        <v>0.49</v>
      </c>
      <c r="BT653" s="1252">
        <v>0.4</v>
      </c>
      <c r="BU653" s="1258" t="s">
        <v>5829</v>
      </c>
      <c r="BV653" s="354">
        <v>0.63428571428571423</v>
      </c>
      <c r="BW653" s="1251">
        <v>0.6</v>
      </c>
      <c r="BX653" s="1232" t="s">
        <v>6285</v>
      </c>
      <c r="BY653" s="354">
        <v>0.77714285714285714</v>
      </c>
      <c r="BZ653" s="1432">
        <v>0.77714285714285714</v>
      </c>
      <c r="CA653" s="1228" t="s">
        <v>7656</v>
      </c>
      <c r="CB653" s="354">
        <f>IFERROR(VLOOKUP(CONCATENATE($AC653,$AE653),'[1]Matriz de Decisión'!$M$4:$Y$81,8,0),0)</f>
        <v>1</v>
      </c>
      <c r="CC653" s="355"/>
      <c r="CD653" s="355"/>
      <c r="CE653" s="354">
        <f>IFERROR(VLOOKUP(CONCATENATE($AC653,$AE653),'[1]Matriz de Decisión'!$M$4:$Y$81,9,0),0)</f>
        <v>1</v>
      </c>
      <c r="CF653" s="355"/>
      <c r="CG653" s="355"/>
      <c r="CH653" s="354">
        <f>IFERROR(VLOOKUP(CONCATENATE($AC653,$AE653),'[1]Matriz de Decisión'!$M$4:$Y$81,10,0),0)</f>
        <v>1</v>
      </c>
      <c r="CI653" s="355"/>
      <c r="CJ653" s="355"/>
      <c r="CK653" s="354">
        <f>IFERROR(VLOOKUP(CONCATENATE($AC653,$AE653),'[1]Matriz de Decisión'!$M$4:$Y$81,11,0),0)</f>
        <v>1</v>
      </c>
      <c r="CL653" s="355"/>
      <c r="CM653" s="355"/>
      <c r="CN653" s="354">
        <f>IFERROR(VLOOKUP(CONCATENATE($AC653,$AE653),'[1]Matriz de Decisión'!$M$4:$Y$81,12,0),0)</f>
        <v>1</v>
      </c>
      <c r="CO653" s="355"/>
      <c r="CP653" s="355"/>
      <c r="CQ653" s="354">
        <f>IFERROR(VLOOKUP(CONCATENATE($AC653,$AE653),'[1]Matriz de Decisión'!$M$4:$Y$81,13,0),0)</f>
        <v>1</v>
      </c>
      <c r="CR653" s="355"/>
      <c r="CS653" s="355"/>
    </row>
    <row r="654" spans="1:97" ht="204.75" x14ac:dyDescent="0.25">
      <c r="A654" s="234" t="s">
        <v>3556</v>
      </c>
      <c r="B654" s="234" t="s">
        <v>181</v>
      </c>
      <c r="C654" s="234">
        <v>4</v>
      </c>
      <c r="D654" s="166" t="s">
        <v>186</v>
      </c>
      <c r="E654" s="120">
        <v>1</v>
      </c>
      <c r="F654" s="166" t="s">
        <v>217</v>
      </c>
      <c r="G654" s="166" t="s">
        <v>199</v>
      </c>
      <c r="H654" s="166" t="s">
        <v>194</v>
      </c>
      <c r="I654" s="299" t="str">
        <f t="shared" si="46"/>
        <v>I-403-1-3000107</v>
      </c>
      <c r="J654" s="234" t="s">
        <v>221</v>
      </c>
      <c r="K654" s="109" t="s">
        <v>16</v>
      </c>
      <c r="L654" s="217" t="s">
        <v>20</v>
      </c>
      <c r="M654" s="231" t="s">
        <v>4756</v>
      </c>
      <c r="N654" s="109"/>
      <c r="O654" s="216" t="s">
        <v>2043</v>
      </c>
      <c r="P654" s="110" t="s">
        <v>1981</v>
      </c>
      <c r="Q654" s="331" t="s">
        <v>1982</v>
      </c>
      <c r="R654" s="216" t="s">
        <v>222</v>
      </c>
      <c r="S654" s="111" t="s">
        <v>2044</v>
      </c>
      <c r="T654" s="257" t="s">
        <v>2045</v>
      </c>
      <c r="U654" s="635">
        <v>1</v>
      </c>
      <c r="V654" s="216" t="s">
        <v>314</v>
      </c>
      <c r="W654" s="958">
        <v>1</v>
      </c>
      <c r="X654" s="234" t="s">
        <v>222</v>
      </c>
      <c r="Y654" s="134">
        <v>43157</v>
      </c>
      <c r="Z654" s="296" t="s">
        <v>3331</v>
      </c>
      <c r="AA654" s="134">
        <v>43132</v>
      </c>
      <c r="AB654" s="134">
        <v>43312</v>
      </c>
      <c r="AC654" s="341" t="str">
        <f t="shared" si="48"/>
        <v>febrero</v>
      </c>
      <c r="AD654" s="343">
        <f t="shared" si="49"/>
        <v>180</v>
      </c>
      <c r="AE654" s="342">
        <f t="shared" si="47"/>
        <v>183</v>
      </c>
      <c r="AF654" s="168">
        <v>0</v>
      </c>
      <c r="AG654" s="168">
        <v>0</v>
      </c>
      <c r="AH654" s="216"/>
      <c r="AI654" s="169"/>
      <c r="AJ654" s="136" t="s">
        <v>2046</v>
      </c>
      <c r="AK654" s="388" t="s">
        <v>2050</v>
      </c>
      <c r="AL654" s="1255">
        <v>0.15</v>
      </c>
      <c r="AM654" s="119" t="s">
        <v>2049</v>
      </c>
      <c r="AN654" s="432">
        <v>0.3</v>
      </c>
      <c r="AO654" s="119" t="s">
        <v>3336</v>
      </c>
      <c r="AP654" s="222">
        <v>0.7</v>
      </c>
      <c r="AQ654" s="751" t="s">
        <v>4464</v>
      </c>
      <c r="AR654" s="1230">
        <v>0.8</v>
      </c>
      <c r="AS654" s="1235" t="s">
        <v>5788</v>
      </c>
      <c r="AT654" s="1255">
        <v>0.9</v>
      </c>
      <c r="AU654" s="138" t="s">
        <v>6235</v>
      </c>
      <c r="AV654" s="1254">
        <v>0.93</v>
      </c>
      <c r="AW654" s="138" t="s">
        <v>7625</v>
      </c>
      <c r="AX654" s="138"/>
      <c r="AY654" s="138"/>
      <c r="AZ654" s="138"/>
      <c r="BA654" s="138"/>
      <c r="BB654" s="138"/>
      <c r="BC654" s="138"/>
      <c r="BD654" s="138"/>
      <c r="BE654" s="138"/>
      <c r="BF654" s="138"/>
      <c r="BG654" s="138"/>
      <c r="BH654" s="138"/>
      <c r="BI654" s="138"/>
      <c r="BJ654" s="335">
        <f>IFERROR(VLOOKUP(CONCATENATE($AC654,$AE654),'Matriz de Decisión'!$M$4:$Y$81,2,0),0)</f>
        <v>0</v>
      </c>
      <c r="BK654" s="952"/>
      <c r="BL654" s="296"/>
      <c r="BM654" s="999">
        <v>0</v>
      </c>
      <c r="BN654" s="999"/>
      <c r="BO654" s="999"/>
      <c r="BP654" s="354">
        <v>0.233333333333333</v>
      </c>
      <c r="BQ654" s="354">
        <v>0.233333333333333</v>
      </c>
      <c r="BR654" s="755" t="s">
        <v>4471</v>
      </c>
      <c r="BS654" s="1251">
        <v>0.35</v>
      </c>
      <c r="BT654" s="1252">
        <v>0.35</v>
      </c>
      <c r="BU654" s="1258" t="s">
        <v>5830</v>
      </c>
      <c r="BV654" s="354">
        <v>0.51666666666666661</v>
      </c>
      <c r="BW654" s="1251">
        <v>0.52</v>
      </c>
      <c r="BX654" s="1232" t="s">
        <v>6286</v>
      </c>
      <c r="BY654" s="354">
        <v>0.68333333333333324</v>
      </c>
      <c r="BZ654" s="1432">
        <v>0.68333333333333324</v>
      </c>
      <c r="CA654" s="1228" t="s">
        <v>7657</v>
      </c>
      <c r="CB654" s="354">
        <f>IFERROR(VLOOKUP(CONCATENATE($AC654,$AE654),'[1]Matriz de Decisión'!$M$4:$Y$81,8,0),0)</f>
        <v>1</v>
      </c>
      <c r="CC654" s="355"/>
      <c r="CD654" s="355"/>
      <c r="CE654" s="354">
        <f>IFERROR(VLOOKUP(CONCATENATE($AC654,$AE654),'[1]Matriz de Decisión'!$M$4:$Y$81,9,0),0)</f>
        <v>1</v>
      </c>
      <c r="CF654" s="355"/>
      <c r="CG654" s="355"/>
      <c r="CH654" s="354">
        <f>IFERROR(VLOOKUP(CONCATENATE($AC654,$AE654),'[1]Matriz de Decisión'!$M$4:$Y$81,10,0),0)</f>
        <v>1</v>
      </c>
      <c r="CI654" s="355"/>
      <c r="CJ654" s="355"/>
      <c r="CK654" s="354">
        <f>IFERROR(VLOOKUP(CONCATENATE($AC654,$AE654),'[1]Matriz de Decisión'!$M$4:$Y$81,11,0),0)</f>
        <v>1</v>
      </c>
      <c r="CL654" s="355"/>
      <c r="CM654" s="355"/>
      <c r="CN654" s="354">
        <f>IFERROR(VLOOKUP(CONCATENATE($AC654,$AE654),'[1]Matriz de Decisión'!$M$4:$Y$81,12,0),0)</f>
        <v>1</v>
      </c>
      <c r="CO654" s="355"/>
      <c r="CP654" s="355"/>
      <c r="CQ654" s="354">
        <f>IFERROR(VLOOKUP(CONCATENATE($AC654,$AE654),'[1]Matriz de Decisión'!$M$4:$Y$81,13,0),0)</f>
        <v>1</v>
      </c>
      <c r="CR654" s="355"/>
      <c r="CS654" s="355"/>
    </row>
    <row r="655" spans="1:97" ht="110.25" x14ac:dyDescent="0.25">
      <c r="A655" s="234" t="s">
        <v>3556</v>
      </c>
      <c r="B655" s="234" t="s">
        <v>181</v>
      </c>
      <c r="C655" s="234">
        <v>4</v>
      </c>
      <c r="D655" s="166" t="s">
        <v>186</v>
      </c>
      <c r="E655" s="120">
        <v>0</v>
      </c>
      <c r="F655" s="166">
        <v>13</v>
      </c>
      <c r="G655" s="166" t="s">
        <v>3831</v>
      </c>
      <c r="H655" s="166" t="s">
        <v>183</v>
      </c>
      <c r="I655" s="299" t="str">
        <f t="shared" si="46"/>
        <v>I-403-0-1324201</v>
      </c>
      <c r="J655" s="234" t="s">
        <v>224</v>
      </c>
      <c r="K655" s="109" t="s">
        <v>16</v>
      </c>
      <c r="L655" s="217" t="s">
        <v>20</v>
      </c>
      <c r="M655" s="111" t="s">
        <v>6028</v>
      </c>
      <c r="N655" s="109"/>
      <c r="O655" s="110" t="s">
        <v>225</v>
      </c>
      <c r="P655" s="110" t="s">
        <v>1981</v>
      </c>
      <c r="Q655" s="592" t="s">
        <v>1982</v>
      </c>
      <c r="R655" s="216" t="s">
        <v>228</v>
      </c>
      <c r="S655" s="111" t="s">
        <v>3431</v>
      </c>
      <c r="T655" s="257" t="s">
        <v>3432</v>
      </c>
      <c r="U655" s="635">
        <v>1</v>
      </c>
      <c r="V655" s="216" t="s">
        <v>314</v>
      </c>
      <c r="W655" s="1634">
        <v>1</v>
      </c>
      <c r="X655" s="234" t="s">
        <v>222</v>
      </c>
      <c r="Y655" s="134">
        <v>43157</v>
      </c>
      <c r="Z655" s="296" t="s">
        <v>3433</v>
      </c>
      <c r="AA655" s="134">
        <v>43132</v>
      </c>
      <c r="AB655" s="134">
        <v>43159</v>
      </c>
      <c r="AC655" s="341" t="str">
        <f t="shared" si="48"/>
        <v>febrero</v>
      </c>
      <c r="AD655" s="343">
        <f t="shared" si="49"/>
        <v>27</v>
      </c>
      <c r="AE655" s="342">
        <f t="shared" si="47"/>
        <v>30</v>
      </c>
      <c r="AF655" s="168"/>
      <c r="AG655" s="168"/>
      <c r="AH655" s="216"/>
      <c r="AI655" s="169"/>
      <c r="AJ655" s="136"/>
      <c r="AK655" s="388" t="s">
        <v>3448</v>
      </c>
      <c r="AL655" s="119"/>
      <c r="AM655" s="119"/>
      <c r="AN655" s="432">
        <v>0.05</v>
      </c>
      <c r="AO655" s="119" t="s">
        <v>3456</v>
      </c>
      <c r="AP655" s="222">
        <v>0.2</v>
      </c>
      <c r="AQ655" s="751" t="s">
        <v>4465</v>
      </c>
      <c r="AR655" s="1230">
        <v>0.5</v>
      </c>
      <c r="AS655" s="1235" t="s">
        <v>5789</v>
      </c>
      <c r="AT655" s="1255">
        <v>0.75</v>
      </c>
      <c r="AU655" s="138" t="s">
        <v>6236</v>
      </c>
      <c r="AV655" s="1254">
        <v>0.85</v>
      </c>
      <c r="AW655" s="138" t="s">
        <v>7626</v>
      </c>
      <c r="AX655" s="138"/>
      <c r="AY655" s="138"/>
      <c r="AZ655" s="138"/>
      <c r="BA655" s="138"/>
      <c r="BB655" s="138"/>
      <c r="BC655" s="138"/>
      <c r="BD655" s="138"/>
      <c r="BE655" s="138"/>
      <c r="BF655" s="138"/>
      <c r="BG655" s="138"/>
      <c r="BH655" s="138"/>
      <c r="BI655" s="138"/>
      <c r="BJ655" s="335">
        <f>IFERROR(VLOOKUP(CONCATENATE($AC655,$AE655),'Matriz de Decisión'!$M$4:$Y$81,2,0),0)</f>
        <v>0</v>
      </c>
      <c r="BK655" s="952"/>
      <c r="BL655" s="296"/>
      <c r="BM655" s="952">
        <v>1</v>
      </c>
      <c r="BN655" s="952">
        <v>1</v>
      </c>
      <c r="BO655" s="615" t="s">
        <v>3459</v>
      </c>
      <c r="BP655" s="354">
        <f>IFERROR(VLOOKUP(CONCATENATE($AC655,$AE655),'[1]Matriz de Decisión'!$M$4:$Y$81,4,0),0)</f>
        <v>1</v>
      </c>
      <c r="BQ655" s="354">
        <v>1</v>
      </c>
      <c r="BR655" s="613" t="s">
        <v>4472</v>
      </c>
      <c r="BS655" s="1251">
        <v>1</v>
      </c>
      <c r="BT655" s="1252">
        <v>1</v>
      </c>
      <c r="BU655" s="1258" t="s">
        <v>5831</v>
      </c>
      <c r="BV655" s="354">
        <v>1</v>
      </c>
      <c r="BW655" s="1251">
        <v>1</v>
      </c>
      <c r="BX655" s="1232" t="s">
        <v>5831</v>
      </c>
      <c r="BY655" s="354">
        <v>1</v>
      </c>
      <c r="BZ655" s="1432">
        <v>1</v>
      </c>
      <c r="CA655" s="1228" t="s">
        <v>5831</v>
      </c>
      <c r="CB655" s="354"/>
      <c r="CC655" s="355"/>
      <c r="CD655" s="355"/>
      <c r="CE655" s="354"/>
      <c r="CF655" s="355"/>
      <c r="CG655" s="355"/>
      <c r="CH655" s="354"/>
      <c r="CI655" s="355"/>
      <c r="CJ655" s="355"/>
      <c r="CK655" s="354"/>
      <c r="CL655" s="355"/>
      <c r="CM655" s="355"/>
      <c r="CN655" s="354"/>
      <c r="CO655" s="355"/>
      <c r="CP655" s="355"/>
      <c r="CQ655" s="354"/>
      <c r="CR655" s="355"/>
      <c r="CS655" s="355"/>
    </row>
    <row r="656" spans="1:97" ht="110.25" x14ac:dyDescent="0.25">
      <c r="A656" s="234" t="s">
        <v>3556</v>
      </c>
      <c r="B656" s="234" t="s">
        <v>181</v>
      </c>
      <c r="C656" s="234">
        <v>4</v>
      </c>
      <c r="D656" s="166" t="s">
        <v>186</v>
      </c>
      <c r="E656" s="120">
        <v>0</v>
      </c>
      <c r="F656" s="166">
        <v>13</v>
      </c>
      <c r="G656" s="166" t="s">
        <v>3831</v>
      </c>
      <c r="H656" s="166" t="s">
        <v>185</v>
      </c>
      <c r="I656" s="299" t="str">
        <f t="shared" si="46"/>
        <v>I-403-0-1324202</v>
      </c>
      <c r="J656" s="234" t="s">
        <v>224</v>
      </c>
      <c r="K656" s="109" t="s">
        <v>16</v>
      </c>
      <c r="L656" s="217" t="s">
        <v>20</v>
      </c>
      <c r="M656" s="111" t="s">
        <v>6028</v>
      </c>
      <c r="N656" s="109"/>
      <c r="O656" s="110" t="s">
        <v>225</v>
      </c>
      <c r="P656" s="110" t="s">
        <v>1981</v>
      </c>
      <c r="Q656" s="592" t="s">
        <v>1982</v>
      </c>
      <c r="R656" s="635" t="s">
        <v>228</v>
      </c>
      <c r="S656" s="111" t="s">
        <v>3431</v>
      </c>
      <c r="T656" s="257" t="s">
        <v>3432</v>
      </c>
      <c r="U656" s="635">
        <v>1</v>
      </c>
      <c r="V656" s="216" t="s">
        <v>314</v>
      </c>
      <c r="W656" s="1634">
        <v>1</v>
      </c>
      <c r="X656" s="234" t="s">
        <v>222</v>
      </c>
      <c r="Y656" s="134">
        <v>43157</v>
      </c>
      <c r="Z656" s="296" t="s">
        <v>3434</v>
      </c>
      <c r="AA656" s="134">
        <v>43174</v>
      </c>
      <c r="AB656" s="134">
        <v>43281</v>
      </c>
      <c r="AC656" s="341" t="str">
        <f t="shared" si="48"/>
        <v>marzo</v>
      </c>
      <c r="AD656" s="343">
        <f t="shared" si="49"/>
        <v>107</v>
      </c>
      <c r="AE656" s="342">
        <f t="shared" si="47"/>
        <v>122</v>
      </c>
      <c r="AF656" s="168"/>
      <c r="AG656" s="168"/>
      <c r="AH656" s="216"/>
      <c r="AI656" s="169"/>
      <c r="AJ656" s="136"/>
      <c r="AK656" s="388" t="s">
        <v>3449</v>
      </c>
      <c r="AL656" s="119"/>
      <c r="AM656" s="119"/>
      <c r="AN656" s="432">
        <v>0.05</v>
      </c>
      <c r="AO656" s="119" t="s">
        <v>3456</v>
      </c>
      <c r="AP656" s="222">
        <v>0.2</v>
      </c>
      <c r="AQ656" s="751" t="s">
        <v>4465</v>
      </c>
      <c r="AR656" s="1230">
        <v>0.5</v>
      </c>
      <c r="AS656" s="1235" t="s">
        <v>5789</v>
      </c>
      <c r="AT656" s="1255">
        <v>0.75</v>
      </c>
      <c r="AU656" s="138" t="s">
        <v>6236</v>
      </c>
      <c r="AV656" s="1254">
        <v>0.85</v>
      </c>
      <c r="AW656" s="138" t="s">
        <v>7626</v>
      </c>
      <c r="AX656" s="138"/>
      <c r="AY656" s="138"/>
      <c r="AZ656" s="138"/>
      <c r="BA656" s="138"/>
      <c r="BB656" s="138"/>
      <c r="BC656" s="138"/>
      <c r="BD656" s="138"/>
      <c r="BE656" s="138"/>
      <c r="BF656" s="138"/>
      <c r="BG656" s="138"/>
      <c r="BH656" s="138"/>
      <c r="BI656" s="138"/>
      <c r="BJ656" s="335">
        <f>IFERROR(VLOOKUP(CONCATENATE($AC656,$AE656),'Matriz de Decisión'!$M$4:$Y$81,2,0),0)</f>
        <v>0</v>
      </c>
      <c r="BK656" s="952"/>
      <c r="BL656" s="296"/>
      <c r="BM656" s="952">
        <v>0</v>
      </c>
      <c r="BN656" s="952">
        <v>0.10666666666666666</v>
      </c>
      <c r="BO656" s="952"/>
      <c r="BP656" s="354">
        <f>IFERROR(VLOOKUP(CONCATENATE($AC656,$AE656),'[1]Matriz de Decisión'!$M$4:$Y$81,4,0),0)</f>
        <v>0.2</v>
      </c>
      <c r="BQ656" s="354">
        <v>0.2</v>
      </c>
      <c r="BR656" s="613" t="s">
        <v>4473</v>
      </c>
      <c r="BS656" s="1251">
        <v>0.4</v>
      </c>
      <c r="BT656" s="1252">
        <v>0.4</v>
      </c>
      <c r="BU656" s="1258" t="s">
        <v>5832</v>
      </c>
      <c r="BV656" s="354">
        <v>0.65</v>
      </c>
      <c r="BW656" s="1251">
        <v>0.65</v>
      </c>
      <c r="BX656" s="1232" t="s">
        <v>6287</v>
      </c>
      <c r="BY656" s="354">
        <v>1</v>
      </c>
      <c r="BZ656" s="1432">
        <v>1</v>
      </c>
      <c r="CA656" s="1228" t="s">
        <v>7658</v>
      </c>
      <c r="CB656" s="354"/>
      <c r="CC656" s="355"/>
      <c r="CD656" s="355"/>
      <c r="CE656" s="354"/>
      <c r="CF656" s="355"/>
      <c r="CG656" s="355"/>
      <c r="CH656" s="354"/>
      <c r="CI656" s="355"/>
      <c r="CJ656" s="355"/>
      <c r="CK656" s="354"/>
      <c r="CL656" s="355"/>
      <c r="CM656" s="355"/>
      <c r="CN656" s="354"/>
      <c r="CO656" s="355"/>
      <c r="CP656" s="355"/>
      <c r="CQ656" s="354"/>
      <c r="CR656" s="355"/>
      <c r="CS656" s="355"/>
    </row>
    <row r="657" spans="1:97" ht="157.5" x14ac:dyDescent="0.25">
      <c r="A657" s="234" t="s">
        <v>3556</v>
      </c>
      <c r="B657" s="234" t="s">
        <v>181</v>
      </c>
      <c r="C657" s="234">
        <v>4</v>
      </c>
      <c r="D657" s="166" t="s">
        <v>186</v>
      </c>
      <c r="E657" s="120">
        <v>0</v>
      </c>
      <c r="F657" s="166">
        <v>13</v>
      </c>
      <c r="G657" s="166" t="s">
        <v>3831</v>
      </c>
      <c r="H657" s="166" t="s">
        <v>186</v>
      </c>
      <c r="I657" s="299" t="str">
        <f t="shared" si="46"/>
        <v>I-403-0-1324203</v>
      </c>
      <c r="J657" s="234" t="s">
        <v>224</v>
      </c>
      <c r="K657" s="109" t="s">
        <v>16</v>
      </c>
      <c r="L657" s="217" t="s">
        <v>20</v>
      </c>
      <c r="M657" s="111" t="s">
        <v>6028</v>
      </c>
      <c r="N657" s="109"/>
      <c r="O657" s="110" t="s">
        <v>225</v>
      </c>
      <c r="P657" s="110" t="s">
        <v>1981</v>
      </c>
      <c r="Q657" s="592" t="s">
        <v>1982</v>
      </c>
      <c r="R657" s="635" t="s">
        <v>228</v>
      </c>
      <c r="S657" s="111" t="s">
        <v>3431</v>
      </c>
      <c r="T657" s="257" t="s">
        <v>3432</v>
      </c>
      <c r="U657" s="635">
        <v>1</v>
      </c>
      <c r="V657" s="216" t="s">
        <v>314</v>
      </c>
      <c r="W657" s="1634">
        <v>1</v>
      </c>
      <c r="X657" s="234" t="s">
        <v>222</v>
      </c>
      <c r="Y657" s="134">
        <v>43157</v>
      </c>
      <c r="Z657" s="296" t="s">
        <v>3435</v>
      </c>
      <c r="AA657" s="134">
        <v>43191</v>
      </c>
      <c r="AB657" s="134">
        <v>43281</v>
      </c>
      <c r="AC657" s="341" t="str">
        <f t="shared" si="48"/>
        <v>abril</v>
      </c>
      <c r="AD657" s="343">
        <f t="shared" si="49"/>
        <v>90</v>
      </c>
      <c r="AE657" s="342">
        <f t="shared" si="47"/>
        <v>91</v>
      </c>
      <c r="AF657" s="168"/>
      <c r="AG657" s="168"/>
      <c r="AH657" s="216"/>
      <c r="AI657" s="169"/>
      <c r="AJ657" s="136"/>
      <c r="AK657" s="388" t="s">
        <v>3449</v>
      </c>
      <c r="AL657" s="119"/>
      <c r="AM657" s="119"/>
      <c r="AN657" s="432"/>
      <c r="AO657" s="119"/>
      <c r="AP657" s="138"/>
      <c r="AQ657" s="138"/>
      <c r="AR657" s="1230">
        <v>0.5</v>
      </c>
      <c r="AS657" s="1235" t="s">
        <v>5789</v>
      </c>
      <c r="AT657" s="1255">
        <v>0.75</v>
      </c>
      <c r="AU657" s="138" t="s">
        <v>6236</v>
      </c>
      <c r="AV657" s="1254">
        <v>0.85</v>
      </c>
      <c r="AW657" s="138" t="s">
        <v>7626</v>
      </c>
      <c r="AX657" s="138"/>
      <c r="AY657" s="138"/>
      <c r="AZ657" s="138"/>
      <c r="BA657" s="138"/>
      <c r="BB657" s="138"/>
      <c r="BC657" s="138"/>
      <c r="BD657" s="138"/>
      <c r="BE657" s="138"/>
      <c r="BF657" s="138"/>
      <c r="BG657" s="138"/>
      <c r="BH657" s="138"/>
      <c r="BI657" s="138"/>
      <c r="BJ657" s="335">
        <f>IFERROR(VLOOKUP(CONCATENATE($AC657,$AE657),'Matriz de Decisión'!$M$4:$Y$81,2,0),0)</f>
        <v>0</v>
      </c>
      <c r="BK657" s="952"/>
      <c r="BL657" s="296"/>
      <c r="BM657" s="952">
        <v>0</v>
      </c>
      <c r="BN657" s="952">
        <v>0</v>
      </c>
      <c r="BO657" s="952"/>
      <c r="BP657" s="952">
        <f>IFERROR(VLOOKUP(CONCATENATE($AC657,$AE657),'[1]Matriz de Decisión'!$M$4:$Y$81,4,0),0)</f>
        <v>0</v>
      </c>
      <c r="BQ657" s="355"/>
      <c r="BR657" s="355"/>
      <c r="BS657" s="1251">
        <v>0.25</v>
      </c>
      <c r="BT657" s="1252">
        <v>0.25</v>
      </c>
      <c r="BU657" s="1258" t="s">
        <v>5833</v>
      </c>
      <c r="BV657" s="354">
        <v>0.6</v>
      </c>
      <c r="BW657" s="1251">
        <v>0.6</v>
      </c>
      <c r="BX657" s="1232" t="s">
        <v>6288</v>
      </c>
      <c r="BY657" s="354">
        <v>1</v>
      </c>
      <c r="BZ657" s="1432">
        <v>0.7</v>
      </c>
      <c r="CA657" s="1228" t="s">
        <v>7659</v>
      </c>
      <c r="CB657" s="354"/>
      <c r="CC657" s="355"/>
      <c r="CD657" s="355"/>
      <c r="CE657" s="354"/>
      <c r="CF657" s="355"/>
      <c r="CG657" s="355"/>
      <c r="CH657" s="354"/>
      <c r="CI657" s="355"/>
      <c r="CJ657" s="355"/>
      <c r="CK657" s="354"/>
      <c r="CL657" s="355"/>
      <c r="CM657" s="355"/>
      <c r="CN657" s="354"/>
      <c r="CO657" s="355"/>
      <c r="CP657" s="355"/>
      <c r="CQ657" s="354"/>
      <c r="CR657" s="355"/>
      <c r="CS657" s="355"/>
    </row>
    <row r="658" spans="1:97" ht="132" customHeight="1" x14ac:dyDescent="0.25">
      <c r="A658" s="234" t="s">
        <v>3556</v>
      </c>
      <c r="B658" s="234" t="s">
        <v>181</v>
      </c>
      <c r="C658" s="234">
        <v>4</v>
      </c>
      <c r="D658" s="166" t="s">
        <v>186</v>
      </c>
      <c r="E658" s="120">
        <v>0</v>
      </c>
      <c r="F658" s="166">
        <v>13</v>
      </c>
      <c r="G658" s="166" t="s">
        <v>3832</v>
      </c>
      <c r="H658" s="166" t="s">
        <v>183</v>
      </c>
      <c r="I658" s="299" t="str">
        <f t="shared" si="46"/>
        <v>I-403-0-1324301</v>
      </c>
      <c r="J658" s="234" t="s">
        <v>224</v>
      </c>
      <c r="K658" s="109" t="s">
        <v>16</v>
      </c>
      <c r="L658" s="217" t="s">
        <v>20</v>
      </c>
      <c r="M658" s="111" t="s">
        <v>6028</v>
      </c>
      <c r="N658" s="109"/>
      <c r="O658" s="110" t="s">
        <v>225</v>
      </c>
      <c r="P658" s="110" t="s">
        <v>1981</v>
      </c>
      <c r="Q658" s="592" t="s">
        <v>1982</v>
      </c>
      <c r="R658" s="635" t="s">
        <v>228</v>
      </c>
      <c r="S658" s="111" t="s">
        <v>3436</v>
      </c>
      <c r="T658" s="257" t="s">
        <v>3437</v>
      </c>
      <c r="U658" s="991">
        <v>1</v>
      </c>
      <c r="V658" s="216" t="s">
        <v>314</v>
      </c>
      <c r="W658" s="958">
        <v>1</v>
      </c>
      <c r="X658" s="234" t="s">
        <v>222</v>
      </c>
      <c r="Y658" s="134">
        <v>43157</v>
      </c>
      <c r="Z658" s="296" t="s">
        <v>3438</v>
      </c>
      <c r="AA658" s="134">
        <v>43313</v>
      </c>
      <c r="AB658" s="134">
        <v>43465</v>
      </c>
      <c r="AC658" s="341" t="str">
        <f t="shared" si="48"/>
        <v>agosto</v>
      </c>
      <c r="AD658" s="343">
        <f t="shared" si="49"/>
        <v>152</v>
      </c>
      <c r="AE658" s="342">
        <f t="shared" si="47"/>
        <v>152</v>
      </c>
      <c r="AF658" s="168"/>
      <c r="AG658" s="168"/>
      <c r="AH658" s="216"/>
      <c r="AI658" s="169"/>
      <c r="AJ658" s="136"/>
      <c r="AK658" s="388" t="s">
        <v>3450</v>
      </c>
      <c r="AL658" s="432"/>
      <c r="AM658" s="119"/>
      <c r="AN658" s="432"/>
      <c r="AO658" s="119"/>
      <c r="AP658" s="138"/>
      <c r="AQ658" s="138"/>
      <c r="AR658" s="1234"/>
      <c r="AS658" s="1235"/>
      <c r="AT658" s="1250"/>
      <c r="AU658" s="138"/>
      <c r="AV658" s="1250"/>
      <c r="AW658" s="138"/>
      <c r="AX658" s="138"/>
      <c r="AY658" s="138"/>
      <c r="AZ658" s="138"/>
      <c r="BA658" s="138"/>
      <c r="BB658" s="138"/>
      <c r="BC658" s="138"/>
      <c r="BD658" s="138"/>
      <c r="BE658" s="138"/>
      <c r="BF658" s="138"/>
      <c r="BG658" s="138"/>
      <c r="BH658" s="138"/>
      <c r="BI658" s="138"/>
      <c r="BJ658" s="335">
        <f>IFERROR(VLOOKUP(CONCATENATE($AC658,$AE658),'Matriz de Decisión'!$M$4:$Y$81,2,0),0)</f>
        <v>0</v>
      </c>
      <c r="BK658" s="601"/>
      <c r="BL658" s="296"/>
      <c r="BM658" s="601">
        <v>0</v>
      </c>
      <c r="BN658" s="614"/>
      <c r="BO658" s="614"/>
      <c r="BP658" s="354"/>
      <c r="BQ658" s="355"/>
      <c r="BR658" s="355"/>
      <c r="BS658" s="1251">
        <v>0</v>
      </c>
      <c r="BT658" s="1253"/>
      <c r="BU658" s="1258"/>
      <c r="BV658" s="354">
        <v>0</v>
      </c>
      <c r="BW658" s="1251"/>
      <c r="BX658" s="1232"/>
      <c r="BY658" s="354">
        <v>0</v>
      </c>
      <c r="BZ658" s="355"/>
      <c r="CA658" s="1228"/>
      <c r="CB658" s="354"/>
      <c r="CC658" s="355"/>
      <c r="CD658" s="355"/>
      <c r="CE658" s="354"/>
      <c r="CF658" s="355"/>
      <c r="CG658" s="355"/>
      <c r="CH658" s="354"/>
      <c r="CI658" s="355"/>
      <c r="CJ658" s="355"/>
      <c r="CK658" s="354"/>
      <c r="CL658" s="355"/>
      <c r="CM658" s="355"/>
      <c r="CN658" s="354"/>
      <c r="CO658" s="355"/>
      <c r="CP658" s="355"/>
      <c r="CQ658" s="354"/>
      <c r="CR658" s="355"/>
      <c r="CS658" s="355"/>
    </row>
    <row r="659" spans="1:97" ht="132" customHeight="1" x14ac:dyDescent="0.25">
      <c r="A659" s="234" t="s">
        <v>3556</v>
      </c>
      <c r="B659" s="234" t="s">
        <v>181</v>
      </c>
      <c r="C659" s="234">
        <v>4</v>
      </c>
      <c r="D659" s="166" t="s">
        <v>186</v>
      </c>
      <c r="E659" s="120">
        <v>0</v>
      </c>
      <c r="F659" s="166">
        <v>13</v>
      </c>
      <c r="G659" s="166" t="s">
        <v>3832</v>
      </c>
      <c r="H659" s="166" t="s">
        <v>185</v>
      </c>
      <c r="I659" s="299" t="str">
        <f t="shared" si="46"/>
        <v>I-403-0-1324302</v>
      </c>
      <c r="J659" s="234" t="s">
        <v>224</v>
      </c>
      <c r="K659" s="109" t="s">
        <v>16</v>
      </c>
      <c r="L659" s="217" t="s">
        <v>20</v>
      </c>
      <c r="M659" s="111" t="s">
        <v>6028</v>
      </c>
      <c r="N659" s="109"/>
      <c r="O659" s="110" t="s">
        <v>225</v>
      </c>
      <c r="P659" s="110" t="s">
        <v>1981</v>
      </c>
      <c r="Q659" s="592" t="s">
        <v>1982</v>
      </c>
      <c r="R659" s="635" t="s">
        <v>228</v>
      </c>
      <c r="S659" s="111" t="s">
        <v>3436</v>
      </c>
      <c r="T659" s="257" t="s">
        <v>3437</v>
      </c>
      <c r="U659" s="991">
        <v>1</v>
      </c>
      <c r="V659" s="216" t="s">
        <v>314</v>
      </c>
      <c r="W659" s="958">
        <v>1</v>
      </c>
      <c r="X659" s="234" t="s">
        <v>222</v>
      </c>
      <c r="Y659" s="134">
        <v>43157</v>
      </c>
      <c r="Z659" s="296" t="s">
        <v>3439</v>
      </c>
      <c r="AA659" s="134">
        <v>43344</v>
      </c>
      <c r="AB659" s="134">
        <v>43465</v>
      </c>
      <c r="AC659" s="341" t="str">
        <f t="shared" si="48"/>
        <v>septiembre</v>
      </c>
      <c r="AD659" s="343">
        <f t="shared" si="49"/>
        <v>121</v>
      </c>
      <c r="AE659" s="342">
        <f t="shared" si="47"/>
        <v>122</v>
      </c>
      <c r="AF659" s="168"/>
      <c r="AG659" s="168"/>
      <c r="AH659" s="216"/>
      <c r="AI659" s="169"/>
      <c r="AJ659" s="136"/>
      <c r="AK659" s="388" t="s">
        <v>3451</v>
      </c>
      <c r="AL659" s="432"/>
      <c r="AM659" s="119"/>
      <c r="AN659" s="432"/>
      <c r="AO659" s="119"/>
      <c r="AP659" s="138"/>
      <c r="AQ659" s="138"/>
      <c r="AR659" s="1234"/>
      <c r="AS659" s="1235"/>
      <c r="AT659" s="1250"/>
      <c r="AU659" s="138"/>
      <c r="AV659" s="1250"/>
      <c r="AW659" s="138"/>
      <c r="AX659" s="138"/>
      <c r="AY659" s="138"/>
      <c r="AZ659" s="138"/>
      <c r="BA659" s="138"/>
      <c r="BB659" s="138"/>
      <c r="BC659" s="138"/>
      <c r="BD659" s="138"/>
      <c r="BE659" s="138"/>
      <c r="BF659" s="138"/>
      <c r="BG659" s="138"/>
      <c r="BH659" s="138"/>
      <c r="BI659" s="138"/>
      <c r="BJ659" s="335">
        <f>IFERROR(VLOOKUP(CONCATENATE($AC659,$AE659),'Matriz de Decisión'!$M$4:$Y$81,2,0),0)</f>
        <v>0</v>
      </c>
      <c r="BK659" s="601"/>
      <c r="BL659" s="296"/>
      <c r="BM659" s="601">
        <v>0</v>
      </c>
      <c r="BN659" s="614"/>
      <c r="BO659" s="614"/>
      <c r="BP659" s="354"/>
      <c r="BQ659" s="355"/>
      <c r="BR659" s="355"/>
      <c r="BS659" s="1251">
        <v>0</v>
      </c>
      <c r="BT659" s="1253"/>
      <c r="BU659" s="1258"/>
      <c r="BV659" s="354">
        <v>0</v>
      </c>
      <c r="BW659" s="1251"/>
      <c r="BX659" s="1232"/>
      <c r="BY659" s="354">
        <v>0</v>
      </c>
      <c r="BZ659" s="355"/>
      <c r="CA659" s="1228"/>
      <c r="CB659" s="354"/>
      <c r="CC659" s="355"/>
      <c r="CD659" s="355"/>
      <c r="CE659" s="354"/>
      <c r="CF659" s="355"/>
      <c r="CG659" s="355"/>
      <c r="CH659" s="354"/>
      <c r="CI659" s="355"/>
      <c r="CJ659" s="355"/>
      <c r="CK659" s="354"/>
      <c r="CL659" s="355"/>
      <c r="CM659" s="355"/>
      <c r="CN659" s="354"/>
      <c r="CO659" s="355"/>
      <c r="CP659" s="355"/>
      <c r="CQ659" s="354"/>
      <c r="CR659" s="355"/>
      <c r="CS659" s="355"/>
    </row>
    <row r="660" spans="1:97" ht="132" customHeight="1" x14ac:dyDescent="0.25">
      <c r="A660" s="234" t="s">
        <v>3556</v>
      </c>
      <c r="B660" s="234" t="s">
        <v>181</v>
      </c>
      <c r="C660" s="234">
        <v>4</v>
      </c>
      <c r="D660" s="166" t="s">
        <v>186</v>
      </c>
      <c r="E660" s="120">
        <v>0</v>
      </c>
      <c r="F660" s="166">
        <v>13</v>
      </c>
      <c r="G660" s="166" t="s">
        <v>3832</v>
      </c>
      <c r="H660" s="166" t="s">
        <v>186</v>
      </c>
      <c r="I660" s="299" t="str">
        <f t="shared" si="46"/>
        <v>I-403-0-1324303</v>
      </c>
      <c r="J660" s="234" t="s">
        <v>224</v>
      </c>
      <c r="K660" s="109" t="s">
        <v>16</v>
      </c>
      <c r="L660" s="217" t="s">
        <v>20</v>
      </c>
      <c r="M660" s="111" t="s">
        <v>6028</v>
      </c>
      <c r="N660" s="109"/>
      <c r="O660" s="110" t="s">
        <v>225</v>
      </c>
      <c r="P660" s="110" t="s">
        <v>1981</v>
      </c>
      <c r="Q660" s="592" t="s">
        <v>1982</v>
      </c>
      <c r="R660" s="635" t="s">
        <v>228</v>
      </c>
      <c r="S660" s="111" t="s">
        <v>3436</v>
      </c>
      <c r="T660" s="257" t="s">
        <v>3437</v>
      </c>
      <c r="U660" s="991">
        <v>1</v>
      </c>
      <c r="V660" s="216" t="s">
        <v>314</v>
      </c>
      <c r="W660" s="958">
        <v>1</v>
      </c>
      <c r="X660" s="234" t="s">
        <v>222</v>
      </c>
      <c r="Y660" s="134">
        <v>43157</v>
      </c>
      <c r="Z660" s="296" t="s">
        <v>3440</v>
      </c>
      <c r="AA660" s="134">
        <v>43435</v>
      </c>
      <c r="AB660" s="134">
        <v>43465</v>
      </c>
      <c r="AC660" s="341" t="str">
        <f t="shared" si="48"/>
        <v>diciembre</v>
      </c>
      <c r="AD660" s="343">
        <f t="shared" si="49"/>
        <v>30</v>
      </c>
      <c r="AE660" s="342">
        <f t="shared" si="47"/>
        <v>30</v>
      </c>
      <c r="AF660" s="168"/>
      <c r="AG660" s="168"/>
      <c r="AH660" s="216"/>
      <c r="AI660" s="169"/>
      <c r="AJ660" s="136"/>
      <c r="AK660" s="388" t="s">
        <v>3450</v>
      </c>
      <c r="AL660" s="432"/>
      <c r="AM660" s="119"/>
      <c r="AN660" s="432"/>
      <c r="AO660" s="119"/>
      <c r="AP660" s="138"/>
      <c r="AQ660" s="138"/>
      <c r="AR660" s="1234"/>
      <c r="AS660" s="1235"/>
      <c r="AT660" s="1250"/>
      <c r="AU660" s="138"/>
      <c r="AV660" s="1250"/>
      <c r="AW660" s="138"/>
      <c r="AX660" s="138"/>
      <c r="AY660" s="138"/>
      <c r="AZ660" s="138"/>
      <c r="BA660" s="138"/>
      <c r="BB660" s="138"/>
      <c r="BC660" s="138"/>
      <c r="BD660" s="138"/>
      <c r="BE660" s="138"/>
      <c r="BF660" s="138"/>
      <c r="BG660" s="138"/>
      <c r="BH660" s="138"/>
      <c r="BI660" s="138"/>
      <c r="BJ660" s="335">
        <f>IFERROR(VLOOKUP(CONCATENATE($AC660,$AE660),'Matriz de Decisión'!$M$4:$Y$81,2,0),0)</f>
        <v>0</v>
      </c>
      <c r="BK660" s="601"/>
      <c r="BL660" s="296"/>
      <c r="BM660" s="601">
        <v>0</v>
      </c>
      <c r="BN660" s="614"/>
      <c r="BO660" s="614"/>
      <c r="BP660" s="354"/>
      <c r="BQ660" s="355"/>
      <c r="BR660" s="355"/>
      <c r="BS660" s="1251">
        <v>0</v>
      </c>
      <c r="BT660" s="1253"/>
      <c r="BU660" s="1258"/>
      <c r="BV660" s="354">
        <v>0</v>
      </c>
      <c r="BW660" s="1251"/>
      <c r="BX660" s="1232"/>
      <c r="BY660" s="354">
        <v>0</v>
      </c>
      <c r="BZ660" s="355"/>
      <c r="CA660" s="1228"/>
      <c r="CB660" s="354"/>
      <c r="CC660" s="355"/>
      <c r="CD660" s="355"/>
      <c r="CE660" s="354"/>
      <c r="CF660" s="355"/>
      <c r="CG660" s="355"/>
      <c r="CH660" s="354"/>
      <c r="CI660" s="355"/>
      <c r="CJ660" s="355"/>
      <c r="CK660" s="354"/>
      <c r="CL660" s="355"/>
      <c r="CM660" s="355"/>
      <c r="CN660" s="354"/>
      <c r="CO660" s="355"/>
      <c r="CP660" s="355"/>
      <c r="CQ660" s="354"/>
      <c r="CR660" s="355"/>
      <c r="CS660" s="355"/>
    </row>
    <row r="661" spans="1:97" ht="204.75" x14ac:dyDescent="0.25">
      <c r="A661" s="234" t="s">
        <v>3556</v>
      </c>
      <c r="B661" s="234" t="s">
        <v>181</v>
      </c>
      <c r="C661" s="234">
        <v>4</v>
      </c>
      <c r="D661" s="166" t="s">
        <v>186</v>
      </c>
      <c r="E661" s="120">
        <v>0</v>
      </c>
      <c r="F661" s="166">
        <v>13</v>
      </c>
      <c r="G661" s="166" t="s">
        <v>3833</v>
      </c>
      <c r="H661" s="166" t="s">
        <v>183</v>
      </c>
      <c r="I661" s="299" t="str">
        <f t="shared" si="46"/>
        <v>I-403-0-1324401</v>
      </c>
      <c r="J661" s="234" t="s">
        <v>224</v>
      </c>
      <c r="K661" s="109" t="s">
        <v>16</v>
      </c>
      <c r="L661" s="217" t="s">
        <v>20</v>
      </c>
      <c r="M661" s="111" t="s">
        <v>6028</v>
      </c>
      <c r="N661" s="109"/>
      <c r="O661" s="110" t="s">
        <v>225</v>
      </c>
      <c r="P661" s="110" t="s">
        <v>1981</v>
      </c>
      <c r="Q661" s="592" t="s">
        <v>1982</v>
      </c>
      <c r="R661" s="635" t="s">
        <v>228</v>
      </c>
      <c r="S661" s="111" t="s">
        <v>3441</v>
      </c>
      <c r="T661" s="257" t="s">
        <v>3442</v>
      </c>
      <c r="U661" s="256">
        <v>1</v>
      </c>
      <c r="V661" s="216" t="s">
        <v>223</v>
      </c>
      <c r="W661" s="310">
        <v>8</v>
      </c>
      <c r="X661" s="234" t="s">
        <v>222</v>
      </c>
      <c r="Y661" s="134">
        <v>43157</v>
      </c>
      <c r="Z661" s="296" t="s">
        <v>3443</v>
      </c>
      <c r="AA661" s="134">
        <v>43102</v>
      </c>
      <c r="AB661" s="134">
        <v>43465</v>
      </c>
      <c r="AC661" s="341" t="str">
        <f t="shared" si="48"/>
        <v>enero</v>
      </c>
      <c r="AD661" s="343">
        <f t="shared" si="49"/>
        <v>363</v>
      </c>
      <c r="AE661" s="342">
        <f t="shared" si="47"/>
        <v>365</v>
      </c>
      <c r="AF661" s="168"/>
      <c r="AG661" s="168"/>
      <c r="AH661" s="216"/>
      <c r="AI661" s="169"/>
      <c r="AJ661" s="136"/>
      <c r="AK661" s="388" t="s">
        <v>3452</v>
      </c>
      <c r="AL661" s="432">
        <v>0.05</v>
      </c>
      <c r="AM661" s="119" t="s">
        <v>3457</v>
      </c>
      <c r="AN661" s="432">
        <v>0.11</v>
      </c>
      <c r="AO661" s="119" t="s">
        <v>3458</v>
      </c>
      <c r="AP661" s="222">
        <v>0.17</v>
      </c>
      <c r="AQ661" s="751" t="s">
        <v>4466</v>
      </c>
      <c r="AR661" s="1230">
        <v>0.22</v>
      </c>
      <c r="AS661" s="1235" t="s">
        <v>5790</v>
      </c>
      <c r="AT661" s="1254">
        <v>0.28000000000000003</v>
      </c>
      <c r="AU661" s="138" t="s">
        <v>6237</v>
      </c>
      <c r="AV661" s="1254">
        <v>0.3</v>
      </c>
      <c r="AW661" s="138" t="s">
        <v>7627</v>
      </c>
      <c r="AX661" s="138"/>
      <c r="AY661" s="138"/>
      <c r="AZ661" s="138"/>
      <c r="BA661" s="138"/>
      <c r="BB661" s="138"/>
      <c r="BC661" s="138"/>
      <c r="BD661" s="138"/>
      <c r="BE661" s="138"/>
      <c r="BF661" s="138"/>
      <c r="BG661" s="138"/>
      <c r="BH661" s="138"/>
      <c r="BI661" s="138"/>
      <c r="BJ661" s="335">
        <f>IFERROR(VLOOKUP(CONCATENATE($AC661,$AE661),'Matriz de Decisión'!$M$4:$Y$81,2,0),0)</f>
        <v>5.333333333333333E-2</v>
      </c>
      <c r="BK661" s="952">
        <v>0.05</v>
      </c>
      <c r="BL661" s="296" t="s">
        <v>3460</v>
      </c>
      <c r="BM661" s="605">
        <v>0.10666666666666666</v>
      </c>
      <c r="BN661" s="605">
        <v>0.10666666666666666</v>
      </c>
      <c r="BO661" s="615" t="s">
        <v>3461</v>
      </c>
      <c r="BP661" s="354">
        <f>IFERROR(VLOOKUP(CONCATENATE($AC661,$AE661),'[1]Matriz de Decisión'!$M$4:$Y$81,4,0),0)</f>
        <v>0.15999999999999998</v>
      </c>
      <c r="BQ661" s="354">
        <v>0.16</v>
      </c>
      <c r="BR661" s="755" t="s">
        <v>4474</v>
      </c>
      <c r="BS661" s="1251">
        <v>0.21</v>
      </c>
      <c r="BT661" s="1252">
        <v>0.21</v>
      </c>
      <c r="BU661" s="1258" t="s">
        <v>5834</v>
      </c>
      <c r="BV661" s="354">
        <v>0.26666666666666666</v>
      </c>
      <c r="BW661" s="1251">
        <v>0.27</v>
      </c>
      <c r="BX661" s="1232" t="s">
        <v>6289</v>
      </c>
      <c r="BY661" s="354">
        <v>0.32</v>
      </c>
      <c r="BZ661" s="1432">
        <v>0.32</v>
      </c>
      <c r="CA661" s="1228" t="s">
        <v>7660</v>
      </c>
      <c r="CB661" s="354"/>
      <c r="CC661" s="355"/>
      <c r="CD661" s="355"/>
      <c r="CE661" s="354"/>
      <c r="CF661" s="355"/>
      <c r="CG661" s="355"/>
      <c r="CH661" s="354"/>
      <c r="CI661" s="355"/>
      <c r="CJ661" s="355"/>
      <c r="CK661" s="354"/>
      <c r="CL661" s="355"/>
      <c r="CM661" s="355"/>
      <c r="CN661" s="354"/>
      <c r="CO661" s="355"/>
      <c r="CP661" s="355"/>
      <c r="CQ661" s="354"/>
      <c r="CR661" s="355"/>
      <c r="CS661" s="355"/>
    </row>
    <row r="662" spans="1:97" ht="204.75" x14ac:dyDescent="0.25">
      <c r="A662" s="234" t="s">
        <v>3556</v>
      </c>
      <c r="B662" s="234" t="s">
        <v>181</v>
      </c>
      <c r="C662" s="234">
        <v>4</v>
      </c>
      <c r="D662" s="166" t="s">
        <v>186</v>
      </c>
      <c r="E662" s="120">
        <v>0</v>
      </c>
      <c r="F662" s="166">
        <v>13</v>
      </c>
      <c r="G662" s="166" t="s">
        <v>3833</v>
      </c>
      <c r="H662" s="166" t="s">
        <v>185</v>
      </c>
      <c r="I662" s="299" t="str">
        <f t="shared" si="46"/>
        <v>I-403-0-1324402</v>
      </c>
      <c r="J662" s="234" t="s">
        <v>224</v>
      </c>
      <c r="K662" s="109" t="s">
        <v>16</v>
      </c>
      <c r="L662" s="217" t="s">
        <v>20</v>
      </c>
      <c r="M662" s="111" t="s">
        <v>6028</v>
      </c>
      <c r="N662" s="109"/>
      <c r="O662" s="110" t="s">
        <v>225</v>
      </c>
      <c r="P662" s="110" t="s">
        <v>1981</v>
      </c>
      <c r="Q662" s="592" t="s">
        <v>1982</v>
      </c>
      <c r="R662" s="635" t="s">
        <v>228</v>
      </c>
      <c r="S662" s="111" t="s">
        <v>3441</v>
      </c>
      <c r="T662" s="257" t="s">
        <v>3444</v>
      </c>
      <c r="U662" s="256">
        <v>1</v>
      </c>
      <c r="V662" s="216" t="s">
        <v>223</v>
      </c>
      <c r="W662" s="310">
        <v>8</v>
      </c>
      <c r="X662" s="234" t="s">
        <v>222</v>
      </c>
      <c r="Y662" s="134">
        <v>43157</v>
      </c>
      <c r="Z662" s="296" t="s">
        <v>3445</v>
      </c>
      <c r="AA662" s="134">
        <v>43102</v>
      </c>
      <c r="AB662" s="134">
        <v>43465</v>
      </c>
      <c r="AC662" s="341" t="str">
        <f t="shared" si="48"/>
        <v>enero</v>
      </c>
      <c r="AD662" s="343">
        <f t="shared" si="49"/>
        <v>363</v>
      </c>
      <c r="AE662" s="342">
        <f t="shared" si="47"/>
        <v>365</v>
      </c>
      <c r="AF662" s="168"/>
      <c r="AG662" s="168"/>
      <c r="AH662" s="216"/>
      <c r="AI662" s="169"/>
      <c r="AJ662" s="136"/>
      <c r="AK662" s="388" t="s">
        <v>3453</v>
      </c>
      <c r="AL662" s="432">
        <v>0.05</v>
      </c>
      <c r="AM662" s="119" t="s">
        <v>3457</v>
      </c>
      <c r="AN662" s="432">
        <v>0.11</v>
      </c>
      <c r="AO662" s="119" t="s">
        <v>3458</v>
      </c>
      <c r="AP662" s="222">
        <v>0.17</v>
      </c>
      <c r="AQ662" s="751" t="s">
        <v>4466</v>
      </c>
      <c r="AR662" s="1230">
        <v>0.22</v>
      </c>
      <c r="AS662" s="1235" t="s">
        <v>5790</v>
      </c>
      <c r="AT662" s="1254">
        <v>0.28000000000000003</v>
      </c>
      <c r="AU662" s="138" t="s">
        <v>6237</v>
      </c>
      <c r="AV662" s="1254">
        <v>0.3</v>
      </c>
      <c r="AW662" s="138" t="s">
        <v>7627</v>
      </c>
      <c r="AX662" s="138"/>
      <c r="AY662" s="138"/>
      <c r="AZ662" s="138"/>
      <c r="BA662" s="138"/>
      <c r="BB662" s="138"/>
      <c r="BC662" s="138"/>
      <c r="BD662" s="138"/>
      <c r="BE662" s="138"/>
      <c r="BF662" s="138"/>
      <c r="BG662" s="138"/>
      <c r="BH662" s="138"/>
      <c r="BI662" s="138"/>
      <c r="BJ662" s="335">
        <f>IFERROR(VLOOKUP(CONCATENATE($AC662,$AE662),'Matriz de Decisión'!$M$4:$Y$81,2,0),0)</f>
        <v>5.333333333333333E-2</v>
      </c>
      <c r="BK662" s="952">
        <v>0.05</v>
      </c>
      <c r="BL662" s="296" t="s">
        <v>3462</v>
      </c>
      <c r="BM662" s="605">
        <v>0.10666666666666666</v>
      </c>
      <c r="BN662" s="605">
        <v>0.10666666666666666</v>
      </c>
      <c r="BO662" s="615" t="s">
        <v>3463</v>
      </c>
      <c r="BP662" s="354">
        <f>IFERROR(VLOOKUP(CONCATENATE($AC662,$AE662),'[1]Matriz de Decisión'!$M$4:$Y$81,4,0),0)</f>
        <v>0.15999999999999998</v>
      </c>
      <c r="BQ662" s="354">
        <v>0.16</v>
      </c>
      <c r="BR662" s="755" t="s">
        <v>4475</v>
      </c>
      <c r="BS662" s="1251">
        <v>0.21</v>
      </c>
      <c r="BT662" s="1252">
        <v>0.21</v>
      </c>
      <c r="BU662" s="1258" t="s">
        <v>5835</v>
      </c>
      <c r="BV662" s="354">
        <v>0.26666666666666666</v>
      </c>
      <c r="BW662" s="1251">
        <v>0.27</v>
      </c>
      <c r="BX662" s="1232" t="s">
        <v>6290</v>
      </c>
      <c r="BY662" s="354">
        <v>0.32</v>
      </c>
      <c r="BZ662" s="1432">
        <v>0.28999999999999998</v>
      </c>
      <c r="CA662" s="1228" t="s">
        <v>7661</v>
      </c>
      <c r="CB662" s="354"/>
      <c r="CC662" s="355"/>
      <c r="CD662" s="355"/>
      <c r="CE662" s="354"/>
      <c r="CF662" s="355"/>
      <c r="CG662" s="355"/>
      <c r="CH662" s="354"/>
      <c r="CI662" s="355"/>
      <c r="CJ662" s="355"/>
      <c r="CK662" s="354"/>
      <c r="CL662" s="355"/>
      <c r="CM662" s="355"/>
      <c r="CN662" s="354"/>
      <c r="CO662" s="355"/>
      <c r="CP662" s="355"/>
      <c r="CQ662" s="354"/>
      <c r="CR662" s="355"/>
      <c r="CS662" s="355"/>
    </row>
    <row r="663" spans="1:97" ht="204.75" x14ac:dyDescent="0.25">
      <c r="A663" s="234" t="s">
        <v>3556</v>
      </c>
      <c r="B663" s="234" t="s">
        <v>181</v>
      </c>
      <c r="C663" s="234">
        <v>4</v>
      </c>
      <c r="D663" s="166" t="s">
        <v>186</v>
      </c>
      <c r="E663" s="120">
        <v>0</v>
      </c>
      <c r="F663" s="166">
        <v>13</v>
      </c>
      <c r="G663" s="166" t="s">
        <v>3833</v>
      </c>
      <c r="H663" s="166" t="s">
        <v>186</v>
      </c>
      <c r="I663" s="299" t="str">
        <f t="shared" si="46"/>
        <v>I-403-0-1324403</v>
      </c>
      <c r="J663" s="234" t="s">
        <v>224</v>
      </c>
      <c r="K663" s="109" t="s">
        <v>16</v>
      </c>
      <c r="L663" s="217" t="s">
        <v>20</v>
      </c>
      <c r="M663" s="111" t="s">
        <v>6028</v>
      </c>
      <c r="N663" s="109"/>
      <c r="O663" s="110" t="s">
        <v>225</v>
      </c>
      <c r="P663" s="110" t="s">
        <v>1981</v>
      </c>
      <c r="Q663" s="592" t="s">
        <v>1982</v>
      </c>
      <c r="R663" s="635" t="s">
        <v>228</v>
      </c>
      <c r="S663" s="111" t="s">
        <v>3441</v>
      </c>
      <c r="T663" s="257" t="s">
        <v>3444</v>
      </c>
      <c r="U663" s="256">
        <v>1</v>
      </c>
      <c r="V663" s="216" t="s">
        <v>223</v>
      </c>
      <c r="W663" s="310">
        <v>8</v>
      </c>
      <c r="X663" s="234" t="s">
        <v>222</v>
      </c>
      <c r="Y663" s="134">
        <v>43157</v>
      </c>
      <c r="Z663" s="296" t="s">
        <v>3446</v>
      </c>
      <c r="AA663" s="134">
        <v>43102</v>
      </c>
      <c r="AB663" s="134">
        <v>43434</v>
      </c>
      <c r="AC663" s="341" t="str">
        <f t="shared" si="48"/>
        <v>enero</v>
      </c>
      <c r="AD663" s="343">
        <f t="shared" si="49"/>
        <v>332</v>
      </c>
      <c r="AE663" s="342">
        <f t="shared" si="47"/>
        <v>333</v>
      </c>
      <c r="AF663" s="168"/>
      <c r="AG663" s="168"/>
      <c r="AH663" s="216"/>
      <c r="AI663" s="169"/>
      <c r="AJ663" s="136"/>
      <c r="AK663" s="388" t="s">
        <v>3454</v>
      </c>
      <c r="AL663" s="432">
        <v>0.05</v>
      </c>
      <c r="AM663" s="119" t="s">
        <v>3457</v>
      </c>
      <c r="AN663" s="432">
        <v>0.11</v>
      </c>
      <c r="AO663" s="119" t="s">
        <v>3458</v>
      </c>
      <c r="AP663" s="222">
        <v>0.17</v>
      </c>
      <c r="AQ663" s="751" t="s">
        <v>4466</v>
      </c>
      <c r="AR663" s="1230">
        <v>0.22</v>
      </c>
      <c r="AS663" s="1235" t="s">
        <v>5790</v>
      </c>
      <c r="AT663" s="1254">
        <v>0.28000000000000003</v>
      </c>
      <c r="AU663" s="138" t="s">
        <v>6237</v>
      </c>
      <c r="AV663" s="1254">
        <v>0.3</v>
      </c>
      <c r="AW663" s="138" t="s">
        <v>7627</v>
      </c>
      <c r="AX663" s="138"/>
      <c r="AY663" s="138"/>
      <c r="AZ663" s="138"/>
      <c r="BA663" s="138"/>
      <c r="BB663" s="138"/>
      <c r="BC663" s="138"/>
      <c r="BD663" s="138"/>
      <c r="BE663" s="138"/>
      <c r="BF663" s="138"/>
      <c r="BG663" s="138"/>
      <c r="BH663" s="138"/>
      <c r="BI663" s="138"/>
      <c r="BJ663" s="335">
        <f>IFERROR(VLOOKUP(CONCATENATE($AC663,$AE663),'Matriz de Decisión'!$M$4:$Y$81,2,0),0)</f>
        <v>6.0909090909090913E-2</v>
      </c>
      <c r="BK663" s="952">
        <v>0.05</v>
      </c>
      <c r="BL663" s="296" t="s">
        <v>3464</v>
      </c>
      <c r="BM663" s="605">
        <v>0.12181818181818183</v>
      </c>
      <c r="BN663" s="605">
        <v>0.12181818181818183</v>
      </c>
      <c r="BO663" s="615" t="s">
        <v>3465</v>
      </c>
      <c r="BP663" s="354">
        <v>0.18272727272727299</v>
      </c>
      <c r="BQ663" s="354">
        <v>0.18272727272727299</v>
      </c>
      <c r="BR663" s="755" t="s">
        <v>4476</v>
      </c>
      <c r="BS663" s="1251">
        <v>0.24</v>
      </c>
      <c r="BT663" s="1252">
        <v>0.24</v>
      </c>
      <c r="BU663" s="1258" t="s">
        <v>5836</v>
      </c>
      <c r="BV663" s="354">
        <v>0.30454545454545456</v>
      </c>
      <c r="BW663" s="1251">
        <v>0.30454545454545456</v>
      </c>
      <c r="BX663" s="1232" t="s">
        <v>6291</v>
      </c>
      <c r="BY663" s="354">
        <v>0.3954545454545455</v>
      </c>
      <c r="BZ663" s="1432">
        <v>0.3954545454545455</v>
      </c>
      <c r="CA663" s="1228" t="s">
        <v>7662</v>
      </c>
      <c r="CB663" s="354"/>
      <c r="CC663" s="355"/>
      <c r="CD663" s="355"/>
      <c r="CE663" s="354"/>
      <c r="CF663" s="355"/>
      <c r="CG663" s="355"/>
      <c r="CH663" s="354"/>
      <c r="CI663" s="355"/>
      <c r="CJ663" s="355"/>
      <c r="CK663" s="354"/>
      <c r="CL663" s="355"/>
      <c r="CM663" s="355"/>
      <c r="CN663" s="354"/>
      <c r="CO663" s="355"/>
      <c r="CP663" s="355"/>
      <c r="CQ663" s="354"/>
      <c r="CR663" s="355"/>
      <c r="CS663" s="355"/>
    </row>
    <row r="664" spans="1:97" ht="141.75" customHeight="1" x14ac:dyDescent="0.25">
      <c r="A664" s="234" t="s">
        <v>3556</v>
      </c>
      <c r="B664" s="234" t="s">
        <v>181</v>
      </c>
      <c r="C664" s="234">
        <v>4</v>
      </c>
      <c r="D664" s="166" t="s">
        <v>186</v>
      </c>
      <c r="E664" s="120">
        <v>0</v>
      </c>
      <c r="F664" s="166">
        <v>13</v>
      </c>
      <c r="G664" s="166" t="s">
        <v>3833</v>
      </c>
      <c r="H664" s="166" t="s">
        <v>187</v>
      </c>
      <c r="I664" s="299" t="str">
        <f t="shared" ref="I664:I727" si="50">+B664&amp;"-"&amp;C664&amp;D664&amp;"-"&amp;E664&amp;"-"&amp;F664&amp;G664&amp;H664</f>
        <v>I-403-0-1324404</v>
      </c>
      <c r="J664" s="234" t="s">
        <v>224</v>
      </c>
      <c r="K664" s="109" t="s">
        <v>16</v>
      </c>
      <c r="L664" s="217" t="s">
        <v>20</v>
      </c>
      <c r="M664" s="111" t="s">
        <v>6028</v>
      </c>
      <c r="N664" s="109"/>
      <c r="O664" s="110" t="s">
        <v>225</v>
      </c>
      <c r="P664" s="110" t="s">
        <v>1981</v>
      </c>
      <c r="Q664" s="592" t="s">
        <v>1982</v>
      </c>
      <c r="R664" s="635" t="s">
        <v>228</v>
      </c>
      <c r="S664" s="111" t="s">
        <v>3441</v>
      </c>
      <c r="T664" s="257" t="s">
        <v>3444</v>
      </c>
      <c r="U664" s="256">
        <v>1</v>
      </c>
      <c r="V664" s="216" t="s">
        <v>223</v>
      </c>
      <c r="W664" s="310">
        <v>8</v>
      </c>
      <c r="X664" s="234" t="s">
        <v>222</v>
      </c>
      <c r="Y664" s="134">
        <v>43157</v>
      </c>
      <c r="Z664" s="296" t="s">
        <v>3447</v>
      </c>
      <c r="AA664" s="134">
        <v>43252</v>
      </c>
      <c r="AB664" s="134">
        <v>43465</v>
      </c>
      <c r="AC664" s="341" t="str">
        <f t="shared" si="48"/>
        <v>junio</v>
      </c>
      <c r="AD664" s="343">
        <f t="shared" si="49"/>
        <v>213</v>
      </c>
      <c r="AE664" s="342">
        <f t="shared" si="47"/>
        <v>213</v>
      </c>
      <c r="AF664" s="168"/>
      <c r="AG664" s="168"/>
      <c r="AH664" s="216"/>
      <c r="AI664" s="169"/>
      <c r="AJ664" s="136"/>
      <c r="AK664" s="388" t="s">
        <v>3455</v>
      </c>
      <c r="AL664" s="432">
        <v>0.05</v>
      </c>
      <c r="AM664" s="119" t="s">
        <v>3457</v>
      </c>
      <c r="AN664" s="432"/>
      <c r="AO664" s="119"/>
      <c r="AP664" s="138"/>
      <c r="AQ664" s="138"/>
      <c r="AR664" s="1234"/>
      <c r="AS664" s="1235"/>
      <c r="AT664" s="1254">
        <v>0.28000000000000003</v>
      </c>
      <c r="AU664" s="138" t="s">
        <v>6237</v>
      </c>
      <c r="AV664" s="1254">
        <v>0.3</v>
      </c>
      <c r="AW664" s="138" t="s">
        <v>7627</v>
      </c>
      <c r="AX664" s="138"/>
      <c r="AY664" s="138"/>
      <c r="AZ664" s="138"/>
      <c r="BA664" s="138"/>
      <c r="BB664" s="138"/>
      <c r="BC664" s="138"/>
      <c r="BD664" s="138"/>
      <c r="BE664" s="138"/>
      <c r="BF664" s="138"/>
      <c r="BG664" s="138"/>
      <c r="BH664" s="138"/>
      <c r="BI664" s="138"/>
      <c r="BJ664" s="335">
        <f>IFERROR(VLOOKUP(CONCATENATE($AC664,$AE664),'Matriz de Decisión'!$M$4:$Y$81,2,0),0)</f>
        <v>0</v>
      </c>
      <c r="BK664" s="601"/>
      <c r="BL664" s="296"/>
      <c r="BM664" s="601">
        <v>0</v>
      </c>
      <c r="BN664" s="614"/>
      <c r="BO664" s="614"/>
      <c r="BP664" s="354"/>
      <c r="BQ664" s="355"/>
      <c r="BR664" s="355"/>
      <c r="BS664" s="1251">
        <v>0</v>
      </c>
      <c r="BT664" s="1253"/>
      <c r="BU664" s="1258"/>
      <c r="BV664" s="354">
        <v>0</v>
      </c>
      <c r="BW664" s="1251"/>
      <c r="BX664" s="1232"/>
      <c r="BY664" s="354">
        <v>0.10285714285714284</v>
      </c>
      <c r="BZ664" s="1432">
        <v>0.10285714285714284</v>
      </c>
      <c r="CA664" s="1228" t="s">
        <v>7663</v>
      </c>
      <c r="CB664" s="354"/>
      <c r="CC664" s="355"/>
      <c r="CD664" s="355"/>
      <c r="CE664" s="354"/>
      <c r="CF664" s="355"/>
      <c r="CG664" s="355"/>
      <c r="CH664" s="354"/>
      <c r="CI664" s="355"/>
      <c r="CJ664" s="355"/>
      <c r="CK664" s="354"/>
      <c r="CL664" s="355"/>
      <c r="CM664" s="355"/>
      <c r="CN664" s="354"/>
      <c r="CO664" s="355"/>
      <c r="CP664" s="355"/>
      <c r="CQ664" s="354"/>
      <c r="CR664" s="355"/>
      <c r="CS664" s="355"/>
    </row>
    <row r="665" spans="1:97" ht="204.75" x14ac:dyDescent="0.25">
      <c r="A665" s="234" t="s">
        <v>3556</v>
      </c>
      <c r="B665" s="234" t="s">
        <v>181</v>
      </c>
      <c r="C665" s="234">
        <v>4</v>
      </c>
      <c r="D665" s="166" t="s">
        <v>186</v>
      </c>
      <c r="E665" s="120">
        <v>0</v>
      </c>
      <c r="F665" s="166" t="s">
        <v>192</v>
      </c>
      <c r="G665" s="166" t="s">
        <v>3834</v>
      </c>
      <c r="H665" s="166" t="s">
        <v>183</v>
      </c>
      <c r="I665" s="299" t="str">
        <f t="shared" si="50"/>
        <v>I-403-0-1324501</v>
      </c>
      <c r="J665" s="234" t="s">
        <v>221</v>
      </c>
      <c r="K665" s="109" t="s">
        <v>16</v>
      </c>
      <c r="L665" s="217" t="s">
        <v>20</v>
      </c>
      <c r="M665" s="111" t="s">
        <v>6028</v>
      </c>
      <c r="N665" s="109"/>
      <c r="O665" s="110" t="s">
        <v>225</v>
      </c>
      <c r="P665" s="110" t="s">
        <v>1981</v>
      </c>
      <c r="Q665" s="331" t="s">
        <v>1982</v>
      </c>
      <c r="R665" s="635" t="s">
        <v>228</v>
      </c>
      <c r="S665" s="111" t="s">
        <v>2051</v>
      </c>
      <c r="T665" s="257" t="s">
        <v>3354</v>
      </c>
      <c r="U665" s="256">
        <v>1</v>
      </c>
      <c r="V665" s="216" t="s">
        <v>223</v>
      </c>
      <c r="W665" s="310">
        <v>248</v>
      </c>
      <c r="X665" s="234"/>
      <c r="Y665" s="134"/>
      <c r="Z665" s="296" t="s">
        <v>2052</v>
      </c>
      <c r="AA665" s="134">
        <v>43102</v>
      </c>
      <c r="AB665" s="134">
        <v>43464</v>
      </c>
      <c r="AC665" s="341" t="str">
        <f t="shared" si="48"/>
        <v>enero</v>
      </c>
      <c r="AD665" s="343">
        <f t="shared" si="49"/>
        <v>362</v>
      </c>
      <c r="AE665" s="342">
        <f t="shared" si="47"/>
        <v>365</v>
      </c>
      <c r="AF665" s="168">
        <v>0</v>
      </c>
      <c r="AG665" s="168">
        <v>0</v>
      </c>
      <c r="AH665" s="216"/>
      <c r="AI665" s="169"/>
      <c r="AJ665" s="136" t="s">
        <v>2053</v>
      </c>
      <c r="AK665" s="388" t="s">
        <v>3355</v>
      </c>
      <c r="AL665" s="349">
        <v>4</v>
      </c>
      <c r="AM665" s="119" t="s">
        <v>3358</v>
      </c>
      <c r="AN665" s="349">
        <v>22</v>
      </c>
      <c r="AO665" s="119" t="s">
        <v>3358</v>
      </c>
      <c r="AP665" s="993">
        <f>VLOOKUP($I665,'[12] Formato de Formulación y Seg'!$I$50:$BQ$63,33,0)</f>
        <v>47</v>
      </c>
      <c r="AQ665" s="139" t="str">
        <f>VLOOKUP($I665,'[12] Formato de Formulación y Seg'!$I$50:$BQ$63,34,0)</f>
        <v>Se recibieron solicitudes y se emitieron conceptos manteniendo el promedio de días establecidos en la normatividad (5 días hábiles)</v>
      </c>
      <c r="AR665" s="1249">
        <v>53</v>
      </c>
      <c r="AS665" s="1099" t="s">
        <v>5791</v>
      </c>
      <c r="AT665" s="1249">
        <v>90</v>
      </c>
      <c r="AU665" s="139" t="s">
        <v>6248</v>
      </c>
      <c r="AV665" s="1624">
        <v>124</v>
      </c>
      <c r="AW665" s="139" t="s">
        <v>7637</v>
      </c>
      <c r="AX665" s="139"/>
      <c r="AY665" s="139"/>
      <c r="AZ665" s="139"/>
      <c r="BA665" s="139"/>
      <c r="BB665" s="139"/>
      <c r="BC665" s="139"/>
      <c r="BD665" s="139"/>
      <c r="BE665" s="139"/>
      <c r="BF665" s="139"/>
      <c r="BG665" s="139"/>
      <c r="BH665" s="139"/>
      <c r="BI665" s="139"/>
      <c r="BJ665" s="335">
        <f>IFERROR(VLOOKUP(CONCATENATE($AC665,$AE665),'Matriz de Decisión'!$M$4:$Y$81,2,0),0)</f>
        <v>5.333333333333333E-2</v>
      </c>
      <c r="BK665" s="952">
        <v>0.02</v>
      </c>
      <c r="BL665" s="296" t="s">
        <v>3358</v>
      </c>
      <c r="BM665" s="605">
        <v>0.10666666666666666</v>
      </c>
      <c r="BN665" s="606">
        <v>8.8999999999999996E-2</v>
      </c>
      <c r="BO665" s="139" t="s">
        <v>3359</v>
      </c>
      <c r="BP665" s="354">
        <f>IFERROR(VLOOKUP(CONCATENATE($AC665,$AE665),'[1]Matriz de Decisión'!$M$4:$Y$81,4,0),0)</f>
        <v>0.15999999999999998</v>
      </c>
      <c r="BQ665" s="557">
        <f>VLOOKUP($I665,'[12] Formato de Formulación y Seg'!$I$50:$BQ$63,60,0)</f>
        <v>0.19</v>
      </c>
      <c r="BR665" s="729" t="str">
        <f>VLOOKUP($I665,'[12] Formato de Formulación y Seg'!$I$50:$BQ$63,61,0)</f>
        <v>Se recibieron las solicitudes y se emitieron los conceptos dentro del tiempo establecido. La entidades territoriales han mejorado la dinámica de subsanar y remitir en un menor tiempo los proyectos.</v>
      </c>
      <c r="BS665" s="1251">
        <v>0.21</v>
      </c>
      <c r="BT665" s="1252">
        <v>0.21</v>
      </c>
      <c r="BU665" s="1258" t="s">
        <v>5837</v>
      </c>
      <c r="BV665" s="354">
        <v>0.26666666666666666</v>
      </c>
      <c r="BW665" s="1251">
        <v>0.36299999999999999</v>
      </c>
      <c r="BX665" s="1232" t="s">
        <v>6292</v>
      </c>
      <c r="BY665" s="354">
        <v>0.32</v>
      </c>
      <c r="BZ665" s="1432">
        <v>0.5</v>
      </c>
      <c r="CA665" s="1228" t="s">
        <v>7678</v>
      </c>
      <c r="CB665" s="354">
        <f>IFERROR(VLOOKUP(CONCATENATE($AC665,$AE665),'[1]Matriz de Decisión'!$M$4:$Y$81,8,0),0)</f>
        <v>0.40333333333333332</v>
      </c>
      <c r="CC665" s="355"/>
      <c r="CD665" s="355"/>
      <c r="CE665" s="354">
        <f>IFERROR(VLOOKUP(CONCATENATE($AC665,$AE665),'[1]Matriz de Decisión'!$M$4:$Y$81,9,0),0)</f>
        <v>0.48666666666666664</v>
      </c>
      <c r="CF665" s="355"/>
      <c r="CG665" s="355"/>
      <c r="CH665" s="354">
        <f>IFERROR(VLOOKUP(CONCATENATE($AC665,$AE665),'[1]Matriz de Decisión'!$M$4:$Y$81,10,0),0)</f>
        <v>0.56999999999999995</v>
      </c>
      <c r="CI665" s="355"/>
      <c r="CJ665" s="355"/>
      <c r="CK665" s="354">
        <f>IFERROR(VLOOKUP(CONCATENATE($AC665,$AE665),'[1]Matriz de Decisión'!$M$4:$Y$81,11,0),0)</f>
        <v>0.65333333333333332</v>
      </c>
      <c r="CL665" s="355"/>
      <c r="CM665" s="355"/>
      <c r="CN665" s="354">
        <f>IFERROR(VLOOKUP(CONCATENATE($AC665,$AE665),'[1]Matriz de Decisión'!$M$4:$Y$81,12,0),0)</f>
        <v>0.73666666666666669</v>
      </c>
      <c r="CO665" s="355"/>
      <c r="CP665" s="355"/>
      <c r="CQ665" s="354">
        <f>IFERROR(VLOOKUP(CONCATENATE($AC665,$AE665),'[1]Matriz de Decisión'!$M$4:$Y$81,13,0),0)</f>
        <v>0.99999999999999989</v>
      </c>
      <c r="CR665" s="355"/>
      <c r="CS665" s="355"/>
    </row>
    <row r="666" spans="1:97" ht="204.75" x14ac:dyDescent="0.25">
      <c r="A666" s="234" t="s">
        <v>3556</v>
      </c>
      <c r="B666" s="234" t="s">
        <v>181</v>
      </c>
      <c r="C666" s="234">
        <v>4</v>
      </c>
      <c r="D666" s="166" t="s">
        <v>186</v>
      </c>
      <c r="E666" s="120">
        <v>0</v>
      </c>
      <c r="F666" s="166" t="s">
        <v>192</v>
      </c>
      <c r="G666" s="166" t="s">
        <v>3834</v>
      </c>
      <c r="H666" s="166" t="s">
        <v>185</v>
      </c>
      <c r="I666" s="299" t="str">
        <f t="shared" si="50"/>
        <v>I-403-0-1324502</v>
      </c>
      <c r="J666" s="234" t="s">
        <v>221</v>
      </c>
      <c r="K666" s="109" t="s">
        <v>16</v>
      </c>
      <c r="L666" s="217" t="s">
        <v>20</v>
      </c>
      <c r="M666" s="111" t="s">
        <v>6028</v>
      </c>
      <c r="N666" s="109"/>
      <c r="O666" s="110" t="s">
        <v>225</v>
      </c>
      <c r="P666" s="110" t="s">
        <v>1981</v>
      </c>
      <c r="Q666" s="331" t="s">
        <v>1982</v>
      </c>
      <c r="R666" s="635" t="s">
        <v>228</v>
      </c>
      <c r="S666" s="111" t="s">
        <v>2051</v>
      </c>
      <c r="T666" s="257" t="s">
        <v>3354</v>
      </c>
      <c r="U666" s="256">
        <v>1</v>
      </c>
      <c r="V666" s="216" t="s">
        <v>223</v>
      </c>
      <c r="W666" s="310">
        <v>248</v>
      </c>
      <c r="X666" s="234"/>
      <c r="Y666" s="134"/>
      <c r="Z666" s="296" t="s">
        <v>2054</v>
      </c>
      <c r="AA666" s="134">
        <v>43102</v>
      </c>
      <c r="AB666" s="134">
        <v>43464</v>
      </c>
      <c r="AC666" s="341" t="str">
        <f t="shared" si="48"/>
        <v>enero</v>
      </c>
      <c r="AD666" s="343">
        <f t="shared" si="49"/>
        <v>362</v>
      </c>
      <c r="AE666" s="342">
        <f t="shared" si="47"/>
        <v>365</v>
      </c>
      <c r="AF666" s="168">
        <v>0</v>
      </c>
      <c r="AG666" s="168">
        <v>0</v>
      </c>
      <c r="AH666" s="216"/>
      <c r="AI666" s="169"/>
      <c r="AJ666" s="136" t="s">
        <v>2053</v>
      </c>
      <c r="AK666" s="388" t="s">
        <v>3355</v>
      </c>
      <c r="AL666" s="349">
        <v>4</v>
      </c>
      <c r="AM666" s="119" t="s">
        <v>3358</v>
      </c>
      <c r="AN666" s="349">
        <v>22</v>
      </c>
      <c r="AO666" s="139" t="s">
        <v>3358</v>
      </c>
      <c r="AP666" s="993">
        <f>VLOOKUP($I666,'[12] Formato de Formulación y Seg'!$I$50:$BQ$63,33,0)</f>
        <v>47</v>
      </c>
      <c r="AQ666" s="139" t="str">
        <f>VLOOKUP($I666,'[12] Formato de Formulación y Seg'!$I$50:$BQ$63,34,0)</f>
        <v>Se recibieron solicitudes y se emitieron conceptos manteniendo el promedio de días establecidos en la normatividad (5 días hábiles)</v>
      </c>
      <c r="AR666" s="1249">
        <v>53</v>
      </c>
      <c r="AS666" s="1099" t="s">
        <v>5791</v>
      </c>
      <c r="AT666" s="1249">
        <v>90</v>
      </c>
      <c r="AU666" s="139" t="s">
        <v>6248</v>
      </c>
      <c r="AV666" s="1624">
        <v>124</v>
      </c>
      <c r="AW666" s="139" t="s">
        <v>7637</v>
      </c>
      <c r="AX666" s="139"/>
      <c r="AY666" s="139"/>
      <c r="AZ666" s="139"/>
      <c r="BA666" s="139"/>
      <c r="BB666" s="139"/>
      <c r="BC666" s="139"/>
      <c r="BD666" s="139"/>
      <c r="BE666" s="139"/>
      <c r="BF666" s="139"/>
      <c r="BG666" s="139"/>
      <c r="BH666" s="139"/>
      <c r="BI666" s="139"/>
      <c r="BJ666" s="335">
        <f>IFERROR(VLOOKUP(CONCATENATE($AC666,$AE666),'Matriz de Decisión'!$M$4:$Y$81,2,0),0)</f>
        <v>5.333333333333333E-2</v>
      </c>
      <c r="BK666" s="952">
        <v>0.02</v>
      </c>
      <c r="BL666" s="296" t="s">
        <v>3358</v>
      </c>
      <c r="BM666" s="605">
        <v>0.10666666666666666</v>
      </c>
      <c r="BN666" s="606">
        <v>8.8999999999999996E-2</v>
      </c>
      <c r="BO666" s="139" t="s">
        <v>3360</v>
      </c>
      <c r="BP666" s="354">
        <f>IFERROR(VLOOKUP(CONCATENATE($AC666,$AE666),'[1]Matriz de Decisión'!$M$4:$Y$81,4,0),0)</f>
        <v>0.15999999999999998</v>
      </c>
      <c r="BQ666" s="557">
        <f>VLOOKUP($I666,'[12] Formato de Formulación y Seg'!$I$50:$BQ$63,60,0)</f>
        <v>0.19</v>
      </c>
      <c r="BR666" s="729" t="str">
        <f>VLOOKUP($I666,'[12] Formato de Formulación y Seg'!$I$50:$BQ$63,61,0)</f>
        <v>Se revisaron los proyectos enviados por las entidades territoriales, incluyendo los que han sido ajustado por subsanaciones.</v>
      </c>
      <c r="BS666" s="1251">
        <v>0.21</v>
      </c>
      <c r="BT666" s="1252">
        <v>0.21</v>
      </c>
      <c r="BU666" s="1258" t="s">
        <v>5838</v>
      </c>
      <c r="BV666" s="354">
        <v>0.26666666666666666</v>
      </c>
      <c r="BW666" s="1251">
        <v>0.36299999999999999</v>
      </c>
      <c r="BX666" s="1232" t="s">
        <v>6293</v>
      </c>
      <c r="BY666" s="354">
        <v>0.32</v>
      </c>
      <c r="BZ666" s="1432">
        <v>0.5</v>
      </c>
      <c r="CA666" s="1228" t="s">
        <v>7679</v>
      </c>
      <c r="CB666" s="354">
        <f>IFERROR(VLOOKUP(CONCATENATE($AC666,$AE666),'[1]Matriz de Decisión'!$M$4:$Y$81,8,0),0)</f>
        <v>0.40333333333333332</v>
      </c>
      <c r="CC666" s="355"/>
      <c r="CD666" s="355"/>
      <c r="CE666" s="354">
        <f>IFERROR(VLOOKUP(CONCATENATE($AC666,$AE666),'[1]Matriz de Decisión'!$M$4:$Y$81,9,0),0)</f>
        <v>0.48666666666666664</v>
      </c>
      <c r="CF666" s="355"/>
      <c r="CG666" s="355"/>
      <c r="CH666" s="354">
        <f>IFERROR(VLOOKUP(CONCATENATE($AC666,$AE666),'[1]Matriz de Decisión'!$M$4:$Y$81,10,0),0)</f>
        <v>0.56999999999999995</v>
      </c>
      <c r="CI666" s="355"/>
      <c r="CJ666" s="355"/>
      <c r="CK666" s="354">
        <f>IFERROR(VLOOKUP(CONCATENATE($AC666,$AE666),'[1]Matriz de Decisión'!$M$4:$Y$81,11,0),0)</f>
        <v>0.65333333333333332</v>
      </c>
      <c r="CL666" s="355"/>
      <c r="CM666" s="355"/>
      <c r="CN666" s="354">
        <f>IFERROR(VLOOKUP(CONCATENATE($AC666,$AE666),'[1]Matriz de Decisión'!$M$4:$Y$81,12,0),0)</f>
        <v>0.73666666666666669</v>
      </c>
      <c r="CO666" s="355"/>
      <c r="CP666" s="355"/>
      <c r="CQ666" s="354">
        <f>IFERROR(VLOOKUP(CONCATENATE($AC666,$AE666),'[1]Matriz de Decisión'!$M$4:$Y$81,13,0),0)</f>
        <v>0.99999999999999989</v>
      </c>
      <c r="CR666" s="355"/>
      <c r="CS666" s="355"/>
    </row>
    <row r="667" spans="1:97" ht="204.75" x14ac:dyDescent="0.25">
      <c r="A667" s="234" t="s">
        <v>3556</v>
      </c>
      <c r="B667" s="234" t="s">
        <v>181</v>
      </c>
      <c r="C667" s="234">
        <v>4</v>
      </c>
      <c r="D667" s="166" t="s">
        <v>186</v>
      </c>
      <c r="E667" s="120">
        <v>0</v>
      </c>
      <c r="F667" s="166" t="s">
        <v>192</v>
      </c>
      <c r="G667" s="166" t="s">
        <v>3834</v>
      </c>
      <c r="H667" s="166" t="s">
        <v>186</v>
      </c>
      <c r="I667" s="299" t="str">
        <f t="shared" si="50"/>
        <v>I-403-0-1324503</v>
      </c>
      <c r="J667" s="234" t="s">
        <v>221</v>
      </c>
      <c r="K667" s="109" t="s">
        <v>16</v>
      </c>
      <c r="L667" s="217" t="s">
        <v>20</v>
      </c>
      <c r="M667" s="111" t="s">
        <v>6028</v>
      </c>
      <c r="N667" s="109"/>
      <c r="O667" s="110" t="s">
        <v>225</v>
      </c>
      <c r="P667" s="110" t="s">
        <v>1981</v>
      </c>
      <c r="Q667" s="331" t="s">
        <v>1982</v>
      </c>
      <c r="R667" s="635" t="s">
        <v>228</v>
      </c>
      <c r="S667" s="111" t="s">
        <v>2051</v>
      </c>
      <c r="T667" s="257" t="s">
        <v>3354</v>
      </c>
      <c r="U667" s="256">
        <v>1</v>
      </c>
      <c r="V667" s="216" t="s">
        <v>223</v>
      </c>
      <c r="W667" s="310">
        <v>248</v>
      </c>
      <c r="X667" s="234"/>
      <c r="Y667" s="134"/>
      <c r="Z667" s="296" t="s">
        <v>2055</v>
      </c>
      <c r="AA667" s="134">
        <v>43102</v>
      </c>
      <c r="AB667" s="134">
        <v>43464</v>
      </c>
      <c r="AC667" s="341" t="str">
        <f t="shared" si="48"/>
        <v>enero</v>
      </c>
      <c r="AD667" s="343">
        <f t="shared" si="49"/>
        <v>362</v>
      </c>
      <c r="AE667" s="342">
        <f t="shared" si="47"/>
        <v>365</v>
      </c>
      <c r="AF667" s="168">
        <v>0</v>
      </c>
      <c r="AG667" s="168">
        <v>0</v>
      </c>
      <c r="AH667" s="296"/>
      <c r="AI667" s="136"/>
      <c r="AJ667" s="136" t="s">
        <v>2053</v>
      </c>
      <c r="AK667" s="388" t="s">
        <v>3356</v>
      </c>
      <c r="AL667" s="349">
        <v>4</v>
      </c>
      <c r="AM667" s="119" t="s">
        <v>3358</v>
      </c>
      <c r="AN667" s="349">
        <v>22</v>
      </c>
      <c r="AO667" s="139" t="s">
        <v>3358</v>
      </c>
      <c r="AP667" s="993">
        <f>VLOOKUP($I667,'[12] Formato de Formulación y Seg'!$I$50:$BQ$63,33,0)</f>
        <v>47</v>
      </c>
      <c r="AQ667" s="139" t="str">
        <f>VLOOKUP($I667,'[12] Formato de Formulación y Seg'!$I$50:$BQ$63,34,0)</f>
        <v>Se recibieron solicitudes y se emitieron conceptos manteniendo el promedio de días establecidos en la normatividad (5 días hábiles)</v>
      </c>
      <c r="AR667" s="1249">
        <v>53</v>
      </c>
      <c r="AS667" s="1099" t="s">
        <v>5791</v>
      </c>
      <c r="AT667" s="1249">
        <v>90</v>
      </c>
      <c r="AU667" s="139" t="s">
        <v>6248</v>
      </c>
      <c r="AV667" s="1624">
        <v>124</v>
      </c>
      <c r="AW667" s="139" t="s">
        <v>7637</v>
      </c>
      <c r="AX667" s="139"/>
      <c r="AY667" s="139"/>
      <c r="AZ667" s="139"/>
      <c r="BA667" s="139"/>
      <c r="BB667" s="139"/>
      <c r="BC667" s="139"/>
      <c r="BD667" s="139"/>
      <c r="BE667" s="139"/>
      <c r="BF667" s="139"/>
      <c r="BG667" s="139"/>
      <c r="BH667" s="139"/>
      <c r="BI667" s="139"/>
      <c r="BJ667" s="335">
        <f>IFERROR(VLOOKUP(CONCATENATE($AC667,$AE667),'Matriz de Decisión'!$M$4:$Y$81,2,0),0)</f>
        <v>5.333333333333333E-2</v>
      </c>
      <c r="BK667" s="952">
        <v>0.02</v>
      </c>
      <c r="BL667" s="296" t="s">
        <v>3358</v>
      </c>
      <c r="BM667" s="605">
        <v>0.10666666666666666</v>
      </c>
      <c r="BN667" s="606">
        <v>8.8999999999999996E-2</v>
      </c>
      <c r="BO667" s="139" t="s">
        <v>3359</v>
      </c>
      <c r="BP667" s="354">
        <f>IFERROR(VLOOKUP(CONCATENATE($AC667,$AE667),'[1]Matriz de Decisión'!$M$4:$Y$81,4,0),0)</f>
        <v>0.15999999999999998</v>
      </c>
      <c r="BQ667" s="557">
        <f>VLOOKUP($I667,'[12] Formato de Formulación y Seg'!$I$50:$BQ$63,60,0)</f>
        <v>0.19</v>
      </c>
      <c r="BR667" s="729" t="str">
        <f>VLOOKUP($I667,'[12] Formato de Formulación y Seg'!$I$50:$BQ$63,61,0)</f>
        <v>Se emitieron conceptos  a 47 proyectos presentados por las entidades territoriales dentro del tiempo establecido</v>
      </c>
      <c r="BS667" s="1251">
        <v>0.21</v>
      </c>
      <c r="BT667" s="1252">
        <v>0.21</v>
      </c>
      <c r="BU667" s="1258" t="s">
        <v>5839</v>
      </c>
      <c r="BV667" s="354">
        <v>0.26666666666666666</v>
      </c>
      <c r="BW667" s="1251">
        <v>0.36299999999999999</v>
      </c>
      <c r="BX667" s="1232" t="s">
        <v>6294</v>
      </c>
      <c r="BY667" s="354">
        <v>0.32</v>
      </c>
      <c r="BZ667" s="1432">
        <v>0.5</v>
      </c>
      <c r="CA667" s="1228" t="s">
        <v>7680</v>
      </c>
      <c r="CB667" s="354">
        <f>IFERROR(VLOOKUP(CONCATENATE($AC667,$AE667),'[1]Matriz de Decisión'!$M$4:$Y$81,8,0),0)</f>
        <v>0.40333333333333332</v>
      </c>
      <c r="CC667" s="355"/>
      <c r="CD667" s="355"/>
      <c r="CE667" s="354">
        <f>IFERROR(VLOOKUP(CONCATENATE($AC667,$AE667),'[1]Matriz de Decisión'!$M$4:$Y$81,9,0),0)</f>
        <v>0.48666666666666664</v>
      </c>
      <c r="CF667" s="355"/>
      <c r="CG667" s="355"/>
      <c r="CH667" s="354">
        <f>IFERROR(VLOOKUP(CONCATENATE($AC667,$AE667),'[1]Matriz de Decisión'!$M$4:$Y$81,10,0),0)</f>
        <v>0.56999999999999995</v>
      </c>
      <c r="CI667" s="355"/>
      <c r="CJ667" s="355"/>
      <c r="CK667" s="354">
        <f>IFERROR(VLOOKUP(CONCATENATE($AC667,$AE667),'[1]Matriz de Decisión'!$M$4:$Y$81,11,0),0)</f>
        <v>0.65333333333333332</v>
      </c>
      <c r="CL667" s="355"/>
      <c r="CM667" s="355"/>
      <c r="CN667" s="354">
        <f>IFERROR(VLOOKUP(CONCATENATE($AC667,$AE667),'[1]Matriz de Decisión'!$M$4:$Y$81,12,0),0)</f>
        <v>0.73666666666666669</v>
      </c>
      <c r="CO667" s="355"/>
      <c r="CP667" s="355"/>
      <c r="CQ667" s="354">
        <f>IFERROR(VLOOKUP(CONCATENATE($AC667,$AE667),'[1]Matriz de Decisión'!$M$4:$Y$81,13,0),0)</f>
        <v>0.99999999999999989</v>
      </c>
      <c r="CR667" s="355"/>
      <c r="CS667" s="355"/>
    </row>
    <row r="668" spans="1:97" ht="204.75" x14ac:dyDescent="0.25">
      <c r="A668" s="234" t="s">
        <v>3556</v>
      </c>
      <c r="B668" s="234" t="s">
        <v>181</v>
      </c>
      <c r="C668" s="234">
        <v>4</v>
      </c>
      <c r="D668" s="166" t="s">
        <v>186</v>
      </c>
      <c r="E668" s="120">
        <v>0</v>
      </c>
      <c r="F668" s="166" t="s">
        <v>192</v>
      </c>
      <c r="G668" s="166" t="s">
        <v>3834</v>
      </c>
      <c r="H668" s="166" t="s">
        <v>187</v>
      </c>
      <c r="I668" s="299" t="str">
        <f t="shared" si="50"/>
        <v>I-403-0-1324504</v>
      </c>
      <c r="J668" s="234" t="s">
        <v>221</v>
      </c>
      <c r="K668" s="109" t="s">
        <v>16</v>
      </c>
      <c r="L668" s="217" t="s">
        <v>20</v>
      </c>
      <c r="M668" s="111" t="s">
        <v>6028</v>
      </c>
      <c r="N668" s="109"/>
      <c r="O668" s="110" t="s">
        <v>225</v>
      </c>
      <c r="P668" s="110" t="s">
        <v>1981</v>
      </c>
      <c r="Q668" s="331" t="s">
        <v>1982</v>
      </c>
      <c r="R668" s="635" t="s">
        <v>228</v>
      </c>
      <c r="S668" s="111" t="s">
        <v>2051</v>
      </c>
      <c r="T668" s="257" t="s">
        <v>3354</v>
      </c>
      <c r="U668" s="256">
        <v>1</v>
      </c>
      <c r="V668" s="216" t="s">
        <v>223</v>
      </c>
      <c r="W668" s="310">
        <v>248</v>
      </c>
      <c r="X668" s="234"/>
      <c r="Y668" s="134"/>
      <c r="Z668" s="296" t="s">
        <v>2056</v>
      </c>
      <c r="AA668" s="134">
        <v>43102</v>
      </c>
      <c r="AB668" s="134">
        <v>43464</v>
      </c>
      <c r="AC668" s="341" t="str">
        <f t="shared" si="48"/>
        <v>enero</v>
      </c>
      <c r="AD668" s="343">
        <f t="shared" si="49"/>
        <v>362</v>
      </c>
      <c r="AE668" s="342">
        <f t="shared" si="47"/>
        <v>365</v>
      </c>
      <c r="AF668" s="168">
        <v>0</v>
      </c>
      <c r="AG668" s="168">
        <v>0</v>
      </c>
      <c r="AH668" s="216"/>
      <c r="AI668" s="169"/>
      <c r="AJ668" s="136" t="s">
        <v>2053</v>
      </c>
      <c r="AK668" s="388" t="s">
        <v>3357</v>
      </c>
      <c r="AL668" s="349">
        <v>4</v>
      </c>
      <c r="AM668" s="119" t="s">
        <v>3358</v>
      </c>
      <c r="AN668" s="349">
        <v>22</v>
      </c>
      <c r="AO668" s="139" t="s">
        <v>3358</v>
      </c>
      <c r="AP668" s="993">
        <f>VLOOKUP($I668,'[12] Formato de Formulación y Seg'!$I$50:$BQ$63,33,0)</f>
        <v>47</v>
      </c>
      <c r="AQ668" s="139" t="str">
        <f>VLOOKUP($I668,'[12] Formato de Formulación y Seg'!$I$50:$BQ$63,34,0)</f>
        <v>Se recibieron solicitudes y se emitieron conceptos manteniendo el promedio de días establecidos en la normatividad (5 días hábiles)</v>
      </c>
      <c r="AR668" s="1249">
        <v>53</v>
      </c>
      <c r="AS668" s="1099" t="s">
        <v>5791</v>
      </c>
      <c r="AT668" s="1249">
        <v>90</v>
      </c>
      <c r="AU668" s="139" t="s">
        <v>6248</v>
      </c>
      <c r="AV668" s="1624">
        <v>124</v>
      </c>
      <c r="AW668" s="139" t="s">
        <v>7637</v>
      </c>
      <c r="AX668" s="139"/>
      <c r="AY668" s="139"/>
      <c r="AZ668" s="139"/>
      <c r="BA668" s="139"/>
      <c r="BB668" s="139"/>
      <c r="BC668" s="139"/>
      <c r="BD668" s="139"/>
      <c r="BE668" s="139"/>
      <c r="BF668" s="139"/>
      <c r="BG668" s="139"/>
      <c r="BH668" s="139"/>
      <c r="BI668" s="139"/>
      <c r="BJ668" s="335">
        <f>IFERROR(VLOOKUP(CONCATENATE($AC668,$AE668),'Matriz de Decisión'!$M$4:$Y$81,2,0),0)</f>
        <v>5.333333333333333E-2</v>
      </c>
      <c r="BK668" s="952">
        <v>0.02</v>
      </c>
      <c r="BL668" s="296" t="s">
        <v>3358</v>
      </c>
      <c r="BM668" s="605">
        <v>0.10666666666666666</v>
      </c>
      <c r="BN668" s="606">
        <v>8.8999999999999996E-2</v>
      </c>
      <c r="BO668" s="139" t="s">
        <v>3361</v>
      </c>
      <c r="BP668" s="354">
        <f>IFERROR(VLOOKUP(CONCATENATE($AC668,$AE668),'[1]Matriz de Decisión'!$M$4:$Y$81,4,0),0)</f>
        <v>0.15999999999999998</v>
      </c>
      <c r="BQ668" s="557">
        <f>VLOOKUP($I668,'[12] Formato de Formulación y Seg'!$I$50:$BQ$63,60,0)</f>
        <v>0.19</v>
      </c>
      <c r="BR668" s="729" t="str">
        <f>VLOOKUP($I668,'[12] Formato de Formulación y Seg'!$I$50:$BQ$63,61,0)</f>
        <v>Se realizó seguimiento  a las observaciones realizadas a los proyectos presentados por las entidades territoriales en el mes de marzo.</v>
      </c>
      <c r="BS668" s="1251">
        <v>0.21</v>
      </c>
      <c r="BT668" s="1252">
        <v>0.21</v>
      </c>
      <c r="BU668" s="1258" t="s">
        <v>5840</v>
      </c>
      <c r="BV668" s="354">
        <v>0.26666666666666666</v>
      </c>
      <c r="BW668" s="1251">
        <v>0.36299999999999999</v>
      </c>
      <c r="BX668" s="1232" t="s">
        <v>6295</v>
      </c>
      <c r="BY668" s="354">
        <v>0.32</v>
      </c>
      <c r="BZ668" s="1432">
        <v>0.5</v>
      </c>
      <c r="CA668" s="1228" t="s">
        <v>7681</v>
      </c>
      <c r="CB668" s="354">
        <f>IFERROR(VLOOKUP(CONCATENATE($AC668,$AE668),'[1]Matriz de Decisión'!$M$4:$Y$81,8,0),0)</f>
        <v>0.40333333333333332</v>
      </c>
      <c r="CC668" s="355"/>
      <c r="CD668" s="355"/>
      <c r="CE668" s="354">
        <f>IFERROR(VLOOKUP(CONCATENATE($AC668,$AE668),'[1]Matriz de Decisión'!$M$4:$Y$81,9,0),0)</f>
        <v>0.48666666666666664</v>
      </c>
      <c r="CF668" s="355"/>
      <c r="CG668" s="355"/>
      <c r="CH668" s="354">
        <f>IFERROR(VLOOKUP(CONCATENATE($AC668,$AE668),'[1]Matriz de Decisión'!$M$4:$Y$81,10,0),0)</f>
        <v>0.56999999999999995</v>
      </c>
      <c r="CI668" s="355"/>
      <c r="CJ668" s="355"/>
      <c r="CK668" s="354">
        <f>IFERROR(VLOOKUP(CONCATENATE($AC668,$AE668),'[1]Matriz de Decisión'!$M$4:$Y$81,11,0),0)</f>
        <v>0.65333333333333332</v>
      </c>
      <c r="CL668" s="355"/>
      <c r="CM668" s="355"/>
      <c r="CN668" s="354">
        <f>IFERROR(VLOOKUP(CONCATENATE($AC668,$AE668),'[1]Matriz de Decisión'!$M$4:$Y$81,12,0),0)</f>
        <v>0.73666666666666669</v>
      </c>
      <c r="CO668" s="355"/>
      <c r="CP668" s="355"/>
      <c r="CQ668" s="354">
        <f>IFERROR(VLOOKUP(CONCATENATE($AC668,$AE668),'[1]Matriz de Decisión'!$M$4:$Y$81,13,0),0)</f>
        <v>0.99999999999999989</v>
      </c>
      <c r="CR668" s="355"/>
      <c r="CS668" s="355"/>
    </row>
    <row r="669" spans="1:97" ht="189" x14ac:dyDescent="0.25">
      <c r="A669" s="234" t="s">
        <v>3556</v>
      </c>
      <c r="B669" s="234" t="s">
        <v>181</v>
      </c>
      <c r="C669" s="234">
        <v>4</v>
      </c>
      <c r="D669" s="166" t="s">
        <v>186</v>
      </c>
      <c r="E669" s="120">
        <v>0</v>
      </c>
      <c r="F669" s="166" t="s">
        <v>192</v>
      </c>
      <c r="G669" s="166" t="s">
        <v>3835</v>
      </c>
      <c r="H669" s="166" t="s">
        <v>183</v>
      </c>
      <c r="I669" s="299" t="str">
        <f t="shared" si="50"/>
        <v>I-403-0-1324601</v>
      </c>
      <c r="J669" s="234" t="s">
        <v>221</v>
      </c>
      <c r="K669" s="109" t="s">
        <v>16</v>
      </c>
      <c r="L669" s="217" t="s">
        <v>20</v>
      </c>
      <c r="M669" s="111" t="s">
        <v>6028</v>
      </c>
      <c r="N669" s="109"/>
      <c r="O669" s="110" t="s">
        <v>225</v>
      </c>
      <c r="P669" s="110" t="s">
        <v>1981</v>
      </c>
      <c r="Q669" s="331" t="s">
        <v>1982</v>
      </c>
      <c r="R669" s="635" t="s">
        <v>228</v>
      </c>
      <c r="S669" s="111" t="s">
        <v>2057</v>
      </c>
      <c r="T669" s="257" t="s">
        <v>3466</v>
      </c>
      <c r="U669" s="256">
        <v>1</v>
      </c>
      <c r="V669" s="216" t="s">
        <v>223</v>
      </c>
      <c r="W669" s="310">
        <v>105</v>
      </c>
      <c r="X669" s="234"/>
      <c r="Y669" s="134"/>
      <c r="Z669" s="296" t="s">
        <v>2058</v>
      </c>
      <c r="AA669" s="134">
        <v>43102</v>
      </c>
      <c r="AB669" s="134">
        <v>43464</v>
      </c>
      <c r="AC669" s="341" t="str">
        <f t="shared" si="48"/>
        <v>enero</v>
      </c>
      <c r="AD669" s="343">
        <f t="shared" si="49"/>
        <v>362</v>
      </c>
      <c r="AE669" s="342">
        <f t="shared" si="47"/>
        <v>365</v>
      </c>
      <c r="AF669" s="168">
        <v>0</v>
      </c>
      <c r="AG669" s="135">
        <v>0</v>
      </c>
      <c r="AH669" s="216"/>
      <c r="AI669" s="169"/>
      <c r="AJ669" s="136" t="s">
        <v>2053</v>
      </c>
      <c r="AK669" s="388" t="s">
        <v>2075</v>
      </c>
      <c r="AL669" s="349">
        <v>2</v>
      </c>
      <c r="AM669" s="119" t="s">
        <v>3467</v>
      </c>
      <c r="AN669" s="349">
        <v>4</v>
      </c>
      <c r="AO669" s="139" t="s">
        <v>3468</v>
      </c>
      <c r="AP669" s="993">
        <f>VLOOKUP($I669,'[12] Formato de Formulación y Seg'!$I$50:$BQ$63,33,0)</f>
        <v>26</v>
      </c>
      <c r="AQ669" s="139" t="str">
        <f>VLOOKUP($I669,'[12] Formato de Formulación y Seg'!$I$50:$BQ$63,34,0)</f>
        <v>Se emitieron  conceptos sobre  los proyectos que fueron presentados al OCAD y se revisó la matriz de proyectos aprobados  con el fin de  identificar los proyectos del sector educación que fueron aprobados en OCAD municipales.</v>
      </c>
      <c r="AR669" s="1249">
        <v>43</v>
      </c>
      <c r="AS669" s="1229" t="s">
        <v>5792</v>
      </c>
      <c r="AT669" s="1249">
        <v>52</v>
      </c>
      <c r="AU669" s="119" t="s">
        <v>6249</v>
      </c>
      <c r="AV669" s="1624">
        <v>57</v>
      </c>
      <c r="AW669" s="119" t="s">
        <v>7638</v>
      </c>
      <c r="AX669" s="119"/>
      <c r="AY669" s="119"/>
      <c r="AZ669" s="119"/>
      <c r="BA669" s="119"/>
      <c r="BB669" s="119"/>
      <c r="BC669" s="119"/>
      <c r="BD669" s="119"/>
      <c r="BE669" s="119"/>
      <c r="BF669" s="119"/>
      <c r="BG669" s="119"/>
      <c r="BH669" s="119"/>
      <c r="BI669" s="119"/>
      <c r="BJ669" s="335">
        <f>IFERROR(VLOOKUP(CONCATENATE($AC669,$AE669),'Matriz de Decisión'!$M$4:$Y$81,2,0),0)</f>
        <v>5.333333333333333E-2</v>
      </c>
      <c r="BK669" s="952">
        <v>0.02</v>
      </c>
      <c r="BL669" s="296" t="s">
        <v>3467</v>
      </c>
      <c r="BM669" s="605">
        <v>0.10666666666666666</v>
      </c>
      <c r="BN669" s="606">
        <v>3.7999999999999999E-2</v>
      </c>
      <c r="BO669" s="604" t="s">
        <v>3469</v>
      </c>
      <c r="BP669" s="354">
        <f>IFERROR(VLOOKUP(CONCATENATE($AC669,$AE669),'[1]Matriz de Decisión'!$M$4:$Y$81,4,0),0)</f>
        <v>0.15999999999999998</v>
      </c>
      <c r="BQ669" s="557">
        <f>VLOOKUP($I669,'[12] Formato de Formulación y Seg'!$I$50:$BQ$63,60,0)</f>
        <v>0.247</v>
      </c>
      <c r="BR669" s="729" t="str">
        <f>VLOOKUP($I669,'[12] Formato de Formulación y Seg'!$I$50:$BQ$63,61,0)</f>
        <v xml:space="preserve">Se revisaron las citaciones de OCAD para identificar los proyectos educativos a ser presentados. Del total de proyectos aprobados, 18 corresponden a OCAD municipales y 8 a OCAD regionales y departamentales. Dentro de la gestión realizada para incrementar el número de proyectos aprobados, se prestó asistencia a los municipios que lo solicitan.  </v>
      </c>
      <c r="BS669" s="1251">
        <v>0.21</v>
      </c>
      <c r="BT669" s="1252">
        <v>0.41</v>
      </c>
      <c r="BU669" s="1258" t="s">
        <v>5841</v>
      </c>
      <c r="BV669" s="354">
        <v>0.26666666666666666</v>
      </c>
      <c r="BW669" s="1251">
        <v>0.49519999999999997</v>
      </c>
      <c r="BX669" s="1232" t="s">
        <v>6296</v>
      </c>
      <c r="BY669" s="354">
        <v>0.32</v>
      </c>
      <c r="BZ669" s="1432">
        <v>0.54</v>
      </c>
      <c r="CA669" s="1228" t="s">
        <v>7682</v>
      </c>
      <c r="CB669" s="354">
        <f>IFERROR(VLOOKUP(CONCATENATE($AC669,$AE669),'[1]Matriz de Decisión'!$M$4:$Y$81,8,0),0)</f>
        <v>0.40333333333333332</v>
      </c>
      <c r="CC669" s="355"/>
      <c r="CD669" s="355"/>
      <c r="CE669" s="354">
        <f>IFERROR(VLOOKUP(CONCATENATE($AC669,$AE669),'[1]Matriz de Decisión'!$M$4:$Y$81,9,0),0)</f>
        <v>0.48666666666666664</v>
      </c>
      <c r="CF669" s="355"/>
      <c r="CG669" s="355"/>
      <c r="CH669" s="354">
        <f>IFERROR(VLOOKUP(CONCATENATE($AC669,$AE669),'[1]Matriz de Decisión'!$M$4:$Y$81,10,0),0)</f>
        <v>0.56999999999999995</v>
      </c>
      <c r="CI669" s="355"/>
      <c r="CJ669" s="355"/>
      <c r="CK669" s="354">
        <f>IFERROR(VLOOKUP(CONCATENATE($AC669,$AE669),'[1]Matriz de Decisión'!$M$4:$Y$81,11,0),0)</f>
        <v>0.65333333333333332</v>
      </c>
      <c r="CL669" s="355"/>
      <c r="CM669" s="355"/>
      <c r="CN669" s="354">
        <f>IFERROR(VLOOKUP(CONCATENATE($AC669,$AE669),'[1]Matriz de Decisión'!$M$4:$Y$81,12,0),0)</f>
        <v>0.73666666666666669</v>
      </c>
      <c r="CO669" s="355"/>
      <c r="CP669" s="355"/>
      <c r="CQ669" s="354">
        <f>IFERROR(VLOOKUP(CONCATENATE($AC669,$AE669),'[1]Matriz de Decisión'!$M$4:$Y$81,13,0),0)</f>
        <v>0.99999999999999989</v>
      </c>
      <c r="CR669" s="355"/>
      <c r="CS669" s="355"/>
    </row>
    <row r="670" spans="1:97" ht="189" x14ac:dyDescent="0.25">
      <c r="A670" s="234" t="s">
        <v>3556</v>
      </c>
      <c r="B670" s="234" t="s">
        <v>181</v>
      </c>
      <c r="C670" s="234">
        <v>4</v>
      </c>
      <c r="D670" s="166" t="s">
        <v>186</v>
      </c>
      <c r="E670" s="120">
        <v>0</v>
      </c>
      <c r="F670" s="166" t="s">
        <v>192</v>
      </c>
      <c r="G670" s="166" t="s">
        <v>3835</v>
      </c>
      <c r="H670" s="166" t="s">
        <v>185</v>
      </c>
      <c r="I670" s="299" t="str">
        <f t="shared" si="50"/>
        <v>I-403-0-1324602</v>
      </c>
      <c r="J670" s="234" t="s">
        <v>221</v>
      </c>
      <c r="K670" s="109" t="s">
        <v>16</v>
      </c>
      <c r="L670" s="217" t="s">
        <v>20</v>
      </c>
      <c r="M670" s="111" t="s">
        <v>6028</v>
      </c>
      <c r="N670" s="221"/>
      <c r="O670" s="110" t="s">
        <v>225</v>
      </c>
      <c r="P670" s="110" t="s">
        <v>1981</v>
      </c>
      <c r="Q670" s="331" t="s">
        <v>1982</v>
      </c>
      <c r="R670" s="635" t="s">
        <v>228</v>
      </c>
      <c r="S670" s="111" t="s">
        <v>2057</v>
      </c>
      <c r="T670" s="257" t="s">
        <v>3466</v>
      </c>
      <c r="U670" s="256">
        <v>1</v>
      </c>
      <c r="V670" s="216" t="s">
        <v>223</v>
      </c>
      <c r="W670" s="310">
        <v>105</v>
      </c>
      <c r="X670" s="123"/>
      <c r="Y670" s="123"/>
      <c r="Z670" s="296" t="s">
        <v>2059</v>
      </c>
      <c r="AA670" s="134">
        <v>43102</v>
      </c>
      <c r="AB670" s="134">
        <v>43464</v>
      </c>
      <c r="AC670" s="341" t="str">
        <f t="shared" si="48"/>
        <v>enero</v>
      </c>
      <c r="AD670" s="343">
        <f t="shared" si="49"/>
        <v>362</v>
      </c>
      <c r="AE670" s="342">
        <f t="shared" si="47"/>
        <v>365</v>
      </c>
      <c r="AF670" s="168">
        <v>0</v>
      </c>
      <c r="AG670" s="135">
        <v>0</v>
      </c>
      <c r="AH670" s="216"/>
      <c r="AI670" s="169"/>
      <c r="AJ670" s="136" t="s">
        <v>2053</v>
      </c>
      <c r="AK670" s="388" t="s">
        <v>2075</v>
      </c>
      <c r="AL670" s="349">
        <v>2</v>
      </c>
      <c r="AM670" s="119" t="s">
        <v>3467</v>
      </c>
      <c r="AN670" s="349">
        <v>4</v>
      </c>
      <c r="AO670" s="139" t="s">
        <v>3468</v>
      </c>
      <c r="AP670" s="993">
        <f>VLOOKUP($I670,'[12] Formato de Formulación y Seg'!$I$50:$BQ$63,33,0)</f>
        <v>26</v>
      </c>
      <c r="AQ670" s="139" t="str">
        <f>VLOOKUP($I670,'[12] Formato de Formulación y Seg'!$I$50:$BQ$63,34,0)</f>
        <v>Se emitieron  conceptos sobre  los proyectos que fueron presentados al OCAD y se revisó la matriz de proyectos aprobados  con el fin de  identificar los proyectos del sector educación que fueron aprobados en OCAD municipales.</v>
      </c>
      <c r="AR670" s="1249">
        <v>43</v>
      </c>
      <c r="AS670" s="1229" t="s">
        <v>5792</v>
      </c>
      <c r="AT670" s="1249">
        <v>52</v>
      </c>
      <c r="AU670" s="119" t="s">
        <v>6249</v>
      </c>
      <c r="AV670" s="1624">
        <v>57</v>
      </c>
      <c r="AW670" s="119" t="s">
        <v>7638</v>
      </c>
      <c r="AX670" s="119"/>
      <c r="AY670" s="119"/>
      <c r="AZ670" s="119"/>
      <c r="BA670" s="119"/>
      <c r="BB670" s="119"/>
      <c r="BC670" s="119"/>
      <c r="BD670" s="119"/>
      <c r="BE670" s="119"/>
      <c r="BF670" s="119"/>
      <c r="BG670" s="119"/>
      <c r="BH670" s="119"/>
      <c r="BI670" s="119"/>
      <c r="BJ670" s="335">
        <f>IFERROR(VLOOKUP(CONCATENATE($AC670,$AE670),'Matriz de Decisión'!$M$4:$Y$81,2,0),0)</f>
        <v>5.333333333333333E-2</v>
      </c>
      <c r="BK670" s="952">
        <v>0.02</v>
      </c>
      <c r="BL670" s="296" t="s">
        <v>3467</v>
      </c>
      <c r="BM670" s="605">
        <v>0.10666666666666666</v>
      </c>
      <c r="BN670" s="606">
        <v>3.7999999999999999E-2</v>
      </c>
      <c r="BO670" s="604" t="s">
        <v>3470</v>
      </c>
      <c r="BP670" s="354">
        <f>IFERROR(VLOOKUP(CONCATENATE($AC670,$AE670),'[1]Matriz de Decisión'!$M$4:$Y$81,4,0),0)</f>
        <v>0.15999999999999998</v>
      </c>
      <c r="BQ670" s="557">
        <f>VLOOKUP($I670,'[12] Formato de Formulación y Seg'!$I$50:$BQ$63,60,0)</f>
        <v>0.247</v>
      </c>
      <c r="BR670" s="729" t="str">
        <f>VLOOKUP($I670,'[12] Formato de Formulación y Seg'!$I$50:$BQ$63,61,0)</f>
        <v>Del total de proyectos aprobados, 18 corresponden a OCAD municipales y 8 a OCAD regionales y departamentales. Dentro de la gestión realizada para incrementar el número de proyectos educativos aprobados, se prestó asistencia a los municipios que lo solicitaron.  Adicionalmente, se verificó con la base de proyectos aprobados cuántos fueron aprobados por los OCAD municipales.</v>
      </c>
      <c r="BS670" s="1251">
        <v>0.21</v>
      </c>
      <c r="BT670" s="1252">
        <v>0.41</v>
      </c>
      <c r="BU670" s="1258" t="s">
        <v>5842</v>
      </c>
      <c r="BV670" s="354">
        <v>0.26666666666666666</v>
      </c>
      <c r="BW670" s="1251">
        <v>0.49519999999999997</v>
      </c>
      <c r="BX670" s="1232" t="s">
        <v>6297</v>
      </c>
      <c r="BY670" s="354">
        <v>0.32</v>
      </c>
      <c r="BZ670" s="1432">
        <v>0.54</v>
      </c>
      <c r="CA670" s="1228" t="s">
        <v>7683</v>
      </c>
      <c r="CB670" s="354">
        <f>IFERROR(VLOOKUP(CONCATENATE($AC670,$AE670),'[1]Matriz de Decisión'!$M$4:$Y$81,8,0),0)</f>
        <v>0.40333333333333332</v>
      </c>
      <c r="CC670" s="355"/>
      <c r="CD670" s="355"/>
      <c r="CE670" s="354">
        <f>IFERROR(VLOOKUP(CONCATENATE($AC670,$AE670),'[1]Matriz de Decisión'!$M$4:$Y$81,9,0),0)</f>
        <v>0.48666666666666664</v>
      </c>
      <c r="CF670" s="355"/>
      <c r="CG670" s="355"/>
      <c r="CH670" s="354">
        <f>IFERROR(VLOOKUP(CONCATENATE($AC670,$AE670),'[1]Matriz de Decisión'!$M$4:$Y$81,10,0),0)</f>
        <v>0.56999999999999995</v>
      </c>
      <c r="CI670" s="355"/>
      <c r="CJ670" s="355"/>
      <c r="CK670" s="354">
        <f>IFERROR(VLOOKUP(CONCATENATE($AC670,$AE670),'[1]Matriz de Decisión'!$M$4:$Y$81,11,0),0)</f>
        <v>0.65333333333333332</v>
      </c>
      <c r="CL670" s="355"/>
      <c r="CM670" s="355"/>
      <c r="CN670" s="354">
        <f>IFERROR(VLOOKUP(CONCATENATE($AC670,$AE670),'[1]Matriz de Decisión'!$M$4:$Y$81,12,0),0)</f>
        <v>0.73666666666666669</v>
      </c>
      <c r="CO670" s="355"/>
      <c r="CP670" s="355"/>
      <c r="CQ670" s="354">
        <f>IFERROR(VLOOKUP(CONCATENATE($AC670,$AE670),'[1]Matriz de Decisión'!$M$4:$Y$81,13,0),0)</f>
        <v>0.99999999999999989</v>
      </c>
      <c r="CR670" s="355"/>
      <c r="CS670" s="355"/>
    </row>
    <row r="671" spans="1:97" ht="94.5" x14ac:dyDescent="0.25">
      <c r="A671" s="234" t="s">
        <v>3556</v>
      </c>
      <c r="B671" s="234" t="s">
        <v>181</v>
      </c>
      <c r="C671" s="234">
        <v>4</v>
      </c>
      <c r="D671" s="166" t="s">
        <v>186</v>
      </c>
      <c r="E671" s="120">
        <v>0</v>
      </c>
      <c r="F671" s="166" t="s">
        <v>192</v>
      </c>
      <c r="G671" s="166" t="s">
        <v>3836</v>
      </c>
      <c r="H671" s="166" t="s">
        <v>183</v>
      </c>
      <c r="I671" s="299" t="str">
        <f t="shared" si="50"/>
        <v>I-403-0-1324701</v>
      </c>
      <c r="J671" s="234" t="s">
        <v>221</v>
      </c>
      <c r="K671" s="109" t="s">
        <v>16</v>
      </c>
      <c r="L671" s="217" t="s">
        <v>20</v>
      </c>
      <c r="M671" s="111" t="s">
        <v>6028</v>
      </c>
      <c r="N671" s="221"/>
      <c r="O671" s="110" t="s">
        <v>225</v>
      </c>
      <c r="P671" s="110" t="s">
        <v>1981</v>
      </c>
      <c r="Q671" s="331" t="s">
        <v>1982</v>
      </c>
      <c r="R671" s="216" t="s">
        <v>228</v>
      </c>
      <c r="S671" s="111" t="s">
        <v>2060</v>
      </c>
      <c r="T671" s="257" t="s">
        <v>3471</v>
      </c>
      <c r="U671" s="256">
        <v>1</v>
      </c>
      <c r="V671" s="216" t="s">
        <v>223</v>
      </c>
      <c r="W671" s="310">
        <v>4</v>
      </c>
      <c r="X671" s="124"/>
      <c r="Y671" s="124"/>
      <c r="Z671" s="296" t="s">
        <v>2061</v>
      </c>
      <c r="AA671" s="134">
        <v>43191</v>
      </c>
      <c r="AB671" s="134">
        <v>43464</v>
      </c>
      <c r="AC671" s="341" t="str">
        <f t="shared" si="48"/>
        <v>abril</v>
      </c>
      <c r="AD671" s="343">
        <f t="shared" si="49"/>
        <v>273</v>
      </c>
      <c r="AE671" s="342">
        <f t="shared" si="47"/>
        <v>274</v>
      </c>
      <c r="AF671" s="168">
        <v>0</v>
      </c>
      <c r="AG671" s="168">
        <v>0</v>
      </c>
      <c r="AH671" s="216"/>
      <c r="AI671" s="169"/>
      <c r="AJ671" s="140" t="s">
        <v>2053</v>
      </c>
      <c r="AK671" s="388" t="s">
        <v>3472</v>
      </c>
      <c r="AL671" s="119"/>
      <c r="AM671" s="119"/>
      <c r="AN671" s="119"/>
      <c r="AO671" s="119"/>
      <c r="AP671" s="119"/>
      <c r="AQ671" s="119"/>
      <c r="AR671" s="1249">
        <v>1</v>
      </c>
      <c r="AS671" s="1229" t="s">
        <v>5793</v>
      </c>
      <c r="AT671" s="1249">
        <v>1</v>
      </c>
      <c r="AU671" s="119" t="s">
        <v>6250</v>
      </c>
      <c r="AV671" s="1375">
        <v>1</v>
      </c>
      <c r="AW671" s="119" t="s">
        <v>7639</v>
      </c>
      <c r="AX671" s="119"/>
      <c r="AY671" s="119"/>
      <c r="AZ671" s="119"/>
      <c r="BA671" s="119"/>
      <c r="BB671" s="119"/>
      <c r="BC671" s="119"/>
      <c r="BD671" s="119"/>
      <c r="BE671" s="119"/>
      <c r="BF671" s="119"/>
      <c r="BG671" s="119"/>
      <c r="BH671" s="119"/>
      <c r="BI671" s="119"/>
      <c r="BJ671" s="335">
        <f>IFERROR(VLOOKUP(CONCATENATE($AC671,$AE671),'Matriz de Decisión'!$M$4:$Y$81,2,0),0)</f>
        <v>0</v>
      </c>
      <c r="BK671" s="354"/>
      <c r="BL671" s="296"/>
      <c r="BM671" s="354">
        <v>0</v>
      </c>
      <c r="BN671" s="354">
        <v>0</v>
      </c>
      <c r="BO671" s="354"/>
      <c r="BP671" s="354">
        <f>IFERROR(VLOOKUP(CONCATENATE($AC671,$AE671),'[1]Matriz de Decisión'!$M$4:$Y$81,4,0),0)</f>
        <v>0</v>
      </c>
      <c r="BQ671" s="355"/>
      <c r="BR671" s="355"/>
      <c r="BS671" s="1251">
        <v>0.08</v>
      </c>
      <c r="BT671" s="1252">
        <v>0.08</v>
      </c>
      <c r="BU671" s="1258" t="s">
        <v>5843</v>
      </c>
      <c r="BV671" s="354">
        <v>0.16222222222222221</v>
      </c>
      <c r="BW671" s="1251">
        <v>0.16222222222222221</v>
      </c>
      <c r="BX671" s="1232" t="s">
        <v>6298</v>
      </c>
      <c r="BY671" s="354">
        <v>0.24</v>
      </c>
      <c r="BZ671" s="1432">
        <v>0.24</v>
      </c>
      <c r="CA671" s="1228" t="s">
        <v>7684</v>
      </c>
      <c r="CB671" s="354">
        <f>IFERROR(VLOOKUP(CONCATENATE($AC671,$AE671),'[1]Matriz de Decisión'!$M$4:$Y$81,8,0),0)</f>
        <v>0.32444444444444442</v>
      </c>
      <c r="CC671" s="355"/>
      <c r="CD671" s="355"/>
      <c r="CE671" s="354">
        <f>IFERROR(VLOOKUP(CONCATENATE($AC671,$AE671),'[1]Matriz de Decisión'!$M$4:$Y$81,9,0),0)</f>
        <v>0.40555555555555556</v>
      </c>
      <c r="CF671" s="355"/>
      <c r="CG671" s="355"/>
      <c r="CH671" s="354">
        <f>IFERROR(VLOOKUP(CONCATENATE($AC671,$AE671),'[1]Matriz de Decisión'!$M$4:$Y$81,10,0),0)</f>
        <v>0.51666666666666661</v>
      </c>
      <c r="CI671" s="355"/>
      <c r="CJ671" s="355"/>
      <c r="CK671" s="354">
        <f>IFERROR(VLOOKUP(CONCATENATE($AC671,$AE671),'[1]Matriz de Decisión'!$M$4:$Y$81,11,0),0)</f>
        <v>0.62777777777777777</v>
      </c>
      <c r="CL671" s="355"/>
      <c r="CM671" s="355"/>
      <c r="CN671" s="354">
        <f>IFERROR(VLOOKUP(CONCATENATE($AC671,$AE671),'[1]Matriz de Decisión'!$M$4:$Y$81,12,0),0)</f>
        <v>0.73888888888888893</v>
      </c>
      <c r="CO671" s="355"/>
      <c r="CP671" s="355"/>
      <c r="CQ671" s="354">
        <f>IFERROR(VLOOKUP(CONCATENATE($AC671,$AE671),'[1]Matriz de Decisión'!$M$4:$Y$81,13,0),0)</f>
        <v>1</v>
      </c>
      <c r="CR671" s="355"/>
      <c r="CS671" s="355"/>
    </row>
    <row r="672" spans="1:97" ht="94.5" x14ac:dyDescent="0.25">
      <c r="A672" s="234" t="s">
        <v>3556</v>
      </c>
      <c r="B672" s="234" t="s">
        <v>181</v>
      </c>
      <c r="C672" s="234">
        <v>4</v>
      </c>
      <c r="D672" s="166" t="s">
        <v>186</v>
      </c>
      <c r="E672" s="120">
        <v>0</v>
      </c>
      <c r="F672" s="166" t="s">
        <v>192</v>
      </c>
      <c r="G672" s="166" t="s">
        <v>3836</v>
      </c>
      <c r="H672" s="166" t="s">
        <v>185</v>
      </c>
      <c r="I672" s="299" t="str">
        <f t="shared" si="50"/>
        <v>I-403-0-1324702</v>
      </c>
      <c r="J672" s="234" t="s">
        <v>221</v>
      </c>
      <c r="K672" s="109" t="s">
        <v>16</v>
      </c>
      <c r="L672" s="217" t="s">
        <v>20</v>
      </c>
      <c r="M672" s="111" t="s">
        <v>6028</v>
      </c>
      <c r="N672" s="221"/>
      <c r="O672" s="110" t="s">
        <v>225</v>
      </c>
      <c r="P672" s="110" t="s">
        <v>1981</v>
      </c>
      <c r="Q672" s="331" t="s">
        <v>1982</v>
      </c>
      <c r="R672" s="216" t="s">
        <v>228</v>
      </c>
      <c r="S672" s="111" t="s">
        <v>2060</v>
      </c>
      <c r="T672" s="257" t="s">
        <v>3471</v>
      </c>
      <c r="U672" s="256">
        <v>1</v>
      </c>
      <c r="V672" s="216" t="s">
        <v>223</v>
      </c>
      <c r="W672" s="310">
        <v>4</v>
      </c>
      <c r="X672" s="116"/>
      <c r="Y672" s="116"/>
      <c r="Z672" s="296" t="s">
        <v>2062</v>
      </c>
      <c r="AA672" s="134">
        <v>43191</v>
      </c>
      <c r="AB672" s="134">
        <v>43464</v>
      </c>
      <c r="AC672" s="341" t="str">
        <f t="shared" si="48"/>
        <v>abril</v>
      </c>
      <c r="AD672" s="343">
        <f t="shared" si="49"/>
        <v>273</v>
      </c>
      <c r="AE672" s="342">
        <f t="shared" si="47"/>
        <v>274</v>
      </c>
      <c r="AF672" s="168">
        <v>0</v>
      </c>
      <c r="AG672" s="168">
        <v>0</v>
      </c>
      <c r="AH672" s="216"/>
      <c r="AI672" s="169"/>
      <c r="AJ672" s="140" t="s">
        <v>2053</v>
      </c>
      <c r="AK672" s="388" t="s">
        <v>3355</v>
      </c>
      <c r="AL672" s="119"/>
      <c r="AM672" s="119"/>
      <c r="AN672" s="119"/>
      <c r="AO672" s="119"/>
      <c r="AP672" s="119"/>
      <c r="AQ672" s="119"/>
      <c r="AR672" s="1249">
        <v>1</v>
      </c>
      <c r="AS672" s="1229" t="s">
        <v>5793</v>
      </c>
      <c r="AT672" s="1249">
        <v>1</v>
      </c>
      <c r="AU672" s="119" t="s">
        <v>6250</v>
      </c>
      <c r="AV672" s="1375">
        <v>1</v>
      </c>
      <c r="AW672" s="119" t="s">
        <v>7639</v>
      </c>
      <c r="AX672" s="119"/>
      <c r="AY672" s="119"/>
      <c r="AZ672" s="119"/>
      <c r="BA672" s="119"/>
      <c r="BB672" s="119"/>
      <c r="BC672" s="119"/>
      <c r="BD672" s="119"/>
      <c r="BE672" s="119"/>
      <c r="BF672" s="119"/>
      <c r="BG672" s="119"/>
      <c r="BH672" s="119"/>
      <c r="BI672" s="119"/>
      <c r="BJ672" s="335">
        <f>IFERROR(VLOOKUP(CONCATENATE($AC672,$AE672),'Matriz de Decisión'!$M$4:$Y$81,2,0),0)</f>
        <v>0</v>
      </c>
      <c r="BK672" s="354"/>
      <c r="BL672" s="296"/>
      <c r="BM672" s="354">
        <v>0</v>
      </c>
      <c r="BN672" s="354">
        <v>0</v>
      </c>
      <c r="BO672" s="354"/>
      <c r="BP672" s="354">
        <f>IFERROR(VLOOKUP(CONCATENATE($AC672,$AE672),'[1]Matriz de Decisión'!$M$4:$Y$81,4,0),0)</f>
        <v>0</v>
      </c>
      <c r="BQ672" s="355"/>
      <c r="BR672" s="355"/>
      <c r="BS672" s="1251">
        <v>0.08</v>
      </c>
      <c r="BT672" s="1252">
        <v>0.08</v>
      </c>
      <c r="BU672" s="1258" t="s">
        <v>5844</v>
      </c>
      <c r="BV672" s="354">
        <v>0.16222222222222221</v>
      </c>
      <c r="BW672" s="1251">
        <v>0.16222222222222221</v>
      </c>
      <c r="BX672" s="1232" t="s">
        <v>6298</v>
      </c>
      <c r="BY672" s="354">
        <v>0.24</v>
      </c>
      <c r="BZ672" s="1432">
        <v>0.24</v>
      </c>
      <c r="CA672" s="1228" t="s">
        <v>7685</v>
      </c>
      <c r="CB672" s="354">
        <f>IFERROR(VLOOKUP(CONCATENATE($AC672,$AE672),'[1]Matriz de Decisión'!$M$4:$Y$81,8,0),0)</f>
        <v>0.32444444444444442</v>
      </c>
      <c r="CC672" s="355"/>
      <c r="CD672" s="355"/>
      <c r="CE672" s="354">
        <f>IFERROR(VLOOKUP(CONCATENATE($AC672,$AE672),'[1]Matriz de Decisión'!$M$4:$Y$81,9,0),0)</f>
        <v>0.40555555555555556</v>
      </c>
      <c r="CF672" s="355"/>
      <c r="CG672" s="355"/>
      <c r="CH672" s="354">
        <f>IFERROR(VLOOKUP(CONCATENATE($AC672,$AE672),'[1]Matriz de Decisión'!$M$4:$Y$81,10,0),0)</f>
        <v>0.51666666666666661</v>
      </c>
      <c r="CI672" s="355"/>
      <c r="CJ672" s="355"/>
      <c r="CK672" s="354">
        <f>IFERROR(VLOOKUP(CONCATENATE($AC672,$AE672),'[1]Matriz de Decisión'!$M$4:$Y$81,11,0),0)</f>
        <v>0.62777777777777777</v>
      </c>
      <c r="CL672" s="355"/>
      <c r="CM672" s="355"/>
      <c r="CN672" s="354">
        <f>IFERROR(VLOOKUP(CONCATENATE($AC672,$AE672),'[1]Matriz de Decisión'!$M$4:$Y$81,12,0),0)</f>
        <v>0.73888888888888893</v>
      </c>
      <c r="CO672" s="355"/>
      <c r="CP672" s="355"/>
      <c r="CQ672" s="354">
        <f>IFERROR(VLOOKUP(CONCATENATE($AC672,$AE672),'[1]Matriz de Decisión'!$M$4:$Y$81,13,0),0)</f>
        <v>1</v>
      </c>
      <c r="CR672" s="355"/>
      <c r="CS672" s="355"/>
    </row>
    <row r="673" spans="1:97" ht="94.5" x14ac:dyDescent="0.25">
      <c r="A673" s="234" t="s">
        <v>3556</v>
      </c>
      <c r="B673" s="234" t="s">
        <v>181</v>
      </c>
      <c r="C673" s="234">
        <v>4</v>
      </c>
      <c r="D673" s="166" t="s">
        <v>186</v>
      </c>
      <c r="E673" s="120">
        <v>0</v>
      </c>
      <c r="F673" s="166" t="s">
        <v>192</v>
      </c>
      <c r="G673" s="166" t="s">
        <v>3836</v>
      </c>
      <c r="H673" s="166" t="s">
        <v>186</v>
      </c>
      <c r="I673" s="299" t="str">
        <f t="shared" si="50"/>
        <v>I-403-0-1324703</v>
      </c>
      <c r="J673" s="234" t="s">
        <v>221</v>
      </c>
      <c r="K673" s="109" t="s">
        <v>16</v>
      </c>
      <c r="L673" s="217" t="s">
        <v>20</v>
      </c>
      <c r="M673" s="111" t="s">
        <v>6028</v>
      </c>
      <c r="N673" s="221"/>
      <c r="O673" s="110" t="s">
        <v>225</v>
      </c>
      <c r="P673" s="110" t="s">
        <v>1981</v>
      </c>
      <c r="Q673" s="331" t="s">
        <v>1982</v>
      </c>
      <c r="R673" s="216" t="s">
        <v>228</v>
      </c>
      <c r="S673" s="111" t="s">
        <v>2060</v>
      </c>
      <c r="T673" s="257" t="s">
        <v>3471</v>
      </c>
      <c r="U673" s="256">
        <v>1</v>
      </c>
      <c r="V673" s="216" t="s">
        <v>223</v>
      </c>
      <c r="W673" s="310">
        <v>4</v>
      </c>
      <c r="X673" s="125"/>
      <c r="Y673" s="125"/>
      <c r="Z673" s="296" t="s">
        <v>2063</v>
      </c>
      <c r="AA673" s="134">
        <v>43191</v>
      </c>
      <c r="AB673" s="134">
        <v>43464</v>
      </c>
      <c r="AC673" s="341" t="str">
        <f t="shared" si="48"/>
        <v>abril</v>
      </c>
      <c r="AD673" s="343">
        <f t="shared" si="49"/>
        <v>273</v>
      </c>
      <c r="AE673" s="342">
        <f t="shared" si="47"/>
        <v>274</v>
      </c>
      <c r="AF673" s="168">
        <v>0</v>
      </c>
      <c r="AG673" s="168">
        <v>0</v>
      </c>
      <c r="AH673" s="216"/>
      <c r="AI673" s="169"/>
      <c r="AJ673" s="140" t="s">
        <v>2053</v>
      </c>
      <c r="AK673" s="388" t="s">
        <v>3473</v>
      </c>
      <c r="AL673" s="119"/>
      <c r="AM673" s="119"/>
      <c r="AN673" s="119"/>
      <c r="AO673" s="119"/>
      <c r="AP673" s="119"/>
      <c r="AQ673" s="119"/>
      <c r="AR673" s="1249">
        <v>1</v>
      </c>
      <c r="AS673" s="1229" t="s">
        <v>5793</v>
      </c>
      <c r="AT673" s="1249">
        <v>1</v>
      </c>
      <c r="AU673" s="119" t="s">
        <v>6250</v>
      </c>
      <c r="AV673" s="1375">
        <v>1</v>
      </c>
      <c r="AW673" s="119" t="s">
        <v>7639</v>
      </c>
      <c r="AX673" s="119"/>
      <c r="AY673" s="119"/>
      <c r="AZ673" s="119"/>
      <c r="BA673" s="119"/>
      <c r="BB673" s="119"/>
      <c r="BC673" s="119"/>
      <c r="BD673" s="119"/>
      <c r="BE673" s="119"/>
      <c r="BF673" s="119"/>
      <c r="BG673" s="119"/>
      <c r="BH673" s="119"/>
      <c r="BI673" s="119"/>
      <c r="BJ673" s="335">
        <f>IFERROR(VLOOKUP(CONCATENATE($AC673,$AE673),'Matriz de Decisión'!$M$4:$Y$81,2,0),0)</f>
        <v>0</v>
      </c>
      <c r="BK673" s="354"/>
      <c r="BL673" s="296"/>
      <c r="BM673" s="354">
        <v>0</v>
      </c>
      <c r="BN673" s="354">
        <v>0</v>
      </c>
      <c r="BO673" s="354"/>
      <c r="BP673" s="354">
        <f>IFERROR(VLOOKUP(CONCATENATE($AC673,$AE673),'[1]Matriz de Decisión'!$M$4:$Y$81,4,0),0)</f>
        <v>0</v>
      </c>
      <c r="BQ673" s="355"/>
      <c r="BR673" s="355"/>
      <c r="BS673" s="1251">
        <v>0.08</v>
      </c>
      <c r="BT673" s="1252">
        <v>0.08</v>
      </c>
      <c r="BU673" s="1258" t="s">
        <v>5845</v>
      </c>
      <c r="BV673" s="354">
        <v>0.16222222222222221</v>
      </c>
      <c r="BW673" s="1251">
        <v>0.16222222222222221</v>
      </c>
      <c r="BX673" s="1232" t="s">
        <v>5845</v>
      </c>
      <c r="BY673" s="354">
        <v>0.24</v>
      </c>
      <c r="BZ673" s="1432">
        <v>0.24</v>
      </c>
      <c r="CA673" s="1228" t="s">
        <v>7686</v>
      </c>
      <c r="CB673" s="354">
        <f>IFERROR(VLOOKUP(CONCATENATE($AC673,$AE673),'[1]Matriz de Decisión'!$M$4:$Y$81,8,0),0)</f>
        <v>0.32444444444444442</v>
      </c>
      <c r="CC673" s="355"/>
      <c r="CD673" s="355"/>
      <c r="CE673" s="354">
        <f>IFERROR(VLOOKUP(CONCATENATE($AC673,$AE673),'[1]Matriz de Decisión'!$M$4:$Y$81,9,0),0)</f>
        <v>0.40555555555555556</v>
      </c>
      <c r="CF673" s="355"/>
      <c r="CG673" s="355"/>
      <c r="CH673" s="354">
        <f>IFERROR(VLOOKUP(CONCATENATE($AC673,$AE673),'[1]Matriz de Decisión'!$M$4:$Y$81,10,0),0)</f>
        <v>0.51666666666666661</v>
      </c>
      <c r="CI673" s="355"/>
      <c r="CJ673" s="355"/>
      <c r="CK673" s="354">
        <f>IFERROR(VLOOKUP(CONCATENATE($AC673,$AE673),'[1]Matriz de Decisión'!$M$4:$Y$81,11,0),0)</f>
        <v>0.62777777777777777</v>
      </c>
      <c r="CL673" s="355"/>
      <c r="CM673" s="355"/>
      <c r="CN673" s="354">
        <f>IFERROR(VLOOKUP(CONCATENATE($AC673,$AE673),'[1]Matriz de Decisión'!$M$4:$Y$81,12,0),0)</f>
        <v>0.73888888888888893</v>
      </c>
      <c r="CO673" s="355"/>
      <c r="CP673" s="355"/>
      <c r="CQ673" s="354">
        <f>IFERROR(VLOOKUP(CONCATENATE($AC673,$AE673),'[1]Matriz de Decisión'!$M$4:$Y$81,13,0),0)</f>
        <v>1</v>
      </c>
      <c r="CR673" s="355"/>
      <c r="CS673" s="355"/>
    </row>
    <row r="674" spans="1:97" ht="94.5" x14ac:dyDescent="0.25">
      <c r="A674" s="234" t="s">
        <v>3556</v>
      </c>
      <c r="B674" s="234" t="s">
        <v>181</v>
      </c>
      <c r="C674" s="234">
        <v>4</v>
      </c>
      <c r="D674" s="166" t="s">
        <v>186</v>
      </c>
      <c r="E674" s="120">
        <v>0</v>
      </c>
      <c r="F674" s="166" t="s">
        <v>192</v>
      </c>
      <c r="G674" s="166" t="s">
        <v>3836</v>
      </c>
      <c r="H674" s="166" t="s">
        <v>187</v>
      </c>
      <c r="I674" s="299" t="str">
        <f t="shared" si="50"/>
        <v>I-403-0-1324704</v>
      </c>
      <c r="J674" s="234" t="s">
        <v>221</v>
      </c>
      <c r="K674" s="109" t="s">
        <v>16</v>
      </c>
      <c r="L674" s="217" t="s">
        <v>20</v>
      </c>
      <c r="M674" s="111" t="s">
        <v>6028</v>
      </c>
      <c r="N674" s="221"/>
      <c r="O674" s="110" t="s">
        <v>225</v>
      </c>
      <c r="P674" s="110" t="s">
        <v>1981</v>
      </c>
      <c r="Q674" s="331" t="s">
        <v>1982</v>
      </c>
      <c r="R674" s="216" t="s">
        <v>228</v>
      </c>
      <c r="S674" s="111" t="s">
        <v>2060</v>
      </c>
      <c r="T674" s="257" t="s">
        <v>3471</v>
      </c>
      <c r="U674" s="256">
        <v>1</v>
      </c>
      <c r="V674" s="216" t="s">
        <v>223</v>
      </c>
      <c r="W674" s="310">
        <v>4</v>
      </c>
      <c r="X674" s="122"/>
      <c r="Y674" s="122"/>
      <c r="Z674" s="296" t="s">
        <v>2064</v>
      </c>
      <c r="AA674" s="134">
        <v>43191</v>
      </c>
      <c r="AB674" s="134">
        <v>43464</v>
      </c>
      <c r="AC674" s="341" t="str">
        <f t="shared" si="48"/>
        <v>abril</v>
      </c>
      <c r="AD674" s="343">
        <f t="shared" si="49"/>
        <v>273</v>
      </c>
      <c r="AE674" s="342">
        <f t="shared" si="47"/>
        <v>274</v>
      </c>
      <c r="AF674" s="168">
        <v>0</v>
      </c>
      <c r="AG674" s="172">
        <v>0</v>
      </c>
      <c r="AH674" s="296"/>
      <c r="AI674" s="169"/>
      <c r="AJ674" s="140" t="s">
        <v>2053</v>
      </c>
      <c r="AK674" s="388" t="s">
        <v>3474</v>
      </c>
      <c r="AL674" s="119"/>
      <c r="AM674" s="119"/>
      <c r="AN674" s="119"/>
      <c r="AO674" s="119"/>
      <c r="AP674" s="119"/>
      <c r="AQ674" s="119"/>
      <c r="AR674" s="1249">
        <v>1</v>
      </c>
      <c r="AS674" s="1229" t="s">
        <v>5793</v>
      </c>
      <c r="AT674" s="1249">
        <v>1</v>
      </c>
      <c r="AU674" s="119" t="s">
        <v>6250</v>
      </c>
      <c r="AV674" s="1375">
        <v>1</v>
      </c>
      <c r="AW674" s="119" t="s">
        <v>7639</v>
      </c>
      <c r="AX674" s="119"/>
      <c r="AY674" s="119"/>
      <c r="AZ674" s="119"/>
      <c r="BA674" s="119"/>
      <c r="BB674" s="119"/>
      <c r="BC674" s="119"/>
      <c r="BD674" s="119"/>
      <c r="BE674" s="119"/>
      <c r="BF674" s="119"/>
      <c r="BG674" s="119"/>
      <c r="BH674" s="119"/>
      <c r="BI674" s="119"/>
      <c r="BJ674" s="335">
        <f>IFERROR(VLOOKUP(CONCATENATE($AC674,$AE674),'Matriz de Decisión'!$M$4:$Y$81,2,0),0)</f>
        <v>0</v>
      </c>
      <c r="BK674" s="354"/>
      <c r="BL674" s="296"/>
      <c r="BM674" s="354">
        <v>0</v>
      </c>
      <c r="BN674" s="354">
        <v>0</v>
      </c>
      <c r="BO674" s="354"/>
      <c r="BP674" s="354">
        <f>IFERROR(VLOOKUP(CONCATENATE($AC674,$AE674),'[1]Matriz de Decisión'!$M$4:$Y$81,4,0),0)</f>
        <v>0</v>
      </c>
      <c r="BQ674" s="355"/>
      <c r="BR674" s="355"/>
      <c r="BS674" s="1251">
        <v>0.08</v>
      </c>
      <c r="BT674" s="1252">
        <v>0.08</v>
      </c>
      <c r="BU674" s="1258" t="s">
        <v>5846</v>
      </c>
      <c r="BV674" s="354">
        <v>0.16222222222222221</v>
      </c>
      <c r="BW674" s="1251">
        <v>0.16222222222222221</v>
      </c>
      <c r="BX674" s="1232" t="s">
        <v>6299</v>
      </c>
      <c r="BY674" s="354">
        <v>0.24</v>
      </c>
      <c r="BZ674" s="1432">
        <v>0.24</v>
      </c>
      <c r="CA674" s="1228" t="s">
        <v>7687</v>
      </c>
      <c r="CB674" s="354">
        <f>IFERROR(VLOOKUP(CONCATENATE($AC674,$AE674),'[1]Matriz de Decisión'!$M$4:$Y$81,8,0),0)</f>
        <v>0.32444444444444442</v>
      </c>
      <c r="CC674" s="355"/>
      <c r="CD674" s="355"/>
      <c r="CE674" s="354">
        <f>IFERROR(VLOOKUP(CONCATENATE($AC674,$AE674),'[1]Matriz de Decisión'!$M$4:$Y$81,9,0),0)</f>
        <v>0.40555555555555556</v>
      </c>
      <c r="CF674" s="355"/>
      <c r="CG674" s="355"/>
      <c r="CH674" s="354">
        <f>IFERROR(VLOOKUP(CONCATENATE($AC674,$AE674),'[1]Matriz de Decisión'!$M$4:$Y$81,10,0),0)</f>
        <v>0.51666666666666661</v>
      </c>
      <c r="CI674" s="355"/>
      <c r="CJ674" s="355"/>
      <c r="CK674" s="354">
        <f>IFERROR(VLOOKUP(CONCATENATE($AC674,$AE674),'[1]Matriz de Decisión'!$M$4:$Y$81,11,0),0)</f>
        <v>0.62777777777777777</v>
      </c>
      <c r="CL674" s="355"/>
      <c r="CM674" s="355"/>
      <c r="CN674" s="354">
        <f>IFERROR(VLOOKUP(CONCATENATE($AC674,$AE674),'[1]Matriz de Decisión'!$M$4:$Y$81,12,0),0)</f>
        <v>0.73888888888888893</v>
      </c>
      <c r="CO674" s="355"/>
      <c r="CP674" s="355"/>
      <c r="CQ674" s="354">
        <f>IFERROR(VLOOKUP(CONCATENATE($AC674,$AE674),'[1]Matriz de Decisión'!$M$4:$Y$81,13,0),0)</f>
        <v>1</v>
      </c>
      <c r="CR674" s="355"/>
      <c r="CS674" s="355"/>
    </row>
    <row r="675" spans="1:97" ht="94.5" x14ac:dyDescent="0.25">
      <c r="A675" s="234" t="s">
        <v>3556</v>
      </c>
      <c r="B675" s="234" t="s">
        <v>181</v>
      </c>
      <c r="C675" s="234">
        <v>4</v>
      </c>
      <c r="D675" s="166" t="s">
        <v>186</v>
      </c>
      <c r="E675" s="120">
        <v>0</v>
      </c>
      <c r="F675" s="166" t="s">
        <v>192</v>
      </c>
      <c r="G675" s="166" t="s">
        <v>3836</v>
      </c>
      <c r="H675" s="166" t="s">
        <v>188</v>
      </c>
      <c r="I675" s="299" t="str">
        <f t="shared" si="50"/>
        <v>I-403-0-1324705</v>
      </c>
      <c r="J675" s="234" t="s">
        <v>221</v>
      </c>
      <c r="K675" s="109" t="s">
        <v>16</v>
      </c>
      <c r="L675" s="217" t="s">
        <v>20</v>
      </c>
      <c r="M675" s="111" t="s">
        <v>6028</v>
      </c>
      <c r="N675" s="221"/>
      <c r="O675" s="110" t="s">
        <v>225</v>
      </c>
      <c r="P675" s="110" t="s">
        <v>1981</v>
      </c>
      <c r="Q675" s="331" t="s">
        <v>1982</v>
      </c>
      <c r="R675" s="216" t="s">
        <v>228</v>
      </c>
      <c r="S675" s="111" t="s">
        <v>2060</v>
      </c>
      <c r="T675" s="257" t="s">
        <v>3471</v>
      </c>
      <c r="U675" s="256">
        <v>1</v>
      </c>
      <c r="V675" s="216" t="s">
        <v>223</v>
      </c>
      <c r="W675" s="310">
        <v>4</v>
      </c>
      <c r="X675" s="125"/>
      <c r="Y675" s="125"/>
      <c r="Z675" s="296" t="s">
        <v>2065</v>
      </c>
      <c r="AA675" s="134">
        <v>43191</v>
      </c>
      <c r="AB675" s="134">
        <v>43464</v>
      </c>
      <c r="AC675" s="341" t="str">
        <f t="shared" si="48"/>
        <v>abril</v>
      </c>
      <c r="AD675" s="343">
        <f t="shared" si="49"/>
        <v>273</v>
      </c>
      <c r="AE675" s="342">
        <f t="shared" si="47"/>
        <v>274</v>
      </c>
      <c r="AF675" s="168">
        <v>0</v>
      </c>
      <c r="AG675" s="172">
        <v>0</v>
      </c>
      <c r="AH675" s="296"/>
      <c r="AI675" s="169"/>
      <c r="AJ675" s="140" t="s">
        <v>2053</v>
      </c>
      <c r="AK675" s="388" t="s">
        <v>3475</v>
      </c>
      <c r="AL675" s="119"/>
      <c r="AM675" s="119"/>
      <c r="AN675" s="119"/>
      <c r="AO675" s="119"/>
      <c r="AP675" s="119"/>
      <c r="AQ675" s="119"/>
      <c r="AR675" s="1249">
        <v>1</v>
      </c>
      <c r="AS675" s="1229" t="s">
        <v>5793</v>
      </c>
      <c r="AT675" s="1249">
        <v>1</v>
      </c>
      <c r="AU675" s="119" t="s">
        <v>6250</v>
      </c>
      <c r="AV675" s="1375">
        <v>1</v>
      </c>
      <c r="AW675" s="119" t="s">
        <v>7639</v>
      </c>
      <c r="AX675" s="119"/>
      <c r="AY675" s="119"/>
      <c r="AZ675" s="119"/>
      <c r="BA675" s="119"/>
      <c r="BB675" s="119"/>
      <c r="BC675" s="119"/>
      <c r="BD675" s="119"/>
      <c r="BE675" s="119"/>
      <c r="BF675" s="119"/>
      <c r="BG675" s="119"/>
      <c r="BH675" s="119"/>
      <c r="BI675" s="119"/>
      <c r="BJ675" s="335">
        <f>IFERROR(VLOOKUP(CONCATENATE($AC675,$AE675),'Matriz de Decisión'!$M$4:$Y$81,2,0),0)</f>
        <v>0</v>
      </c>
      <c r="BK675" s="354"/>
      <c r="BL675" s="296"/>
      <c r="BM675" s="354">
        <v>0</v>
      </c>
      <c r="BN675" s="354">
        <v>0</v>
      </c>
      <c r="BO675" s="354"/>
      <c r="BP675" s="354">
        <f>IFERROR(VLOOKUP(CONCATENATE($AC675,$AE675),'[1]Matriz de Decisión'!$M$4:$Y$81,4,0),0)</f>
        <v>0</v>
      </c>
      <c r="BQ675" s="355"/>
      <c r="BR675" s="355"/>
      <c r="BS675" s="1251">
        <v>0.08</v>
      </c>
      <c r="BT675" s="1252">
        <v>0.08</v>
      </c>
      <c r="BU675" s="1258" t="s">
        <v>5847</v>
      </c>
      <c r="BV675" s="354">
        <v>0.16222222222222221</v>
      </c>
      <c r="BW675" s="1251">
        <v>0.16222222222222221</v>
      </c>
      <c r="BX675" s="1232" t="s">
        <v>6299</v>
      </c>
      <c r="BY675" s="354">
        <v>0.24</v>
      </c>
      <c r="BZ675" s="1432">
        <v>0.24</v>
      </c>
      <c r="CA675" s="1228" t="s">
        <v>7688</v>
      </c>
      <c r="CB675" s="354">
        <f>IFERROR(VLOOKUP(CONCATENATE($AC675,$AE675),'[1]Matriz de Decisión'!$M$4:$Y$81,8,0),0)</f>
        <v>0.32444444444444442</v>
      </c>
      <c r="CC675" s="355"/>
      <c r="CD675" s="355"/>
      <c r="CE675" s="354">
        <f>IFERROR(VLOOKUP(CONCATENATE($AC675,$AE675),'[1]Matriz de Decisión'!$M$4:$Y$81,9,0),0)</f>
        <v>0.40555555555555556</v>
      </c>
      <c r="CF675" s="355"/>
      <c r="CG675" s="355"/>
      <c r="CH675" s="354">
        <f>IFERROR(VLOOKUP(CONCATENATE($AC675,$AE675),'[1]Matriz de Decisión'!$M$4:$Y$81,10,0),0)</f>
        <v>0.51666666666666661</v>
      </c>
      <c r="CI675" s="355"/>
      <c r="CJ675" s="355"/>
      <c r="CK675" s="354">
        <f>IFERROR(VLOOKUP(CONCATENATE($AC675,$AE675),'[1]Matriz de Decisión'!$M$4:$Y$81,11,0),0)</f>
        <v>0.62777777777777777</v>
      </c>
      <c r="CL675" s="355"/>
      <c r="CM675" s="355"/>
      <c r="CN675" s="354">
        <f>IFERROR(VLOOKUP(CONCATENATE($AC675,$AE675),'[1]Matriz de Decisión'!$M$4:$Y$81,12,0),0)</f>
        <v>0.73888888888888893</v>
      </c>
      <c r="CO675" s="355"/>
      <c r="CP675" s="355"/>
      <c r="CQ675" s="354">
        <f>IFERROR(VLOOKUP(CONCATENATE($AC675,$AE675),'[1]Matriz de Decisión'!$M$4:$Y$81,13,0),0)</f>
        <v>1</v>
      </c>
      <c r="CR675" s="355"/>
      <c r="CS675" s="355"/>
    </row>
    <row r="676" spans="1:97" ht="204.75" x14ac:dyDescent="0.25">
      <c r="A676" s="234" t="s">
        <v>3556</v>
      </c>
      <c r="B676" s="234" t="s">
        <v>181</v>
      </c>
      <c r="C676" s="234">
        <v>4</v>
      </c>
      <c r="D676" s="166" t="s">
        <v>186</v>
      </c>
      <c r="E676" s="120">
        <v>1</v>
      </c>
      <c r="F676" s="166" t="s">
        <v>218</v>
      </c>
      <c r="G676" s="166" t="s">
        <v>199</v>
      </c>
      <c r="H676" s="166" t="s">
        <v>183</v>
      </c>
      <c r="I676" s="299" t="str">
        <f t="shared" si="50"/>
        <v>I-403-1-2900101</v>
      </c>
      <c r="J676" s="234" t="s">
        <v>221</v>
      </c>
      <c r="K676" s="109" t="s">
        <v>16</v>
      </c>
      <c r="L676" s="217" t="s">
        <v>20</v>
      </c>
      <c r="M676" s="231" t="s">
        <v>4756</v>
      </c>
      <c r="N676" s="221"/>
      <c r="O676" s="110" t="s">
        <v>2066</v>
      </c>
      <c r="P676" s="110" t="s">
        <v>1981</v>
      </c>
      <c r="Q676" s="331" t="s">
        <v>1982</v>
      </c>
      <c r="R676" s="216" t="s">
        <v>222</v>
      </c>
      <c r="S676" s="111" t="s">
        <v>2067</v>
      </c>
      <c r="T676" s="257" t="s">
        <v>2068</v>
      </c>
      <c r="U676" s="256">
        <v>1</v>
      </c>
      <c r="V676" s="216" t="s">
        <v>2069</v>
      </c>
      <c r="W676" s="310">
        <v>1000000000000</v>
      </c>
      <c r="X676" s="215" t="s">
        <v>228</v>
      </c>
      <c r="Y676" s="125"/>
      <c r="Z676" s="296" t="s">
        <v>2070</v>
      </c>
      <c r="AA676" s="134">
        <v>43102</v>
      </c>
      <c r="AB676" s="134">
        <v>43464</v>
      </c>
      <c r="AC676" s="341" t="str">
        <f t="shared" si="48"/>
        <v>enero</v>
      </c>
      <c r="AD676" s="343">
        <f t="shared" si="49"/>
        <v>362</v>
      </c>
      <c r="AE676" s="342">
        <f t="shared" si="47"/>
        <v>365</v>
      </c>
      <c r="AF676" s="168">
        <v>0</v>
      </c>
      <c r="AG676" s="168">
        <v>0</v>
      </c>
      <c r="AH676" s="296"/>
      <c r="AI676" s="169"/>
      <c r="AJ676" s="140" t="s">
        <v>2053</v>
      </c>
      <c r="AK676" s="388" t="s">
        <v>2071</v>
      </c>
      <c r="AL676" s="255">
        <v>37647701033</v>
      </c>
      <c r="AM676" s="296" t="s">
        <v>2072</v>
      </c>
      <c r="AN676" s="255">
        <v>60832142381</v>
      </c>
      <c r="AO676" s="139" t="s">
        <v>3341</v>
      </c>
      <c r="AP676" s="557" t="str">
        <f>VLOOKUP($I676,'[12] Formato de Formulación y Seg'!$I$50:$BQ$63,33,0)</f>
        <v xml:space="preserve"> 92.850.479.598,01   
</v>
      </c>
      <c r="AQ676" s="139" t="str">
        <f>VLOOKUP($I676,'[12] Formato de Formulación y Seg'!$I$50:$BQ$63,34,0)</f>
        <v>Se realizó seguimiento al monto de los proyectos aprobados tanto en OCAD regionales y departamentales a través de los acuerdos publicados. Por su parte, los proyectos y montos aprobados en OCAD municipales, tuvieron  seguimiento a través de la base de proyectos aprobados.</v>
      </c>
      <c r="AR676" s="1232">
        <v>190549050825</v>
      </c>
      <c r="AS676" s="1229" t="s">
        <v>5794</v>
      </c>
      <c r="AT676" s="1232">
        <v>210768593080</v>
      </c>
      <c r="AU676" s="119" t="s">
        <v>6251</v>
      </c>
      <c r="AV676" s="1232">
        <f>VLOOKUP($I676,'[13] Formato de Formulación y Seg'!$I$50:$BZ$63,39,0)</f>
        <v>259281459735</v>
      </c>
      <c r="AW676" s="119" t="s">
        <v>7640</v>
      </c>
      <c r="AX676" s="119"/>
      <c r="AY676" s="119"/>
      <c r="AZ676" s="119"/>
      <c r="BA676" s="119"/>
      <c r="BB676" s="119"/>
      <c r="BC676" s="119"/>
      <c r="BD676" s="119"/>
      <c r="BE676" s="119"/>
      <c r="BF676" s="119"/>
      <c r="BG676" s="119"/>
      <c r="BH676" s="119"/>
      <c r="BI676" s="119"/>
      <c r="BJ676" s="335">
        <f>IFERROR(VLOOKUP(CONCATENATE($AC676,$AE676),'Matriz de Decisión'!$M$4:$Y$81,2,0),0)</f>
        <v>5.333333333333333E-2</v>
      </c>
      <c r="BK676" s="354">
        <v>0.04</v>
      </c>
      <c r="BL676" s="296" t="s">
        <v>2073</v>
      </c>
      <c r="BM676" s="605">
        <v>0.10666666666666666</v>
      </c>
      <c r="BN676" s="606">
        <v>6.0830000000000002E-2</v>
      </c>
      <c r="BO676" s="604" t="s">
        <v>3342</v>
      </c>
      <c r="BP676" s="354">
        <f>IFERROR(VLOOKUP(CONCATENATE($AC676,$AE676),'[1]Matriz de Decisión'!$M$4:$Y$81,4,0),0)</f>
        <v>0.15999999999999998</v>
      </c>
      <c r="BQ676" s="557">
        <f>VLOOKUP($I676,'[12] Formato de Formulación y Seg'!$I$50:$BQ$63,60,0)</f>
        <v>9.2799999999999994E-2</v>
      </c>
      <c r="BR676" s="729" t="str">
        <f>VLOOKUP($I676,'[12] Formato de Formulación y Seg'!$I$50:$BQ$63,61,0)</f>
        <v>Se revisaron los proyectos presentados por las entidades territoriales, aumentando el número de proyectos aprobados.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
      <c r="BS676" s="1251">
        <v>0.21</v>
      </c>
      <c r="BT676" s="1252">
        <v>0.19</v>
      </c>
      <c r="BU676" s="1258" t="s">
        <v>5848</v>
      </c>
      <c r="BV676" s="354">
        <v>0.26666666666666666</v>
      </c>
      <c r="BW676" s="1251">
        <v>0.2107</v>
      </c>
      <c r="BX676" s="1232" t="s">
        <v>6300</v>
      </c>
      <c r="BY676" s="354">
        <v>0.32</v>
      </c>
      <c r="BZ676" s="1432">
        <v>0.26</v>
      </c>
      <c r="CA676" s="1228" t="s">
        <v>7689</v>
      </c>
      <c r="CB676" s="354">
        <f>IFERROR(VLOOKUP(CONCATENATE($AC676,$AE676),'[1]Matriz de Decisión'!$M$4:$Y$81,8,0),0)</f>
        <v>0.40333333333333332</v>
      </c>
      <c r="CC676" s="355"/>
      <c r="CD676" s="355"/>
      <c r="CE676" s="354">
        <f>IFERROR(VLOOKUP(CONCATENATE($AC676,$AE676),'[1]Matriz de Decisión'!$M$4:$Y$81,9,0),0)</f>
        <v>0.48666666666666664</v>
      </c>
      <c r="CF676" s="355"/>
      <c r="CG676" s="355"/>
      <c r="CH676" s="354">
        <f>IFERROR(VLOOKUP(CONCATENATE($AC676,$AE676),'[1]Matriz de Decisión'!$M$4:$Y$81,10,0),0)</f>
        <v>0.56999999999999995</v>
      </c>
      <c r="CI676" s="355"/>
      <c r="CJ676" s="355"/>
      <c r="CK676" s="354">
        <f>IFERROR(VLOOKUP(CONCATENATE($AC676,$AE676),'[1]Matriz de Decisión'!$M$4:$Y$81,11,0),0)</f>
        <v>0.65333333333333332</v>
      </c>
      <c r="CL676" s="355"/>
      <c r="CM676" s="355"/>
      <c r="CN676" s="354">
        <f>IFERROR(VLOOKUP(CONCATENATE($AC676,$AE676),'[1]Matriz de Decisión'!$M$4:$Y$81,12,0),0)</f>
        <v>0.73666666666666669</v>
      </c>
      <c r="CO676" s="355"/>
      <c r="CP676" s="355"/>
      <c r="CQ676" s="354">
        <f>IFERROR(VLOOKUP(CONCATENATE($AC676,$AE676),'[1]Matriz de Decisión'!$M$4:$Y$81,13,0),0)</f>
        <v>0.99999999999999989</v>
      </c>
      <c r="CR676" s="355"/>
      <c r="CS676" s="355"/>
    </row>
    <row r="677" spans="1:97" ht="204.75" x14ac:dyDescent="0.25">
      <c r="A677" s="234" t="s">
        <v>3556</v>
      </c>
      <c r="B677" s="234" t="s">
        <v>181</v>
      </c>
      <c r="C677" s="234">
        <v>4</v>
      </c>
      <c r="D677" s="166" t="s">
        <v>186</v>
      </c>
      <c r="E677" s="120">
        <v>1</v>
      </c>
      <c r="F677" s="166" t="s">
        <v>218</v>
      </c>
      <c r="G677" s="166" t="s">
        <v>199</v>
      </c>
      <c r="H677" s="166" t="s">
        <v>185</v>
      </c>
      <c r="I677" s="299" t="str">
        <f t="shared" si="50"/>
        <v>I-403-1-2900102</v>
      </c>
      <c r="J677" s="234" t="s">
        <v>221</v>
      </c>
      <c r="K677" s="109" t="s">
        <v>16</v>
      </c>
      <c r="L677" s="217" t="s">
        <v>20</v>
      </c>
      <c r="M677" s="231" t="s">
        <v>4756</v>
      </c>
      <c r="N677" s="221"/>
      <c r="O677" s="110" t="s">
        <v>2066</v>
      </c>
      <c r="P677" s="110" t="s">
        <v>1981</v>
      </c>
      <c r="Q677" s="331" t="s">
        <v>1982</v>
      </c>
      <c r="R677" s="216" t="s">
        <v>222</v>
      </c>
      <c r="S677" s="111" t="s">
        <v>2067</v>
      </c>
      <c r="T677" s="257" t="s">
        <v>2068</v>
      </c>
      <c r="U677" s="256">
        <v>1</v>
      </c>
      <c r="V677" s="216" t="s">
        <v>2069</v>
      </c>
      <c r="W677" s="310">
        <v>1000000000000</v>
      </c>
      <c r="X677" s="215" t="s">
        <v>228</v>
      </c>
      <c r="Y677" s="125"/>
      <c r="Z677" s="296" t="s">
        <v>2055</v>
      </c>
      <c r="AA677" s="134">
        <v>43102</v>
      </c>
      <c r="AB677" s="134">
        <v>43464</v>
      </c>
      <c r="AC677" s="341" t="str">
        <f t="shared" si="48"/>
        <v>enero</v>
      </c>
      <c r="AD677" s="343">
        <f t="shared" si="49"/>
        <v>362</v>
      </c>
      <c r="AE677" s="342">
        <f t="shared" si="47"/>
        <v>365</v>
      </c>
      <c r="AF677" s="168">
        <v>0</v>
      </c>
      <c r="AG677" s="168">
        <v>0</v>
      </c>
      <c r="AH677" s="216"/>
      <c r="AI677" s="169"/>
      <c r="AJ677" s="140"/>
      <c r="AK677" s="388" t="s">
        <v>2071</v>
      </c>
      <c r="AL677" s="255">
        <v>37647701033</v>
      </c>
      <c r="AM677" s="296" t="s">
        <v>2072</v>
      </c>
      <c r="AN677" s="255">
        <v>60832142381</v>
      </c>
      <c r="AO677" s="139" t="s">
        <v>3341</v>
      </c>
      <c r="AP677" s="557" t="str">
        <f>VLOOKUP($I677,'[12] Formato de Formulación y Seg'!$I$50:$BQ$63,33,0)</f>
        <v xml:space="preserve"> 92.850.479.598,01   
</v>
      </c>
      <c r="AQ677" s="139" t="str">
        <f>VLOOKUP($I677,'[12] Formato de Formulación y Seg'!$I$50:$BQ$63,34,0)</f>
        <v>Se realizó seguimiento al monto de los proyectos aprobados tanto en OCAD regionales y departamentales a través de los acuerdos publicados. Por su parte, los proyectos y montos aprobados en OCAD municipales, tuvieron  seguimiento a través de la base de proyectos aprobados.</v>
      </c>
      <c r="AR677" s="1232">
        <v>190549050825</v>
      </c>
      <c r="AS677" s="1229" t="s">
        <v>5794</v>
      </c>
      <c r="AT677" s="1232">
        <v>210768593080</v>
      </c>
      <c r="AU677" s="119" t="s">
        <v>6251</v>
      </c>
      <c r="AV677" s="1232">
        <f>VLOOKUP($I677,'[13] Formato de Formulación y Seg'!$I$50:$BZ$63,39,0)</f>
        <v>259281459735</v>
      </c>
      <c r="AW677" s="119" t="s">
        <v>7640</v>
      </c>
      <c r="AX677" s="119"/>
      <c r="AY677" s="119"/>
      <c r="AZ677" s="119"/>
      <c r="BA677" s="119"/>
      <c r="BB677" s="119"/>
      <c r="BC677" s="119"/>
      <c r="BD677" s="119"/>
      <c r="BE677" s="119"/>
      <c r="BF677" s="119"/>
      <c r="BG677" s="119"/>
      <c r="BH677" s="119"/>
      <c r="BI677" s="119"/>
      <c r="BJ677" s="335">
        <f>IFERROR(VLOOKUP(CONCATENATE($AC677,$AE677),'Matriz de Decisión'!$M$4:$Y$81,2,0),0)</f>
        <v>5.333333333333333E-2</v>
      </c>
      <c r="BK677" s="354">
        <v>0.04</v>
      </c>
      <c r="BL677" s="296" t="s">
        <v>2073</v>
      </c>
      <c r="BM677" s="605">
        <v>0.10666666666666666</v>
      </c>
      <c r="BN677" s="607">
        <v>6.0830000000000002E-2</v>
      </c>
      <c r="BO677" s="604" t="s">
        <v>3342</v>
      </c>
      <c r="BP677" s="354">
        <f>IFERROR(VLOOKUP(CONCATENATE($AC677,$AE677),'[1]Matriz de Decisión'!$M$4:$Y$81,4,0),0)</f>
        <v>0.15999999999999998</v>
      </c>
      <c r="BQ677" s="557">
        <f>VLOOKUP($I677,'[12] Formato de Formulación y Seg'!$I$50:$BQ$63,60,0)</f>
        <v>9.2799999999999994E-2</v>
      </c>
      <c r="BR677" s="729" t="str">
        <f>VLOOKUP($I677,'[12] Formato de Formulación y Seg'!$I$50:$BQ$63,61,0)</f>
        <v>Se emitieron conceptos sobre los proyectos presentados por las entidades territoriales, aumentando el número de proyectos aprobados con subsanaciones.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
      <c r="BS677" s="1251">
        <v>0.21</v>
      </c>
      <c r="BT677" s="1252">
        <v>0.19</v>
      </c>
      <c r="BU677" s="1258" t="s">
        <v>5849</v>
      </c>
      <c r="BV677" s="354">
        <v>0.26666666666666666</v>
      </c>
      <c r="BW677" s="1251">
        <v>0.2107</v>
      </c>
      <c r="BX677" s="1232" t="s">
        <v>6301</v>
      </c>
      <c r="BY677" s="354">
        <v>0.32</v>
      </c>
      <c r="BZ677" s="1432">
        <v>0.26</v>
      </c>
      <c r="CA677" s="1228" t="s">
        <v>7690</v>
      </c>
      <c r="CB677" s="354">
        <f>IFERROR(VLOOKUP(CONCATENATE($AC677,$AE677),'[1]Matriz de Decisión'!$M$4:$Y$81,8,0),0)</f>
        <v>0.40333333333333332</v>
      </c>
      <c r="CC677" s="355"/>
      <c r="CD677" s="355"/>
      <c r="CE677" s="354">
        <f>IFERROR(VLOOKUP(CONCATENATE($AC677,$AE677),'[1]Matriz de Decisión'!$M$4:$Y$81,9,0),0)</f>
        <v>0.48666666666666664</v>
      </c>
      <c r="CF677" s="355"/>
      <c r="CG677" s="355"/>
      <c r="CH677" s="354">
        <f>IFERROR(VLOOKUP(CONCATENATE($AC677,$AE677),'[1]Matriz de Decisión'!$M$4:$Y$81,10,0),0)</f>
        <v>0.56999999999999995</v>
      </c>
      <c r="CI677" s="355"/>
      <c r="CJ677" s="355"/>
      <c r="CK677" s="354">
        <f>IFERROR(VLOOKUP(CONCATENATE($AC677,$AE677),'[1]Matriz de Decisión'!$M$4:$Y$81,11,0),0)</f>
        <v>0.65333333333333332</v>
      </c>
      <c r="CL677" s="355"/>
      <c r="CM677" s="355"/>
      <c r="CN677" s="354">
        <f>IFERROR(VLOOKUP(CONCATENATE($AC677,$AE677),'[1]Matriz de Decisión'!$M$4:$Y$81,12,0),0)</f>
        <v>0.73666666666666669</v>
      </c>
      <c r="CO677" s="355"/>
      <c r="CP677" s="355"/>
      <c r="CQ677" s="354">
        <f>IFERROR(VLOOKUP(CONCATENATE($AC677,$AE677),'[1]Matriz de Decisión'!$M$4:$Y$81,13,0),0)</f>
        <v>0.99999999999999989</v>
      </c>
      <c r="CR677" s="355"/>
      <c r="CS677" s="355"/>
    </row>
    <row r="678" spans="1:97" ht="204.75" x14ac:dyDescent="0.25">
      <c r="A678" s="234" t="s">
        <v>3556</v>
      </c>
      <c r="B678" s="234" t="s">
        <v>181</v>
      </c>
      <c r="C678" s="234">
        <v>4</v>
      </c>
      <c r="D678" s="166" t="s">
        <v>186</v>
      </c>
      <c r="E678" s="120">
        <v>1</v>
      </c>
      <c r="F678" s="166" t="s">
        <v>218</v>
      </c>
      <c r="G678" s="166" t="s">
        <v>199</v>
      </c>
      <c r="H678" s="166" t="s">
        <v>186</v>
      </c>
      <c r="I678" s="299" t="str">
        <f t="shared" si="50"/>
        <v>I-403-1-2900103</v>
      </c>
      <c r="J678" s="234" t="s">
        <v>221</v>
      </c>
      <c r="K678" s="109" t="s">
        <v>16</v>
      </c>
      <c r="L678" s="217" t="s">
        <v>20</v>
      </c>
      <c r="M678" s="231" t="s">
        <v>4756</v>
      </c>
      <c r="N678" s="221"/>
      <c r="O678" s="110" t="s">
        <v>2066</v>
      </c>
      <c r="P678" s="110" t="s">
        <v>1981</v>
      </c>
      <c r="Q678" s="331" t="s">
        <v>1982</v>
      </c>
      <c r="R678" s="216" t="s">
        <v>222</v>
      </c>
      <c r="S678" s="111" t="s">
        <v>2067</v>
      </c>
      <c r="T678" s="257" t="s">
        <v>2068</v>
      </c>
      <c r="U678" s="256">
        <v>1</v>
      </c>
      <c r="V678" s="216" t="s">
        <v>2069</v>
      </c>
      <c r="W678" s="310">
        <v>1000000000000</v>
      </c>
      <c r="X678" s="122" t="s">
        <v>228</v>
      </c>
      <c r="Y678" s="122"/>
      <c r="Z678" s="296" t="s">
        <v>2074</v>
      </c>
      <c r="AA678" s="134">
        <v>43102</v>
      </c>
      <c r="AB678" s="134">
        <v>43464</v>
      </c>
      <c r="AC678" s="341" t="str">
        <f t="shared" si="48"/>
        <v>enero</v>
      </c>
      <c r="AD678" s="343">
        <f t="shared" si="49"/>
        <v>362</v>
      </c>
      <c r="AE678" s="342">
        <f t="shared" si="47"/>
        <v>365</v>
      </c>
      <c r="AF678" s="168">
        <v>0</v>
      </c>
      <c r="AG678" s="168">
        <v>0</v>
      </c>
      <c r="AH678" s="216"/>
      <c r="AI678" s="169"/>
      <c r="AJ678" s="140"/>
      <c r="AK678" s="388" t="s">
        <v>2075</v>
      </c>
      <c r="AL678" s="255">
        <v>37647701033</v>
      </c>
      <c r="AM678" s="296" t="s">
        <v>2072</v>
      </c>
      <c r="AN678" s="255">
        <v>60832142381</v>
      </c>
      <c r="AO678" s="139" t="s">
        <v>3341</v>
      </c>
      <c r="AP678" s="557" t="str">
        <f>VLOOKUP($I678,'[12] Formato de Formulación y Seg'!$I$50:$BQ$63,33,0)</f>
        <v xml:space="preserve"> 92.850.479.598,01   
</v>
      </c>
      <c r="AQ678" s="139" t="str">
        <f>VLOOKUP($I678,'[12] Formato de Formulación y Seg'!$I$50:$BQ$63,34,0)</f>
        <v>Se realizó seguimiento al monto de los proyectos aprobados tanto en OCAD regionales y departamentales a través de los acuerdos publicados. Por su parte, los proyectos y montos aprobados en OCAD municipales, tuvieron  seguimiento a través de la base de proyectos aprobados.</v>
      </c>
      <c r="AR678" s="1232">
        <v>190549050825</v>
      </c>
      <c r="AS678" s="1229" t="s">
        <v>5794</v>
      </c>
      <c r="AT678" s="1232">
        <v>210768593080</v>
      </c>
      <c r="AU678" s="119" t="s">
        <v>6251</v>
      </c>
      <c r="AV678" s="1232">
        <f>VLOOKUP($I678,'[13] Formato de Formulación y Seg'!$I$50:$BZ$63,39,0)</f>
        <v>259281459735</v>
      </c>
      <c r="AW678" s="119" t="s">
        <v>7640</v>
      </c>
      <c r="AX678" s="119"/>
      <c r="AY678" s="119"/>
      <c r="AZ678" s="119"/>
      <c r="BA678" s="119"/>
      <c r="BB678" s="119"/>
      <c r="BC678" s="119"/>
      <c r="BD678" s="119"/>
      <c r="BE678" s="119"/>
      <c r="BF678" s="119"/>
      <c r="BG678" s="119"/>
      <c r="BH678" s="119"/>
      <c r="BI678" s="119"/>
      <c r="BJ678" s="335">
        <f>IFERROR(VLOOKUP(CONCATENATE($AC678,$AE678),'Matriz de Decisión'!$M$4:$Y$81,2,0),0)</f>
        <v>5.333333333333333E-2</v>
      </c>
      <c r="BK678" s="354">
        <v>0.04</v>
      </c>
      <c r="BL678" s="296" t="s">
        <v>2073</v>
      </c>
      <c r="BM678" s="605">
        <v>0.10666666666666666</v>
      </c>
      <c r="BN678" s="607">
        <v>6.0830000000000002E-2</v>
      </c>
      <c r="BO678" s="604" t="s">
        <v>3343</v>
      </c>
      <c r="BP678" s="354">
        <f>IFERROR(VLOOKUP(CONCATENATE($AC678,$AE678),'[1]Matriz de Decisión'!$M$4:$Y$81,4,0),0)</f>
        <v>0.15999999999999998</v>
      </c>
      <c r="BQ678" s="557">
        <f>VLOOKUP($I678,'[12] Formato de Formulación y Seg'!$I$50:$BQ$63,60,0)</f>
        <v>9.2799999999999994E-2</v>
      </c>
      <c r="BR678" s="729" t="str">
        <f>VLOOKUP($I678,'[12] Formato de Formulación y Seg'!$I$50:$BQ$63,61,0)</f>
        <v>Las gestiones realizadas por el grupo de Regalías, permitió aumentar el número de proyectos aprobados en OCAD. Sin embargo, no se cumplió la meta proyectada de recursos, como consecuencia del bajo monto de los proyectos. Para lograr la meta propuesta, se están realizando  gestiones con las entidades territoriales, para incentivarlas a invertir recursos en la formulación de proyectos del sector educativo que generen impacto por su valor y alcance.</v>
      </c>
      <c r="BS678" s="1251">
        <v>0.21</v>
      </c>
      <c r="BT678" s="1252">
        <v>0.19</v>
      </c>
      <c r="BU678" s="1258" t="s">
        <v>5850</v>
      </c>
      <c r="BV678" s="354">
        <v>0.26666666666666666</v>
      </c>
      <c r="BW678" s="1251">
        <v>0.2107</v>
      </c>
      <c r="BX678" s="1232" t="s">
        <v>6302</v>
      </c>
      <c r="BY678" s="354">
        <v>0.32</v>
      </c>
      <c r="BZ678" s="1432">
        <v>0.26</v>
      </c>
      <c r="CA678" s="1228" t="s">
        <v>7691</v>
      </c>
      <c r="CB678" s="354">
        <f>IFERROR(VLOOKUP(CONCATENATE($AC678,$AE678),'[1]Matriz de Decisión'!$M$4:$Y$81,8,0),0)</f>
        <v>0.40333333333333332</v>
      </c>
      <c r="CC678" s="355"/>
      <c r="CD678" s="355"/>
      <c r="CE678" s="354">
        <f>IFERROR(VLOOKUP(CONCATENATE($AC678,$AE678),'[1]Matriz de Decisión'!$M$4:$Y$81,9,0),0)</f>
        <v>0.48666666666666664</v>
      </c>
      <c r="CF678" s="355"/>
      <c r="CG678" s="355"/>
      <c r="CH678" s="354">
        <f>IFERROR(VLOOKUP(CONCATENATE($AC678,$AE678),'[1]Matriz de Decisión'!$M$4:$Y$81,10,0),0)</f>
        <v>0.56999999999999995</v>
      </c>
      <c r="CI678" s="355"/>
      <c r="CJ678" s="355"/>
      <c r="CK678" s="354">
        <f>IFERROR(VLOOKUP(CONCATENATE($AC678,$AE678),'[1]Matriz de Decisión'!$M$4:$Y$81,11,0),0)</f>
        <v>0.65333333333333332</v>
      </c>
      <c r="CL678" s="355"/>
      <c r="CM678" s="355"/>
      <c r="CN678" s="354">
        <f>IFERROR(VLOOKUP(CONCATENATE($AC678,$AE678),'[1]Matriz de Decisión'!$M$4:$Y$81,12,0),0)</f>
        <v>0.73666666666666669</v>
      </c>
      <c r="CO678" s="355"/>
      <c r="CP678" s="355"/>
      <c r="CQ678" s="354">
        <f>IFERROR(VLOOKUP(CONCATENATE($AC678,$AE678),'[1]Matriz de Decisión'!$M$4:$Y$81,13,0),0)</f>
        <v>0.99999999999999989</v>
      </c>
      <c r="CR678" s="355"/>
      <c r="CS678" s="355"/>
    </row>
    <row r="679" spans="1:97" ht="267.75" x14ac:dyDescent="0.25">
      <c r="A679" s="234" t="s">
        <v>3556</v>
      </c>
      <c r="B679" s="234" t="s">
        <v>181</v>
      </c>
      <c r="C679" s="234">
        <v>4</v>
      </c>
      <c r="D679" s="166" t="s">
        <v>186</v>
      </c>
      <c r="E679" s="120">
        <v>0</v>
      </c>
      <c r="F679" s="166" t="s">
        <v>192</v>
      </c>
      <c r="G679" s="166" t="s">
        <v>3837</v>
      </c>
      <c r="H679" s="166" t="s">
        <v>183</v>
      </c>
      <c r="I679" s="299" t="str">
        <f t="shared" si="50"/>
        <v>I-403-0-1324801</v>
      </c>
      <c r="J679" s="234" t="s">
        <v>221</v>
      </c>
      <c r="K679" s="109" t="s">
        <v>1747</v>
      </c>
      <c r="L679" s="217" t="s">
        <v>20</v>
      </c>
      <c r="M679" s="111" t="s">
        <v>6028</v>
      </c>
      <c r="N679" s="221"/>
      <c r="O679" s="110" t="s">
        <v>225</v>
      </c>
      <c r="P679" s="110" t="s">
        <v>1981</v>
      </c>
      <c r="Q679" s="331" t="s">
        <v>1982</v>
      </c>
      <c r="R679" s="216" t="s">
        <v>228</v>
      </c>
      <c r="S679" s="111" t="s">
        <v>2076</v>
      </c>
      <c r="T679" s="257" t="s">
        <v>3379</v>
      </c>
      <c r="U679" s="256">
        <v>1</v>
      </c>
      <c r="V679" s="216" t="s">
        <v>314</v>
      </c>
      <c r="W679" s="958">
        <v>1</v>
      </c>
      <c r="X679" s="125"/>
      <c r="Y679" s="125"/>
      <c r="Z679" s="296" t="s">
        <v>2077</v>
      </c>
      <c r="AA679" s="134">
        <v>43115</v>
      </c>
      <c r="AB679" s="134">
        <v>43465</v>
      </c>
      <c r="AC679" s="341" t="str">
        <f t="shared" si="48"/>
        <v>enero</v>
      </c>
      <c r="AD679" s="343">
        <f t="shared" si="49"/>
        <v>350</v>
      </c>
      <c r="AE679" s="342">
        <f t="shared" si="47"/>
        <v>365</v>
      </c>
      <c r="AF679" s="168">
        <v>0</v>
      </c>
      <c r="AG679" s="168">
        <v>0</v>
      </c>
      <c r="AH679" s="296"/>
      <c r="AI679" s="169"/>
      <c r="AJ679" s="140" t="s">
        <v>2078</v>
      </c>
      <c r="AK679" s="388" t="s">
        <v>3381</v>
      </c>
      <c r="AL679" s="119"/>
      <c r="AM679" s="119"/>
      <c r="AN679" s="207">
        <v>0.1</v>
      </c>
      <c r="AO679" s="139" t="s">
        <v>3380</v>
      </c>
      <c r="AP679" s="268">
        <f>VLOOKUP($I679,'[14] Formato de Formulación y Seg'!$I$64:$BW$74,33,0)</f>
        <v>0.16</v>
      </c>
      <c r="AQ679" s="753" t="str">
        <f>VLOOKUP($I679,'[14] Formato de Formulación y Seg'!$I$64:$BW$74,34,0)</f>
        <v xml:space="preserve">Se realizó registro y codificación de los formatos definitivos de la licencia de uso y anexo técnico de la misma en el Sistema Gestión de la Calidad . Además, se elaboró memorando interno a la Oficina Jurídica para visto bueno de los  formatos de las licencias de uso de las universidades: Andes, Javeriana, Distrital, Nacional e ICESI, para firma de la Ministra. </v>
      </c>
      <c r="AR679" s="1259">
        <v>0.2</v>
      </c>
      <c r="AS679" s="1229" t="s">
        <v>5795</v>
      </c>
      <c r="AT679" s="1259">
        <v>0.27</v>
      </c>
      <c r="AU679" s="119" t="s">
        <v>6252</v>
      </c>
      <c r="AV679" s="1375">
        <v>0.3</v>
      </c>
      <c r="AW679" s="119" t="s">
        <v>7641</v>
      </c>
      <c r="AX679" s="119"/>
      <c r="AY679" s="119"/>
      <c r="AZ679" s="119"/>
      <c r="BA679" s="119"/>
      <c r="BB679" s="119"/>
      <c r="BC679" s="119"/>
      <c r="BD679" s="119"/>
      <c r="BE679" s="119"/>
      <c r="BF679" s="119"/>
      <c r="BG679" s="119"/>
      <c r="BH679" s="119"/>
      <c r="BI679" s="119"/>
      <c r="BJ679" s="335">
        <f>IFERROR(VLOOKUP(CONCATENATE($AC679,$AE679),'Matriz de Decisión'!$M$4:$Y$81,2,0),0)</f>
        <v>5.333333333333333E-2</v>
      </c>
      <c r="BK679" s="335">
        <v>0.1</v>
      </c>
      <c r="BL679" s="753" t="s">
        <v>4784</v>
      </c>
      <c r="BM679" s="605">
        <v>0.10666666666666666</v>
      </c>
      <c r="BN679" s="207">
        <v>0.1</v>
      </c>
      <c r="BO679" s="608" t="s">
        <v>3382</v>
      </c>
      <c r="BP679" s="354">
        <f>IFERROR(VLOOKUP(CONCATENATE($AC679,$AE679),'[1]Matriz de Decisión'!$M$4:$Y$81,4,0),0)</f>
        <v>0.15999999999999998</v>
      </c>
      <c r="BQ679" s="752">
        <f>VLOOKUP($I679,'[14] Formato de Formulación y Seg'!$I$64:$BW$74,60,0)</f>
        <v>0.16</v>
      </c>
      <c r="BR679" s="757" t="str">
        <f>VLOOKUP($I679,'[14] Formato de Formulación y Seg'!$I$64:$BW$74,61,0)</f>
        <v xml:space="preserve">Se elaboró formato de licencia de uso  y se tramitó el registro único  con Desarrollo Organizacional. Actualmente se encuentra en la Oficina Jurídica para su visto bueno y aprobación.
</v>
      </c>
      <c r="BS679" s="1251">
        <v>0.21</v>
      </c>
      <c r="BT679" s="1252">
        <v>0.21</v>
      </c>
      <c r="BU679" s="1258" t="s">
        <v>5851</v>
      </c>
      <c r="BV679" s="354">
        <v>0.26666666666666666</v>
      </c>
      <c r="BW679" s="1251">
        <v>0.26666666666666666</v>
      </c>
      <c r="BX679" s="1232" t="s">
        <v>6252</v>
      </c>
      <c r="BY679" s="354">
        <v>0.32</v>
      </c>
      <c r="BZ679" s="1432">
        <v>0.3</v>
      </c>
      <c r="CA679" s="1228" t="s">
        <v>7692</v>
      </c>
      <c r="CB679" s="354">
        <f>IFERROR(VLOOKUP(CONCATENATE($AC679,$AE679),'[1]Matriz de Decisión'!$M$4:$Y$81,8,0),0)</f>
        <v>0.40333333333333332</v>
      </c>
      <c r="CC679" s="355"/>
      <c r="CD679" s="355"/>
      <c r="CE679" s="354">
        <f>IFERROR(VLOOKUP(CONCATENATE($AC679,$AE679),'[1]Matriz de Decisión'!$M$4:$Y$81,9,0),0)</f>
        <v>0.48666666666666664</v>
      </c>
      <c r="CF679" s="355"/>
      <c r="CG679" s="355"/>
      <c r="CH679" s="354">
        <f>IFERROR(VLOOKUP(CONCATENATE($AC679,$AE679),'[1]Matriz de Decisión'!$M$4:$Y$81,10,0),0)</f>
        <v>0.56999999999999995</v>
      </c>
      <c r="CI679" s="355"/>
      <c r="CJ679" s="355"/>
      <c r="CK679" s="354">
        <f>IFERROR(VLOOKUP(CONCATENATE($AC679,$AE679),'[1]Matriz de Decisión'!$M$4:$Y$81,11,0),0)</f>
        <v>0.65333333333333332</v>
      </c>
      <c r="CL679" s="355"/>
      <c r="CM679" s="355"/>
      <c r="CN679" s="354">
        <f>IFERROR(VLOOKUP(CONCATENATE($AC679,$AE679),'[1]Matriz de Decisión'!$M$4:$Y$81,12,0),0)</f>
        <v>0.73666666666666669</v>
      </c>
      <c r="CO679" s="355"/>
      <c r="CP679" s="355"/>
      <c r="CQ679" s="354">
        <f>IFERROR(VLOOKUP(CONCATENATE($AC679,$AE679),'[1]Matriz de Decisión'!$M$4:$Y$81,13,0),0)</f>
        <v>0.99999999999999989</v>
      </c>
      <c r="CR679" s="355"/>
      <c r="CS679" s="355"/>
    </row>
    <row r="680" spans="1:97" ht="330.75" x14ac:dyDescent="0.25">
      <c r="A680" s="234" t="s">
        <v>3556</v>
      </c>
      <c r="B680" s="234" t="s">
        <v>181</v>
      </c>
      <c r="C680" s="234">
        <v>4</v>
      </c>
      <c r="D680" s="166" t="s">
        <v>186</v>
      </c>
      <c r="E680" s="120">
        <v>0</v>
      </c>
      <c r="F680" s="166" t="s">
        <v>192</v>
      </c>
      <c r="G680" s="166" t="s">
        <v>3838</v>
      </c>
      <c r="H680" s="166" t="s">
        <v>183</v>
      </c>
      <c r="I680" s="299" t="str">
        <f t="shared" si="50"/>
        <v>I-403-0-1324901</v>
      </c>
      <c r="J680" s="234" t="s">
        <v>221</v>
      </c>
      <c r="K680" s="109" t="s">
        <v>16</v>
      </c>
      <c r="L680" s="217" t="s">
        <v>20</v>
      </c>
      <c r="M680" s="111" t="s">
        <v>6028</v>
      </c>
      <c r="N680" s="221"/>
      <c r="O680" s="110" t="s">
        <v>225</v>
      </c>
      <c r="P680" s="110" t="s">
        <v>1981</v>
      </c>
      <c r="Q680" s="331" t="s">
        <v>1982</v>
      </c>
      <c r="R680" s="216" t="s">
        <v>228</v>
      </c>
      <c r="S680" s="111" t="s">
        <v>3476</v>
      </c>
      <c r="T680" s="257" t="s">
        <v>3477</v>
      </c>
      <c r="U680" s="256">
        <v>1</v>
      </c>
      <c r="V680" s="216" t="s">
        <v>314</v>
      </c>
      <c r="W680" s="958">
        <v>1</v>
      </c>
      <c r="X680" s="122" t="s">
        <v>222</v>
      </c>
      <c r="Y680" s="758">
        <v>43157</v>
      </c>
      <c r="Z680" s="296" t="s">
        <v>3478</v>
      </c>
      <c r="AA680" s="134">
        <v>43115</v>
      </c>
      <c r="AB680" s="134">
        <v>43465</v>
      </c>
      <c r="AC680" s="341" t="str">
        <f t="shared" si="48"/>
        <v>enero</v>
      </c>
      <c r="AD680" s="343">
        <f t="shared" si="49"/>
        <v>350</v>
      </c>
      <c r="AE680" s="342">
        <f t="shared" si="47"/>
        <v>365</v>
      </c>
      <c r="AF680" s="168">
        <v>0</v>
      </c>
      <c r="AG680" s="168">
        <v>0</v>
      </c>
      <c r="AH680" s="296"/>
      <c r="AI680" s="169"/>
      <c r="AJ680" s="140" t="s">
        <v>2079</v>
      </c>
      <c r="AK680" s="388" t="s">
        <v>3482</v>
      </c>
      <c r="AL680" s="268">
        <v>0.05</v>
      </c>
      <c r="AM680" s="119" t="s">
        <v>3486</v>
      </c>
      <c r="AN680" s="291">
        <v>9.7500000000000003E-2</v>
      </c>
      <c r="AO680" s="139" t="s">
        <v>3487</v>
      </c>
      <c r="AP680" s="268">
        <f>VLOOKUP($I680,'[14] Formato de Formulación y Seg'!$I$64:$BW$74,33,0)</f>
        <v>0.16</v>
      </c>
      <c r="AQ680" s="753" t="str">
        <f>VLOOKUP($I680,'[14] Formato de Formulación y Seg'!$I$64:$BW$74,34,0)</f>
        <v>Los avances en este indicador se centran en: a) Se realizó la solicitud para incluir en el plan de la Oficina de Comunicaciones el lanzamiento de "Repórtate en tu celular".  b) Se crearon 2 nuevos indicadores del PND 2014-2018. c) Se realizó el cargue de nuevos estudiantes en el link de pruebas de SIMAT dispuesto por la Oficina de Tecnología. El cargue de estudiantes inexistentes no se pudo realizar debido a fallas técnicas, las cuales están siendo revisadas por la OTSI.</v>
      </c>
      <c r="AR680" s="1259">
        <v>0.2</v>
      </c>
      <c r="AS680" s="1229" t="s">
        <v>5796</v>
      </c>
      <c r="AT680" s="1259">
        <v>0.26</v>
      </c>
      <c r="AU680" s="119" t="s">
        <v>6253</v>
      </c>
      <c r="AV680" s="1375">
        <v>0.28000000000000003</v>
      </c>
      <c r="AW680" s="119" t="s">
        <v>7642</v>
      </c>
      <c r="AX680" s="119"/>
      <c r="AY680" s="119"/>
      <c r="AZ680" s="119"/>
      <c r="BA680" s="119"/>
      <c r="BB680" s="119"/>
      <c r="BC680" s="119"/>
      <c r="BD680" s="119"/>
      <c r="BE680" s="119"/>
      <c r="BF680" s="119"/>
      <c r="BG680" s="119"/>
      <c r="BH680" s="119"/>
      <c r="BI680" s="119"/>
      <c r="BJ680" s="335">
        <f>IFERROR(VLOOKUP(CONCATENATE($AC680,$AE680),'Matriz de Decisión'!$M$4:$Y$81,2,0),0)</f>
        <v>5.333333333333333E-2</v>
      </c>
      <c r="BK680" s="354"/>
      <c r="BL680" s="354"/>
      <c r="BM680" s="354">
        <f>IFERROR(VLOOKUP(CONCATENATE($AC680,$AE680),'[1]Matriz de Decisión'!$M$4:$Y$81,3,0),0)</f>
        <v>0.10666666666666666</v>
      </c>
      <c r="BN680" s="355"/>
      <c r="BO680" s="355"/>
      <c r="BP680" s="354">
        <f>IFERROR(VLOOKUP(CONCATENATE($AC680,$AE680),'[1]Matriz de Decisión'!$M$4:$Y$81,4,0),0)</f>
        <v>0.15999999999999998</v>
      </c>
      <c r="BQ680" s="752">
        <f>VLOOKUP($I680,'[14] Formato de Formulación y Seg'!$I$64:$BW$74,60,0)</f>
        <v>0.16</v>
      </c>
      <c r="BR680" s="757" t="str">
        <f>VLOOKUP($I680,'[14] Formato de Formulación y Seg'!$I$64:$BW$74,61,0)</f>
        <v xml:space="preserve">Se solicitó a las áreas del MEN la actualización de indicadores en la herramienta REPÓRTATE. Además, se avanzó en el manual de navegación para la herramienta Repórtate en tu celular con plataformas IOS y Android. </v>
      </c>
      <c r="BS680" s="1251">
        <v>0.21</v>
      </c>
      <c r="BT680" s="1252">
        <v>0.17</v>
      </c>
      <c r="BU680" s="1258" t="s">
        <v>5852</v>
      </c>
      <c r="BV680" s="354">
        <v>0.26666666666666666</v>
      </c>
      <c r="BW680" s="1251">
        <v>0.24</v>
      </c>
      <c r="BX680" s="1232" t="s">
        <v>6303</v>
      </c>
      <c r="BY680" s="354">
        <v>0.32</v>
      </c>
      <c r="BZ680" s="1432">
        <v>0.28000000000000003</v>
      </c>
      <c r="CA680" s="1228" t="s">
        <v>7693</v>
      </c>
      <c r="CB680" s="354">
        <f>IFERROR(VLOOKUP(CONCATENATE($AC680,$AE680),'[1]Matriz de Decisión'!$M$4:$Y$81,8,0),0)</f>
        <v>0.40333333333333332</v>
      </c>
      <c r="CC680" s="355"/>
      <c r="CD680" s="355"/>
      <c r="CE680" s="354">
        <f>IFERROR(VLOOKUP(CONCATENATE($AC680,$AE680),'[1]Matriz de Decisión'!$M$4:$Y$81,9,0),0)</f>
        <v>0.48666666666666664</v>
      </c>
      <c r="CF680" s="355"/>
      <c r="CG680" s="355"/>
      <c r="CH680" s="354">
        <f>IFERROR(VLOOKUP(CONCATENATE($AC680,$AE680),'[1]Matriz de Decisión'!$M$4:$Y$81,10,0),0)</f>
        <v>0.56999999999999995</v>
      </c>
      <c r="CI680" s="355"/>
      <c r="CJ680" s="355"/>
      <c r="CK680" s="354">
        <f>IFERROR(VLOOKUP(CONCATENATE($AC680,$AE680),'[1]Matriz de Decisión'!$M$4:$Y$81,11,0),0)</f>
        <v>0.65333333333333332</v>
      </c>
      <c r="CL680" s="355"/>
      <c r="CM680" s="355"/>
      <c r="CN680" s="354">
        <f>IFERROR(VLOOKUP(CONCATENATE($AC680,$AE680),'[1]Matriz de Decisión'!$M$4:$Y$81,12,0),0)</f>
        <v>0.73666666666666669</v>
      </c>
      <c r="CO680" s="355"/>
      <c r="CP680" s="355"/>
      <c r="CQ680" s="354">
        <f>IFERROR(VLOOKUP(CONCATENATE($AC680,$AE680),'[1]Matriz de Decisión'!$M$4:$Y$81,13,0),0)</f>
        <v>0.99999999999999989</v>
      </c>
      <c r="CR680" s="355"/>
      <c r="CS680" s="355"/>
    </row>
    <row r="681" spans="1:97" ht="60" customHeight="1" x14ac:dyDescent="0.25">
      <c r="A681" s="234" t="s">
        <v>3556</v>
      </c>
      <c r="B681" s="234" t="s">
        <v>181</v>
      </c>
      <c r="C681" s="234">
        <v>4</v>
      </c>
      <c r="D681" s="166" t="s">
        <v>186</v>
      </c>
      <c r="E681" s="120">
        <v>0</v>
      </c>
      <c r="F681" s="166">
        <v>13</v>
      </c>
      <c r="G681" s="166" t="s">
        <v>3838</v>
      </c>
      <c r="H681" s="166" t="s">
        <v>185</v>
      </c>
      <c r="I681" s="299" t="str">
        <f t="shared" si="50"/>
        <v>I-403-0-1324902</v>
      </c>
      <c r="J681" s="234" t="s">
        <v>221</v>
      </c>
      <c r="K681" s="109" t="s">
        <v>16</v>
      </c>
      <c r="L681" s="217" t="s">
        <v>20</v>
      </c>
      <c r="M681" s="111" t="s">
        <v>6028</v>
      </c>
      <c r="N681" s="221"/>
      <c r="O681" s="110" t="s">
        <v>225</v>
      </c>
      <c r="P681" s="110" t="s">
        <v>1981</v>
      </c>
      <c r="Q681" s="592" t="s">
        <v>1982</v>
      </c>
      <c r="R681" s="216" t="s">
        <v>228</v>
      </c>
      <c r="S681" s="111" t="s">
        <v>3476</v>
      </c>
      <c r="T681" s="257" t="s">
        <v>3477</v>
      </c>
      <c r="U681" s="256">
        <v>1</v>
      </c>
      <c r="V681" s="216" t="s">
        <v>314</v>
      </c>
      <c r="W681" s="958">
        <v>1</v>
      </c>
      <c r="X681" s="122" t="s">
        <v>222</v>
      </c>
      <c r="Y681" s="758">
        <v>43157</v>
      </c>
      <c r="Z681" s="296" t="s">
        <v>3479</v>
      </c>
      <c r="AA681" s="134">
        <v>43235</v>
      </c>
      <c r="AB681" s="134">
        <v>43465</v>
      </c>
      <c r="AC681" s="341" t="str">
        <f t="shared" si="48"/>
        <v>mayo</v>
      </c>
      <c r="AD681" s="343">
        <f t="shared" si="49"/>
        <v>230</v>
      </c>
      <c r="AE681" s="342">
        <f t="shared" si="47"/>
        <v>244</v>
      </c>
      <c r="AF681" s="168"/>
      <c r="AG681" s="168"/>
      <c r="AH681" s="296"/>
      <c r="AI681" s="169"/>
      <c r="AJ681" s="140"/>
      <c r="AK681" s="388" t="s">
        <v>3483</v>
      </c>
      <c r="AL681" s="119"/>
      <c r="AM681" s="119"/>
      <c r="AN681" s="752"/>
      <c r="AO681" s="139"/>
      <c r="AP681" s="119"/>
      <c r="AQ681" s="119"/>
      <c r="AR681" s="1232"/>
      <c r="AS681" s="1229"/>
      <c r="AT681" s="1259">
        <v>0.26</v>
      </c>
      <c r="AU681" s="119" t="s">
        <v>6253</v>
      </c>
      <c r="AV681" s="1375">
        <v>0.28000000000000003</v>
      </c>
      <c r="AW681" s="119" t="s">
        <v>7642</v>
      </c>
      <c r="AX681" s="119"/>
      <c r="AY681" s="119"/>
      <c r="AZ681" s="119"/>
      <c r="BA681" s="119"/>
      <c r="BB681" s="119"/>
      <c r="BC681" s="119"/>
      <c r="BD681" s="119"/>
      <c r="BE681" s="119"/>
      <c r="BF681" s="119"/>
      <c r="BG681" s="119"/>
      <c r="BH681" s="119"/>
      <c r="BI681" s="119"/>
      <c r="BJ681" s="335">
        <f>IFERROR(VLOOKUP(CONCATENATE($AC681,$AE681),'Matriz de Decisión'!$M$4:$Y$81,2,0),0)</f>
        <v>0</v>
      </c>
      <c r="BK681" s="354"/>
      <c r="BL681" s="354"/>
      <c r="BM681" s="354"/>
      <c r="BN681" s="355"/>
      <c r="BO681" s="355"/>
      <c r="BP681" s="354"/>
      <c r="BQ681" s="355"/>
      <c r="BR681" s="355"/>
      <c r="BS681" s="1251"/>
      <c r="BT681" s="1253"/>
      <c r="BU681" s="1258"/>
      <c r="BV681" s="354">
        <v>0.27</v>
      </c>
      <c r="BW681" s="1251">
        <v>0.27</v>
      </c>
      <c r="BX681" s="1232" t="s">
        <v>6304</v>
      </c>
      <c r="BY681" s="354">
        <v>0.32</v>
      </c>
      <c r="BZ681" s="1432">
        <v>0.32</v>
      </c>
      <c r="CA681" s="1228" t="s">
        <v>7694</v>
      </c>
      <c r="CB681" s="354"/>
      <c r="CC681" s="355"/>
      <c r="CD681" s="355"/>
      <c r="CE681" s="354"/>
      <c r="CF681" s="355"/>
      <c r="CG681" s="355"/>
      <c r="CH681" s="354"/>
      <c r="CI681" s="355"/>
      <c r="CJ681" s="355"/>
      <c r="CK681" s="354"/>
      <c r="CL681" s="355"/>
      <c r="CM681" s="355"/>
      <c r="CN681" s="354"/>
      <c r="CO681" s="355"/>
      <c r="CP681" s="355"/>
      <c r="CQ681" s="354"/>
      <c r="CR681" s="355"/>
      <c r="CS681" s="355"/>
    </row>
    <row r="682" spans="1:97" ht="330.75" x14ac:dyDescent="0.25">
      <c r="A682" s="234" t="s">
        <v>3556</v>
      </c>
      <c r="B682" s="234" t="s">
        <v>181</v>
      </c>
      <c r="C682" s="234">
        <v>4</v>
      </c>
      <c r="D682" s="166" t="s">
        <v>186</v>
      </c>
      <c r="E682" s="120">
        <v>0</v>
      </c>
      <c r="F682" s="166">
        <v>13</v>
      </c>
      <c r="G682" s="166" t="s">
        <v>3838</v>
      </c>
      <c r="H682" s="166" t="s">
        <v>186</v>
      </c>
      <c r="I682" s="299" t="str">
        <f t="shared" si="50"/>
        <v>I-403-0-1324903</v>
      </c>
      <c r="J682" s="234" t="s">
        <v>221</v>
      </c>
      <c r="K682" s="109" t="s">
        <v>16</v>
      </c>
      <c r="L682" s="217" t="s">
        <v>20</v>
      </c>
      <c r="M682" s="111" t="s">
        <v>6028</v>
      </c>
      <c r="N682" s="221"/>
      <c r="O682" s="110" t="s">
        <v>225</v>
      </c>
      <c r="P682" s="110" t="s">
        <v>1981</v>
      </c>
      <c r="Q682" s="592" t="s">
        <v>1982</v>
      </c>
      <c r="R682" s="216" t="s">
        <v>228</v>
      </c>
      <c r="S682" s="111" t="s">
        <v>3476</v>
      </c>
      <c r="T682" s="257" t="s">
        <v>3477</v>
      </c>
      <c r="U682" s="256">
        <v>1</v>
      </c>
      <c r="V682" s="216" t="s">
        <v>314</v>
      </c>
      <c r="W682" s="958">
        <v>1</v>
      </c>
      <c r="X682" s="122" t="s">
        <v>222</v>
      </c>
      <c r="Y682" s="758">
        <v>43157</v>
      </c>
      <c r="Z682" s="296" t="s">
        <v>3480</v>
      </c>
      <c r="AA682" s="134">
        <v>43191</v>
      </c>
      <c r="AB682" s="134">
        <v>43434</v>
      </c>
      <c r="AC682" s="341" t="str">
        <f t="shared" si="48"/>
        <v>abril</v>
      </c>
      <c r="AD682" s="343">
        <f t="shared" si="49"/>
        <v>243</v>
      </c>
      <c r="AE682" s="342">
        <f t="shared" si="47"/>
        <v>244</v>
      </c>
      <c r="AF682" s="168"/>
      <c r="AG682" s="168"/>
      <c r="AH682" s="296"/>
      <c r="AI682" s="169"/>
      <c r="AJ682" s="140"/>
      <c r="AK682" s="388" t="s">
        <v>3484</v>
      </c>
      <c r="AL682" s="119"/>
      <c r="AM682" s="119"/>
      <c r="AN682" s="752"/>
      <c r="AO682" s="139"/>
      <c r="AP682" s="119"/>
      <c r="AQ682" s="119"/>
      <c r="AR682" s="1232">
        <v>0</v>
      </c>
      <c r="AS682" s="1229">
        <v>0</v>
      </c>
      <c r="AT682" s="1259">
        <v>0.26</v>
      </c>
      <c r="AU682" s="119" t="s">
        <v>6253</v>
      </c>
      <c r="AV682" s="1375">
        <v>0.28000000000000003</v>
      </c>
      <c r="AW682" s="119" t="s">
        <v>7642</v>
      </c>
      <c r="AX682" s="119"/>
      <c r="AY682" s="119"/>
      <c r="AZ682" s="119"/>
      <c r="BA682" s="119"/>
      <c r="BB682" s="119"/>
      <c r="BC682" s="119"/>
      <c r="BD682" s="119"/>
      <c r="BE682" s="119"/>
      <c r="BF682" s="119"/>
      <c r="BG682" s="119"/>
      <c r="BH682" s="119"/>
      <c r="BI682" s="119"/>
      <c r="BJ682" s="335">
        <f>IFERROR(VLOOKUP(CONCATENATE($AC682,$AE682),'Matriz de Decisión'!$M$4:$Y$81,2,0),0)</f>
        <v>0</v>
      </c>
      <c r="BK682" s="354"/>
      <c r="BL682" s="354"/>
      <c r="BM682" s="354"/>
      <c r="BN682" s="355"/>
      <c r="BO682" s="355"/>
      <c r="BP682" s="354"/>
      <c r="BQ682" s="355"/>
      <c r="BR682" s="355"/>
      <c r="BS682" s="1251">
        <v>0.21</v>
      </c>
      <c r="BT682" s="1252">
        <v>0.21</v>
      </c>
      <c r="BU682" s="1258" t="s">
        <v>5853</v>
      </c>
      <c r="BV682" s="354">
        <v>0.27</v>
      </c>
      <c r="BW682" s="1251">
        <v>0.27</v>
      </c>
      <c r="BX682" s="1232" t="s">
        <v>6305</v>
      </c>
      <c r="BY682" s="354">
        <v>0.32</v>
      </c>
      <c r="BZ682" s="1432">
        <v>0.32</v>
      </c>
      <c r="CA682" s="1228" t="s">
        <v>7695</v>
      </c>
      <c r="CB682" s="354"/>
      <c r="CC682" s="355"/>
      <c r="CD682" s="355"/>
      <c r="CE682" s="354"/>
      <c r="CF682" s="355"/>
      <c r="CG682" s="355"/>
      <c r="CH682" s="354"/>
      <c r="CI682" s="355"/>
      <c r="CJ682" s="355"/>
      <c r="CK682" s="354"/>
      <c r="CL682" s="355"/>
      <c r="CM682" s="355"/>
      <c r="CN682" s="354"/>
      <c r="CO682" s="355"/>
      <c r="CP682" s="355"/>
      <c r="CQ682" s="354"/>
      <c r="CR682" s="355"/>
      <c r="CS682" s="355"/>
    </row>
    <row r="683" spans="1:97" ht="60" customHeight="1" x14ac:dyDescent="0.25">
      <c r="A683" s="234" t="s">
        <v>3556</v>
      </c>
      <c r="B683" s="234" t="s">
        <v>181</v>
      </c>
      <c r="C683" s="234">
        <v>4</v>
      </c>
      <c r="D683" s="166" t="s">
        <v>186</v>
      </c>
      <c r="E683" s="120">
        <v>0</v>
      </c>
      <c r="F683" s="166">
        <v>13</v>
      </c>
      <c r="G683" s="166" t="s">
        <v>3838</v>
      </c>
      <c r="H683" s="166" t="s">
        <v>187</v>
      </c>
      <c r="I683" s="299" t="str">
        <f t="shared" si="50"/>
        <v>I-403-0-1324904</v>
      </c>
      <c r="J683" s="234" t="s">
        <v>221</v>
      </c>
      <c r="K683" s="109" t="s">
        <v>16</v>
      </c>
      <c r="L683" s="217" t="s">
        <v>20</v>
      </c>
      <c r="M683" s="111" t="s">
        <v>6028</v>
      </c>
      <c r="N683" s="221"/>
      <c r="O683" s="110" t="s">
        <v>225</v>
      </c>
      <c r="P683" s="110" t="s">
        <v>1981</v>
      </c>
      <c r="Q683" s="592" t="s">
        <v>1982</v>
      </c>
      <c r="R683" s="216" t="s">
        <v>228</v>
      </c>
      <c r="S683" s="111" t="s">
        <v>3476</v>
      </c>
      <c r="T683" s="257" t="s">
        <v>3477</v>
      </c>
      <c r="U683" s="256">
        <v>1</v>
      </c>
      <c r="V683" s="216" t="s">
        <v>314</v>
      </c>
      <c r="W683" s="958">
        <v>1</v>
      </c>
      <c r="X683" s="122" t="s">
        <v>222</v>
      </c>
      <c r="Y683" s="758">
        <v>43157</v>
      </c>
      <c r="Z683" s="296" t="s">
        <v>3481</v>
      </c>
      <c r="AA683" s="134">
        <v>43221</v>
      </c>
      <c r="AB683" s="134">
        <v>43465</v>
      </c>
      <c r="AC683" s="341" t="str">
        <f t="shared" si="48"/>
        <v>mayo</v>
      </c>
      <c r="AD683" s="343">
        <f t="shared" si="49"/>
        <v>244</v>
      </c>
      <c r="AE683" s="342">
        <f t="shared" si="47"/>
        <v>244</v>
      </c>
      <c r="AF683" s="168"/>
      <c r="AG683" s="168"/>
      <c r="AH683" s="296"/>
      <c r="AI683" s="169"/>
      <c r="AJ683" s="140"/>
      <c r="AK683" s="388" t="s">
        <v>3485</v>
      </c>
      <c r="AL683" s="119"/>
      <c r="AM683" s="119"/>
      <c r="AN683" s="752"/>
      <c r="AO683" s="139"/>
      <c r="AP683" s="119"/>
      <c r="AQ683" s="119"/>
      <c r="AR683" s="1232"/>
      <c r="AS683" s="1229"/>
      <c r="AT683" s="1259">
        <v>0.26</v>
      </c>
      <c r="AU683" s="119" t="s">
        <v>6253</v>
      </c>
      <c r="AV683" s="1375">
        <v>0.28000000000000003</v>
      </c>
      <c r="AW683" s="119" t="s">
        <v>7642</v>
      </c>
      <c r="AX683" s="119"/>
      <c r="AY683" s="119"/>
      <c r="AZ683" s="119"/>
      <c r="BA683" s="119"/>
      <c r="BB683" s="119"/>
      <c r="BC683" s="119"/>
      <c r="BD683" s="119"/>
      <c r="BE683" s="119"/>
      <c r="BF683" s="119"/>
      <c r="BG683" s="119"/>
      <c r="BH683" s="119"/>
      <c r="BI683" s="119"/>
      <c r="BJ683" s="335">
        <f>IFERROR(VLOOKUP(CONCATENATE($AC683,$AE683),'Matriz de Decisión'!$M$4:$Y$81,2,0),0)</f>
        <v>0</v>
      </c>
      <c r="BK683" s="354"/>
      <c r="BL683" s="354"/>
      <c r="BM683" s="354"/>
      <c r="BN683" s="355"/>
      <c r="BO683" s="355"/>
      <c r="BP683" s="354"/>
      <c r="BQ683" s="355"/>
      <c r="BR683" s="355"/>
      <c r="BS683" s="1251"/>
      <c r="BT683" s="1253"/>
      <c r="BU683" s="1258"/>
      <c r="BV683" s="354">
        <v>0.27</v>
      </c>
      <c r="BW683" s="1251">
        <v>0.27</v>
      </c>
      <c r="BX683" s="1232" t="s">
        <v>6306</v>
      </c>
      <c r="BY683" s="354">
        <v>0.32</v>
      </c>
      <c r="BZ683" s="1432">
        <v>0.32</v>
      </c>
      <c r="CA683" s="1228" t="s">
        <v>7696</v>
      </c>
      <c r="CB683" s="354"/>
      <c r="CC683" s="355"/>
      <c r="CD683" s="355"/>
      <c r="CE683" s="354"/>
      <c r="CF683" s="355"/>
      <c r="CG683" s="355"/>
      <c r="CH683" s="354"/>
      <c r="CI683" s="355"/>
      <c r="CJ683" s="355"/>
      <c r="CK683" s="354"/>
      <c r="CL683" s="355"/>
      <c r="CM683" s="355"/>
      <c r="CN683" s="354"/>
      <c r="CO683" s="355"/>
      <c r="CP683" s="355"/>
      <c r="CQ683" s="354"/>
      <c r="CR683" s="355"/>
      <c r="CS683" s="355"/>
    </row>
    <row r="684" spans="1:97" ht="252" x14ac:dyDescent="0.25">
      <c r="A684" s="234" t="s">
        <v>3556</v>
      </c>
      <c r="B684" s="234" t="s">
        <v>181</v>
      </c>
      <c r="C684" s="234">
        <v>4</v>
      </c>
      <c r="D684" s="166" t="s">
        <v>186</v>
      </c>
      <c r="E684" s="120">
        <v>0</v>
      </c>
      <c r="F684" s="166" t="s">
        <v>192</v>
      </c>
      <c r="G684" s="166" t="s">
        <v>3839</v>
      </c>
      <c r="H684" s="166" t="s">
        <v>183</v>
      </c>
      <c r="I684" s="299" t="str">
        <f t="shared" si="50"/>
        <v>I-403-0-1325001</v>
      </c>
      <c r="J684" s="234" t="s">
        <v>221</v>
      </c>
      <c r="K684" s="234" t="s">
        <v>2176</v>
      </c>
      <c r="L684" s="217" t="s">
        <v>20</v>
      </c>
      <c r="M684" s="111" t="s">
        <v>6028</v>
      </c>
      <c r="N684" s="221"/>
      <c r="O684" s="110" t="s">
        <v>225</v>
      </c>
      <c r="P684" s="110" t="s">
        <v>1981</v>
      </c>
      <c r="Q684" s="331" t="s">
        <v>1982</v>
      </c>
      <c r="R684" s="216" t="s">
        <v>228</v>
      </c>
      <c r="S684" s="111" t="s">
        <v>2080</v>
      </c>
      <c r="T684" s="257" t="s">
        <v>3362</v>
      </c>
      <c r="U684" s="256">
        <v>1</v>
      </c>
      <c r="V684" s="216" t="s">
        <v>314</v>
      </c>
      <c r="W684" s="958">
        <v>1</v>
      </c>
      <c r="X684" s="122" t="s">
        <v>222</v>
      </c>
      <c r="Y684" s="758">
        <v>43157</v>
      </c>
      <c r="Z684" s="296" t="s">
        <v>2081</v>
      </c>
      <c r="AA684" s="134">
        <v>43115</v>
      </c>
      <c r="AB684" s="134">
        <v>43465</v>
      </c>
      <c r="AC684" s="341" t="str">
        <f t="shared" si="48"/>
        <v>enero</v>
      </c>
      <c r="AD684" s="343">
        <f t="shared" si="49"/>
        <v>350</v>
      </c>
      <c r="AE684" s="342">
        <f t="shared" si="47"/>
        <v>365</v>
      </c>
      <c r="AF684" s="168">
        <v>0</v>
      </c>
      <c r="AG684" s="168">
        <v>0</v>
      </c>
      <c r="AH684" s="296"/>
      <c r="AI684" s="169"/>
      <c r="AJ684" s="140" t="s">
        <v>2078</v>
      </c>
      <c r="AK684" s="388" t="s">
        <v>3363</v>
      </c>
      <c r="AL684" s="268">
        <v>0.05</v>
      </c>
      <c r="AM684" s="119" t="s">
        <v>3488</v>
      </c>
      <c r="AN684" s="291">
        <v>0.09</v>
      </c>
      <c r="AO684" s="139" t="s">
        <v>3364</v>
      </c>
      <c r="AP684" s="268">
        <f>VLOOKUP($I684,'[14] Formato de Formulación y Seg'!$I$64:$BW$74,33,0)</f>
        <v>0.16</v>
      </c>
      <c r="AQ684" s="753" t="str">
        <f>VLOOKUP($I684,'[14] Formato de Formulación y Seg'!$I$64:$BW$74,34,0)</f>
        <v>Se definió el reto de EPBM: "Construcción de una ruta de formación docente para fortalecer los procesos de comunicación de la ciencia, a través de la radio escolar" para desarrollarse en la Escuela Normal Superior de Saboyá (Boyacá)</v>
      </c>
      <c r="AR684" s="1259">
        <v>0.21</v>
      </c>
      <c r="AS684" s="1229" t="s">
        <v>5797</v>
      </c>
      <c r="AT684" s="1259">
        <v>0.27</v>
      </c>
      <c r="AU684" s="119" t="s">
        <v>6254</v>
      </c>
      <c r="AV684" s="1375">
        <v>0.3</v>
      </c>
      <c r="AW684" s="119" t="s">
        <v>7643</v>
      </c>
      <c r="AX684" s="119"/>
      <c r="AY684" s="119"/>
      <c r="AZ684" s="119"/>
      <c r="BA684" s="119"/>
      <c r="BB684" s="119"/>
      <c r="BC684" s="119"/>
      <c r="BD684" s="119"/>
      <c r="BE684" s="119"/>
      <c r="BF684" s="119"/>
      <c r="BG684" s="119"/>
      <c r="BH684" s="119"/>
      <c r="BI684" s="119"/>
      <c r="BJ684" s="335">
        <f>IFERROR(VLOOKUP(CONCATENATE($AC684,$AE684),'Matriz de Decisión'!$M$4:$Y$81,2,0),0)</f>
        <v>5.333333333333333E-2</v>
      </c>
      <c r="BK684" s="354"/>
      <c r="BL684" s="354"/>
      <c r="BM684" s="205">
        <v>0.10666666666666666</v>
      </c>
      <c r="BN684" s="205">
        <v>0.09</v>
      </c>
      <c r="BO684" s="406" t="s">
        <v>3365</v>
      </c>
      <c r="BP684" s="354">
        <f>IFERROR(VLOOKUP(CONCATENATE($AC684,$AE684),'[1]Matriz de Decisión'!$M$4:$Y$81,4,0),0)</f>
        <v>0.15999999999999998</v>
      </c>
      <c r="BQ684" s="752">
        <f>VLOOKUP($I684,'[14] Formato de Formulación y Seg'!$I$64:$BW$74,60,0)</f>
        <v>0.16</v>
      </c>
      <c r="BR684" s="757" t="str">
        <f>VLOOKUP($I684,'[14] Formato de Formulación y Seg'!$I$64:$BW$74,61,0)</f>
        <v>Se realizó el comité de aprobación para el reto de EPBM y se encuentra en discusión el de ES. La Convocatoria se realizará por medio de invitación directa por temas de tiempo.</v>
      </c>
      <c r="BS684" s="1251">
        <v>0.21</v>
      </c>
      <c r="BT684" s="1252">
        <v>0.21</v>
      </c>
      <c r="BU684" s="1258" t="s">
        <v>5854</v>
      </c>
      <c r="BV684" s="354">
        <v>0.26666666666666666</v>
      </c>
      <c r="BW684" s="1251">
        <v>0.26666666666666666</v>
      </c>
      <c r="BX684" s="1232" t="s">
        <v>6307</v>
      </c>
      <c r="BY684" s="354">
        <v>0.32</v>
      </c>
      <c r="BZ684" s="1432">
        <v>0.3</v>
      </c>
      <c r="CA684" s="1228" t="s">
        <v>7697</v>
      </c>
      <c r="CB684" s="354">
        <f>IFERROR(VLOOKUP(CONCATENATE($AC684,$AE684),'[1]Matriz de Decisión'!$M$4:$Y$81,8,0),0)</f>
        <v>0.40333333333333332</v>
      </c>
      <c r="CC684" s="355"/>
      <c r="CD684" s="355"/>
      <c r="CE684" s="354">
        <f>IFERROR(VLOOKUP(CONCATENATE($AC684,$AE684),'[1]Matriz de Decisión'!$M$4:$Y$81,9,0),0)</f>
        <v>0.48666666666666664</v>
      </c>
      <c r="CF684" s="355"/>
      <c r="CG684" s="355"/>
      <c r="CH684" s="354">
        <f>IFERROR(VLOOKUP(CONCATENATE($AC684,$AE684),'[1]Matriz de Decisión'!$M$4:$Y$81,10,0),0)</f>
        <v>0.56999999999999995</v>
      </c>
      <c r="CI684" s="355"/>
      <c r="CJ684" s="355"/>
      <c r="CK684" s="354">
        <f>IFERROR(VLOOKUP(CONCATENATE($AC684,$AE684),'[1]Matriz de Decisión'!$M$4:$Y$81,11,0),0)</f>
        <v>0.65333333333333332</v>
      </c>
      <c r="CL684" s="355"/>
      <c r="CM684" s="355"/>
      <c r="CN684" s="354">
        <f>IFERROR(VLOOKUP(CONCATENATE($AC684,$AE684),'[1]Matriz de Decisión'!$M$4:$Y$81,12,0),0)</f>
        <v>0.73666666666666669</v>
      </c>
      <c r="CO684" s="355"/>
      <c r="CP684" s="355"/>
      <c r="CQ684" s="354">
        <f>IFERROR(VLOOKUP(CONCATENATE($AC684,$AE684),'[1]Matriz de Decisión'!$M$4:$Y$81,13,0),0)</f>
        <v>0.99999999999999989</v>
      </c>
      <c r="CR684" s="355"/>
      <c r="CS684" s="355"/>
    </row>
    <row r="685" spans="1:97" ht="267.75" x14ac:dyDescent="0.25">
      <c r="A685" s="234" t="s">
        <v>3556</v>
      </c>
      <c r="B685" s="234" t="s">
        <v>181</v>
      </c>
      <c r="C685" s="234">
        <v>4</v>
      </c>
      <c r="D685" s="166" t="s">
        <v>186</v>
      </c>
      <c r="E685" s="120">
        <v>0</v>
      </c>
      <c r="F685" s="166" t="s">
        <v>192</v>
      </c>
      <c r="G685" s="166" t="s">
        <v>3840</v>
      </c>
      <c r="H685" s="166" t="s">
        <v>183</v>
      </c>
      <c r="I685" s="299" t="str">
        <f t="shared" si="50"/>
        <v>I-403-0-1325101</v>
      </c>
      <c r="J685" s="234" t="s">
        <v>221</v>
      </c>
      <c r="K685" s="109" t="s">
        <v>1747</v>
      </c>
      <c r="L685" s="217" t="s">
        <v>20</v>
      </c>
      <c r="M685" s="111" t="s">
        <v>6028</v>
      </c>
      <c r="N685" s="221"/>
      <c r="O685" s="110" t="s">
        <v>225</v>
      </c>
      <c r="P685" s="110" t="s">
        <v>1981</v>
      </c>
      <c r="Q685" s="331" t="s">
        <v>1982</v>
      </c>
      <c r="R685" s="216" t="s">
        <v>228</v>
      </c>
      <c r="S685" s="111" t="s">
        <v>3383</v>
      </c>
      <c r="T685" s="257" t="s">
        <v>3384</v>
      </c>
      <c r="U685" s="256">
        <v>1</v>
      </c>
      <c r="V685" s="216" t="s">
        <v>314</v>
      </c>
      <c r="W685" s="958">
        <v>1</v>
      </c>
      <c r="X685" s="122" t="s">
        <v>222</v>
      </c>
      <c r="Y685" s="758">
        <v>43157</v>
      </c>
      <c r="Z685" s="296" t="s">
        <v>2082</v>
      </c>
      <c r="AA685" s="134">
        <v>43115</v>
      </c>
      <c r="AB685" s="134">
        <v>43465</v>
      </c>
      <c r="AC685" s="341" t="str">
        <f t="shared" si="48"/>
        <v>enero</v>
      </c>
      <c r="AD685" s="343">
        <f t="shared" si="49"/>
        <v>350</v>
      </c>
      <c r="AE685" s="342">
        <f t="shared" si="47"/>
        <v>365</v>
      </c>
      <c r="AF685" s="168"/>
      <c r="AG685" s="172">
        <v>0</v>
      </c>
      <c r="AH685" s="296"/>
      <c r="AI685" s="169"/>
      <c r="AJ685" s="140" t="s">
        <v>2083</v>
      </c>
      <c r="AK685" s="388" t="s">
        <v>3385</v>
      </c>
      <c r="AL685" s="268">
        <v>0.05</v>
      </c>
      <c r="AM685" s="119" t="s">
        <v>2084</v>
      </c>
      <c r="AN685" s="291">
        <v>0.08</v>
      </c>
      <c r="AO685" s="139" t="s">
        <v>3386</v>
      </c>
      <c r="AP685" s="268">
        <f>VLOOKUP($I685,'[14] Formato de Formulación y Seg'!$I$64:$BW$74,33,0)</f>
        <v>0.16</v>
      </c>
      <c r="AQ685" s="753" t="str">
        <f>VLOOKUP($I685,'[14] Formato de Formulación y Seg'!$I$64:$BW$74,34,0)</f>
        <v>Se avanzó en el ambiente de producción SICOLE, actualmente se encuentra en fase de prueba y licencia de uso.</v>
      </c>
      <c r="AR685" s="1259">
        <v>0.19</v>
      </c>
      <c r="AS685" s="1229" t="s">
        <v>5798</v>
      </c>
      <c r="AT685" s="1259">
        <v>0.24</v>
      </c>
      <c r="AU685" s="119" t="s">
        <v>6255</v>
      </c>
      <c r="AV685" s="1375">
        <v>0.28000000000000003</v>
      </c>
      <c r="AW685" s="119" t="s">
        <v>7644</v>
      </c>
      <c r="AX685" s="119"/>
      <c r="AY685" s="119"/>
      <c r="AZ685" s="119"/>
      <c r="BA685" s="119"/>
      <c r="BB685" s="119"/>
      <c r="BC685" s="119"/>
      <c r="BD685" s="119"/>
      <c r="BE685" s="119"/>
      <c r="BF685" s="119"/>
      <c r="BG685" s="119"/>
      <c r="BH685" s="119"/>
      <c r="BI685" s="119"/>
      <c r="BJ685" s="335">
        <f>IFERROR(VLOOKUP(CONCATENATE($AC685,$AE685),'Matriz de Decisión'!$M$4:$Y$81,2,0),0)</f>
        <v>5.333333333333333E-2</v>
      </c>
      <c r="BK685" s="426">
        <v>0.05</v>
      </c>
      <c r="BL685" s="425" t="s">
        <v>2084</v>
      </c>
      <c r="BM685" s="605">
        <v>0.10666666666666666</v>
      </c>
      <c r="BN685" s="207">
        <v>0.08</v>
      </c>
      <c r="BO685" s="608" t="s">
        <v>3387</v>
      </c>
      <c r="BP685" s="354">
        <f>IFERROR(VLOOKUP(CONCATENATE($AC685,$AE685),'[1]Matriz de Decisión'!$M$4:$Y$81,4,0),0)</f>
        <v>0.15999999999999998</v>
      </c>
      <c r="BQ685" s="752">
        <f>VLOOKUP($I685,'[14] Formato de Formulación y Seg'!$I$64:$BW$74,60,0)</f>
        <v>0.16</v>
      </c>
      <c r="BR685" s="757" t="str">
        <f>VLOOKUP($I685,'[14] Formato de Formulación y Seg'!$I$64:$BW$74,61,0)</f>
        <v>Se avanzó en el ambiente de producción SICOLE, actualmente se encuentra en fase de prueba y licencia de uso. Por otra parte, se realizaron sesiones con las áreas del MEN como estrategia de socialización de SICOLE.</v>
      </c>
      <c r="BS685" s="1251">
        <v>0.21</v>
      </c>
      <c r="BT685" s="1252">
        <v>0.19</v>
      </c>
      <c r="BU685" s="1258" t="s">
        <v>5798</v>
      </c>
      <c r="BV685" s="354">
        <v>0.26666666666666666</v>
      </c>
      <c r="BW685" s="1251">
        <v>0.24</v>
      </c>
      <c r="BX685" s="1232" t="s">
        <v>6308</v>
      </c>
      <c r="BY685" s="354">
        <v>0.32</v>
      </c>
      <c r="BZ685" s="1432">
        <v>0.28000000000000003</v>
      </c>
      <c r="CA685" s="1228" t="s">
        <v>7698</v>
      </c>
      <c r="CB685" s="354">
        <f>IFERROR(VLOOKUP(CONCATENATE($AC685,$AE685),'[1]Matriz de Decisión'!$M$4:$Y$81,8,0),0)</f>
        <v>0.40333333333333332</v>
      </c>
      <c r="CC685" s="355"/>
      <c r="CD685" s="355"/>
      <c r="CE685" s="354">
        <f>IFERROR(VLOOKUP(CONCATENATE($AC685,$AE685),'[1]Matriz de Decisión'!$M$4:$Y$81,9,0),0)</f>
        <v>0.48666666666666664</v>
      </c>
      <c r="CF685" s="355"/>
      <c r="CG685" s="355"/>
      <c r="CH685" s="354">
        <f>IFERROR(VLOOKUP(CONCATENATE($AC685,$AE685),'[1]Matriz de Decisión'!$M$4:$Y$81,10,0),0)</f>
        <v>0.56999999999999995</v>
      </c>
      <c r="CI685" s="355"/>
      <c r="CJ685" s="355"/>
      <c r="CK685" s="354">
        <f>IFERROR(VLOOKUP(CONCATENATE($AC685,$AE685),'[1]Matriz de Decisión'!$M$4:$Y$81,11,0),0)</f>
        <v>0.65333333333333332</v>
      </c>
      <c r="CL685" s="355"/>
      <c r="CM685" s="355"/>
      <c r="CN685" s="354">
        <f>IFERROR(VLOOKUP(CONCATENATE($AC685,$AE685),'[1]Matriz de Decisión'!$M$4:$Y$81,12,0),0)</f>
        <v>0.73666666666666669</v>
      </c>
      <c r="CO685" s="355"/>
      <c r="CP685" s="355"/>
      <c r="CQ685" s="354">
        <f>IFERROR(VLOOKUP(CONCATENATE($AC685,$AE685),'[1]Matriz de Decisión'!$M$4:$Y$81,13,0),0)</f>
        <v>0.99999999999999989</v>
      </c>
      <c r="CR685" s="355"/>
      <c r="CS685" s="355"/>
    </row>
    <row r="686" spans="1:97" ht="252" x14ac:dyDescent="0.25">
      <c r="A686" s="234" t="s">
        <v>3556</v>
      </c>
      <c r="B686" s="234" t="s">
        <v>181</v>
      </c>
      <c r="C686" s="234">
        <v>4</v>
      </c>
      <c r="D686" s="166" t="s">
        <v>186</v>
      </c>
      <c r="E686" s="120">
        <v>0</v>
      </c>
      <c r="F686" s="166" t="s">
        <v>192</v>
      </c>
      <c r="G686" s="166" t="s">
        <v>3841</v>
      </c>
      <c r="H686" s="166" t="s">
        <v>183</v>
      </c>
      <c r="I686" s="299" t="str">
        <f t="shared" si="50"/>
        <v>I-403-0-1325201</v>
      </c>
      <c r="J686" s="234" t="s">
        <v>221</v>
      </c>
      <c r="K686" s="109" t="s">
        <v>1747</v>
      </c>
      <c r="L686" s="217" t="s">
        <v>20</v>
      </c>
      <c r="M686" s="111" t="s">
        <v>6028</v>
      </c>
      <c r="N686" s="221"/>
      <c r="O686" s="110" t="s">
        <v>225</v>
      </c>
      <c r="P686" s="110" t="s">
        <v>1981</v>
      </c>
      <c r="Q686" s="331" t="s">
        <v>1982</v>
      </c>
      <c r="R686" s="110" t="s">
        <v>228</v>
      </c>
      <c r="S686" s="111" t="s">
        <v>3344</v>
      </c>
      <c r="T686" s="257" t="s">
        <v>3345</v>
      </c>
      <c r="U686" s="256">
        <v>1</v>
      </c>
      <c r="V686" s="216" t="s">
        <v>314</v>
      </c>
      <c r="W686" s="958">
        <v>1</v>
      </c>
      <c r="X686" s="122" t="s">
        <v>222</v>
      </c>
      <c r="Y686" s="758">
        <v>43157</v>
      </c>
      <c r="Z686" s="296" t="s">
        <v>2085</v>
      </c>
      <c r="AA686" s="134">
        <v>43191</v>
      </c>
      <c r="AB686" s="134">
        <v>43465</v>
      </c>
      <c r="AC686" s="341" t="str">
        <f t="shared" si="48"/>
        <v>abril</v>
      </c>
      <c r="AD686" s="343">
        <f t="shared" si="49"/>
        <v>274</v>
      </c>
      <c r="AE686" s="342">
        <f t="shared" si="47"/>
        <v>274</v>
      </c>
      <c r="AF686" s="168"/>
      <c r="AG686" s="135"/>
      <c r="AH686" s="216"/>
      <c r="AI686" s="169"/>
      <c r="AJ686" s="140" t="s">
        <v>2078</v>
      </c>
      <c r="AK686" s="388" t="s">
        <v>3346</v>
      </c>
      <c r="AL686" s="600"/>
      <c r="AM686" s="119"/>
      <c r="AN686" s="119"/>
      <c r="AO686" s="139"/>
      <c r="AP686" s="119"/>
      <c r="AQ686" s="119"/>
      <c r="AR686" s="1259">
        <v>0.08</v>
      </c>
      <c r="AS686" s="1229" t="s">
        <v>5799</v>
      </c>
      <c r="AT686" s="1259">
        <v>0.16</v>
      </c>
      <c r="AU686" s="119" t="s">
        <v>6256</v>
      </c>
      <c r="AV686" s="1375">
        <v>0.24</v>
      </c>
      <c r="AW686" s="119" t="s">
        <v>7645</v>
      </c>
      <c r="AX686" s="119"/>
      <c r="AY686" s="119"/>
      <c r="AZ686" s="119"/>
      <c r="BA686" s="119"/>
      <c r="BB686" s="119"/>
      <c r="BC686" s="119"/>
      <c r="BD686" s="119"/>
      <c r="BE686" s="119"/>
      <c r="BF686" s="119"/>
      <c r="BG686" s="119"/>
      <c r="BH686" s="119"/>
      <c r="BI686" s="119"/>
      <c r="BJ686" s="335">
        <f>IFERROR(VLOOKUP(CONCATENATE($AC686,$AE686),'Matriz de Decisión'!$M$4:$Y$81,2,0),0)</f>
        <v>0</v>
      </c>
      <c r="BK686" s="354"/>
      <c r="BL686" s="354"/>
      <c r="BM686" s="601">
        <v>0</v>
      </c>
      <c r="BN686" s="205">
        <v>0.03</v>
      </c>
      <c r="BO686" s="608" t="s">
        <v>3347</v>
      </c>
      <c r="BP686" s="354">
        <f>IFERROR(VLOOKUP(CONCATENATE($AC686,$AE686),'[1]Matriz de Decisión'!$M$4:$Y$81,4,0),0)</f>
        <v>0</v>
      </c>
      <c r="BQ686" s="355"/>
      <c r="BR686" s="355"/>
      <c r="BS686" s="1251">
        <v>0.08</v>
      </c>
      <c r="BT686" s="1252">
        <v>0.08</v>
      </c>
      <c r="BU686" s="1258" t="s">
        <v>5799</v>
      </c>
      <c r="BV686" s="354">
        <v>0.16222222222222221</v>
      </c>
      <c r="BW686" s="1251">
        <v>0.16222222222222221</v>
      </c>
      <c r="BX686" s="1232" t="s">
        <v>6309</v>
      </c>
      <c r="BY686" s="354">
        <v>0.24</v>
      </c>
      <c r="BZ686" s="1432">
        <v>0.24</v>
      </c>
      <c r="CA686" s="1228" t="s">
        <v>7699</v>
      </c>
      <c r="CB686" s="354">
        <f>IFERROR(VLOOKUP(CONCATENATE($AC686,$AE686),'[1]Matriz de Decisión'!$M$4:$Y$81,8,0),0)</f>
        <v>0.32444444444444442</v>
      </c>
      <c r="CC686" s="355"/>
      <c r="CD686" s="355"/>
      <c r="CE686" s="354">
        <f>IFERROR(VLOOKUP(CONCATENATE($AC686,$AE686),'[1]Matriz de Decisión'!$M$4:$Y$81,9,0),0)</f>
        <v>0.40555555555555556</v>
      </c>
      <c r="CF686" s="355"/>
      <c r="CG686" s="355"/>
      <c r="CH686" s="354">
        <f>IFERROR(VLOOKUP(CONCATENATE($AC686,$AE686),'[1]Matriz de Decisión'!$M$4:$Y$81,10,0),0)</f>
        <v>0.51666666666666661</v>
      </c>
      <c r="CI686" s="355"/>
      <c r="CJ686" s="355"/>
      <c r="CK686" s="354">
        <f>IFERROR(VLOOKUP(CONCATENATE($AC686,$AE686),'[1]Matriz de Decisión'!$M$4:$Y$81,11,0),0)</f>
        <v>0.62777777777777777</v>
      </c>
      <c r="CL686" s="355"/>
      <c r="CM686" s="355"/>
      <c r="CN686" s="354">
        <f>IFERROR(VLOOKUP(CONCATENATE($AC686,$AE686),'[1]Matriz de Decisión'!$M$4:$Y$81,12,0),0)</f>
        <v>0.73888888888888893</v>
      </c>
      <c r="CO686" s="355"/>
      <c r="CP686" s="355"/>
      <c r="CQ686" s="354">
        <f>IFERROR(VLOOKUP(CONCATENATE($AC686,$AE686),'[1]Matriz de Decisión'!$M$4:$Y$81,13,0),0)</f>
        <v>1</v>
      </c>
      <c r="CR686" s="355"/>
      <c r="CS686" s="355"/>
    </row>
    <row r="687" spans="1:97" ht="315" x14ac:dyDescent="0.25">
      <c r="A687" s="234" t="s">
        <v>3556</v>
      </c>
      <c r="B687" s="234" t="s">
        <v>181</v>
      </c>
      <c r="C687" s="234">
        <v>4</v>
      </c>
      <c r="D687" s="166" t="s">
        <v>186</v>
      </c>
      <c r="E687" s="120">
        <v>0</v>
      </c>
      <c r="F687" s="166" t="s">
        <v>192</v>
      </c>
      <c r="G687" s="166" t="s">
        <v>3842</v>
      </c>
      <c r="H687" s="166" t="s">
        <v>183</v>
      </c>
      <c r="I687" s="299" t="str">
        <f t="shared" si="50"/>
        <v>I-403-0-1325301</v>
      </c>
      <c r="J687" s="234" t="s">
        <v>221</v>
      </c>
      <c r="K687" s="109" t="s">
        <v>1747</v>
      </c>
      <c r="L687" s="217" t="s">
        <v>20</v>
      </c>
      <c r="M687" s="111" t="s">
        <v>6028</v>
      </c>
      <c r="N687" s="234"/>
      <c r="O687" s="110" t="s">
        <v>225</v>
      </c>
      <c r="P687" s="110" t="s">
        <v>1981</v>
      </c>
      <c r="Q687" s="331" t="s">
        <v>1982</v>
      </c>
      <c r="R687" s="110" t="s">
        <v>228</v>
      </c>
      <c r="S687" s="111" t="s">
        <v>3489</v>
      </c>
      <c r="T687" s="257" t="s">
        <v>2086</v>
      </c>
      <c r="U687" s="256">
        <v>1</v>
      </c>
      <c r="V687" s="216" t="s">
        <v>314</v>
      </c>
      <c r="W687" s="958">
        <v>1</v>
      </c>
      <c r="X687" s="122" t="s">
        <v>222</v>
      </c>
      <c r="Y687" s="758">
        <v>43157</v>
      </c>
      <c r="Z687" s="296" t="s">
        <v>2087</v>
      </c>
      <c r="AA687" s="134">
        <v>43115</v>
      </c>
      <c r="AB687" s="134">
        <v>43465</v>
      </c>
      <c r="AC687" s="341" t="str">
        <f t="shared" si="48"/>
        <v>enero</v>
      </c>
      <c r="AD687" s="343">
        <f t="shared" si="49"/>
        <v>350</v>
      </c>
      <c r="AE687" s="342">
        <f t="shared" si="47"/>
        <v>365</v>
      </c>
      <c r="AF687" s="168"/>
      <c r="AG687" s="168"/>
      <c r="AH687" s="296"/>
      <c r="AI687" s="169"/>
      <c r="AJ687" s="140" t="s">
        <v>2083</v>
      </c>
      <c r="AK687" s="388" t="s">
        <v>3495</v>
      </c>
      <c r="AL687" s="268">
        <v>0.05</v>
      </c>
      <c r="AM687" s="119" t="s">
        <v>2088</v>
      </c>
      <c r="AN687" s="268">
        <v>0.11</v>
      </c>
      <c r="AO687" s="139" t="s">
        <v>3499</v>
      </c>
      <c r="AP687" s="752">
        <f>VLOOKUP($I687,'[14] Formato de Formulación y Seg'!$I$64:$BW$74,33,0)</f>
        <v>0.15466666666666667</v>
      </c>
      <c r="AQ687" s="753" t="str">
        <f>VLOOKUP($I687,'[14] Formato de Formulación y Seg'!$I$64:$BW$74,34,0)</f>
        <v>Se incorporó registro de UARIV  en la Maestra de Personas.</v>
      </c>
      <c r="AR687" s="1259">
        <v>0.18</v>
      </c>
      <c r="AS687" s="1229" t="s">
        <v>5800</v>
      </c>
      <c r="AT687" s="1259">
        <v>0.24</v>
      </c>
      <c r="AU687" s="119" t="s">
        <v>6257</v>
      </c>
      <c r="AV687" s="1375">
        <v>0.32</v>
      </c>
      <c r="AW687" s="119" t="s">
        <v>7646</v>
      </c>
      <c r="AX687" s="119"/>
      <c r="AY687" s="119"/>
      <c r="AZ687" s="119"/>
      <c r="BA687" s="119"/>
      <c r="BB687" s="119"/>
      <c r="BC687" s="119"/>
      <c r="BD687" s="119"/>
      <c r="BE687" s="119"/>
      <c r="BF687" s="119"/>
      <c r="BG687" s="119"/>
      <c r="BH687" s="119"/>
      <c r="BI687" s="119"/>
      <c r="BJ687" s="335">
        <f>IFERROR(VLOOKUP(CONCATENATE($AC687,$AE687),'Matriz de Decisión'!$M$4:$Y$81,2,0),0)</f>
        <v>5.333333333333333E-2</v>
      </c>
      <c r="BK687" s="426">
        <v>0.05</v>
      </c>
      <c r="BL687" s="425" t="s">
        <v>2088</v>
      </c>
      <c r="BM687" s="605">
        <v>0.10666666666666666</v>
      </c>
      <c r="BN687" s="605">
        <v>0.10666666666666666</v>
      </c>
      <c r="BO687" s="608" t="s">
        <v>3499</v>
      </c>
      <c r="BP687" s="354">
        <f>IFERROR(VLOOKUP(CONCATENATE($AC687,$AE687),'[1]Matriz de Decisión'!$M$4:$Y$81,4,0),0)</f>
        <v>0.15999999999999998</v>
      </c>
      <c r="BQ687" s="752">
        <f>VLOOKUP($I687,'[14] Formato de Formulación y Seg'!$I$64:$BW$74,60,0)</f>
        <v>0.15466666666666667</v>
      </c>
      <c r="BR687" s="757" t="str">
        <f>VLOOKUP($I687,'[14] Formato de Formulación y Seg'!$I$64:$BW$74,61,0)</f>
        <v>Se cargó la base de UARIV en la base de insumos de la Maestra de personas y se generando los respectivos fonéticos. Además, se realizó el cruce contra los datos  de la Maestra de personas y se descargó la base del SISBEN de febrero de 2017 para ser cargada en los insumos de la maestra.  Se están realizando las pruebas y los ajustes sobre las bases de datos.</v>
      </c>
      <c r="BS687" s="1251">
        <v>0.21</v>
      </c>
      <c r="BT687" s="1252">
        <v>0.18</v>
      </c>
      <c r="BU687" s="1258" t="s">
        <v>5800</v>
      </c>
      <c r="BV687" s="354">
        <v>0.26666666666666666</v>
      </c>
      <c r="BW687" s="1251">
        <v>0.24</v>
      </c>
      <c r="BX687" s="1232" t="s">
        <v>6310</v>
      </c>
      <c r="BY687" s="354">
        <v>0.32</v>
      </c>
      <c r="BZ687" s="1432">
        <v>0.32</v>
      </c>
      <c r="CA687" s="1228" t="s">
        <v>7700</v>
      </c>
      <c r="CB687" s="354">
        <f>IFERROR(VLOOKUP(CONCATENATE($AC687,$AE687),'[1]Matriz de Decisión'!$M$4:$Y$81,8,0),0)</f>
        <v>0.40333333333333332</v>
      </c>
      <c r="CC687" s="355"/>
      <c r="CD687" s="355"/>
      <c r="CE687" s="354">
        <f>IFERROR(VLOOKUP(CONCATENATE($AC687,$AE687),'[1]Matriz de Decisión'!$M$4:$Y$81,9,0),0)</f>
        <v>0.48666666666666664</v>
      </c>
      <c r="CF687" s="355"/>
      <c r="CG687" s="355"/>
      <c r="CH687" s="354">
        <f>IFERROR(VLOOKUP(CONCATENATE($AC687,$AE687),'[1]Matriz de Decisión'!$M$4:$Y$81,10,0),0)</f>
        <v>0.56999999999999995</v>
      </c>
      <c r="CI687" s="355"/>
      <c r="CJ687" s="355"/>
      <c r="CK687" s="354">
        <f>IFERROR(VLOOKUP(CONCATENATE($AC687,$AE687),'[1]Matriz de Decisión'!$M$4:$Y$81,11,0),0)</f>
        <v>0.65333333333333332</v>
      </c>
      <c r="CL687" s="355"/>
      <c r="CM687" s="355"/>
      <c r="CN687" s="354">
        <f>IFERROR(VLOOKUP(CONCATENATE($AC687,$AE687),'[1]Matriz de Decisión'!$M$4:$Y$81,12,0),0)</f>
        <v>0.73666666666666669</v>
      </c>
      <c r="CO687" s="355"/>
      <c r="CP687" s="355"/>
      <c r="CQ687" s="354">
        <f>IFERROR(VLOOKUP(CONCATENATE($AC687,$AE687),'[1]Matriz de Decisión'!$M$4:$Y$81,13,0),0)</f>
        <v>0.99999999999999989</v>
      </c>
      <c r="CR687" s="355"/>
      <c r="CS687" s="355"/>
    </row>
    <row r="688" spans="1:97" ht="315" x14ac:dyDescent="0.25">
      <c r="A688" s="234" t="s">
        <v>3556</v>
      </c>
      <c r="B688" s="234" t="s">
        <v>181</v>
      </c>
      <c r="C688" s="234">
        <v>4</v>
      </c>
      <c r="D688" s="166" t="s">
        <v>186</v>
      </c>
      <c r="E688" s="120">
        <v>0</v>
      </c>
      <c r="F688" s="166" t="s">
        <v>192</v>
      </c>
      <c r="G688" s="166" t="s">
        <v>3843</v>
      </c>
      <c r="H688" s="166" t="s">
        <v>183</v>
      </c>
      <c r="I688" s="299" t="str">
        <f t="shared" si="50"/>
        <v>I-403-0-1325401</v>
      </c>
      <c r="J688" s="234" t="s">
        <v>221</v>
      </c>
      <c r="K688" s="109" t="s">
        <v>1747</v>
      </c>
      <c r="L688" s="217" t="s">
        <v>20</v>
      </c>
      <c r="M688" s="111" t="s">
        <v>6028</v>
      </c>
      <c r="N688" s="234"/>
      <c r="O688" s="110" t="s">
        <v>225</v>
      </c>
      <c r="P688" s="110" t="s">
        <v>1981</v>
      </c>
      <c r="Q688" s="331" t="s">
        <v>1982</v>
      </c>
      <c r="R688" s="110" t="s">
        <v>228</v>
      </c>
      <c r="S688" s="111" t="s">
        <v>3490</v>
      </c>
      <c r="T688" s="257" t="s">
        <v>3492</v>
      </c>
      <c r="U688" s="256">
        <v>1</v>
      </c>
      <c r="V688" s="216" t="s">
        <v>314</v>
      </c>
      <c r="W688" s="958">
        <v>1</v>
      </c>
      <c r="X688" s="122" t="s">
        <v>222</v>
      </c>
      <c r="Y688" s="758">
        <v>43157</v>
      </c>
      <c r="Z688" s="296" t="s">
        <v>2089</v>
      </c>
      <c r="AA688" s="134">
        <v>43132</v>
      </c>
      <c r="AB688" s="134">
        <v>43465</v>
      </c>
      <c r="AC688" s="341" t="str">
        <f t="shared" si="48"/>
        <v>febrero</v>
      </c>
      <c r="AD688" s="343">
        <f t="shared" si="49"/>
        <v>333</v>
      </c>
      <c r="AE688" s="342">
        <f t="shared" si="47"/>
        <v>333</v>
      </c>
      <c r="AF688" s="168"/>
      <c r="AG688" s="168"/>
      <c r="AH688" s="296"/>
      <c r="AI688" s="169"/>
      <c r="AJ688" s="140" t="s">
        <v>2083</v>
      </c>
      <c r="AK688" s="388" t="s">
        <v>3496</v>
      </c>
      <c r="AL688" s="119"/>
      <c r="AM688" s="119"/>
      <c r="AN688" s="268">
        <v>0.06</v>
      </c>
      <c r="AO688" s="139" t="s">
        <v>3500</v>
      </c>
      <c r="AP688" s="752">
        <f>VLOOKUP($I688,'[14] Formato de Formulación y Seg'!$I$64:$BW$74,33,0)</f>
        <v>6.0900000000000003E-2</v>
      </c>
      <c r="AQ688" s="753" t="str">
        <f>VLOOKUP($I688,'[14] Formato de Formulación y Seg'!$I$64:$BW$74,34,0)</f>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
      <c r="AR688" s="1259">
        <v>0.15</v>
      </c>
      <c r="AS688" s="1229" t="s">
        <v>5801</v>
      </c>
      <c r="AT688" s="1259">
        <v>0.22</v>
      </c>
      <c r="AU688" s="119" t="s">
        <v>6258</v>
      </c>
      <c r="AV688" s="1375">
        <v>0.28000000000000003</v>
      </c>
      <c r="AW688" s="119" t="s">
        <v>7647</v>
      </c>
      <c r="AX688" s="119"/>
      <c r="AY688" s="119"/>
      <c r="AZ688" s="119"/>
      <c r="BA688" s="119"/>
      <c r="BB688" s="119"/>
      <c r="BC688" s="119"/>
      <c r="BD688" s="119"/>
      <c r="BE688" s="119"/>
      <c r="BF688" s="119"/>
      <c r="BG688" s="119"/>
      <c r="BH688" s="119"/>
      <c r="BI688" s="119"/>
      <c r="BJ688" s="335">
        <f>IFERROR(VLOOKUP(CONCATENATE($AC688,$AE688),'Matriz de Decisión'!$M$4:$Y$81,2,0),0)</f>
        <v>0</v>
      </c>
      <c r="BK688" s="354"/>
      <c r="BL688" s="354"/>
      <c r="BM688" s="605">
        <v>6.0909090909090913E-2</v>
      </c>
      <c r="BN688" s="605">
        <v>6.0909090909090913E-2</v>
      </c>
      <c r="BO688" s="608" t="s">
        <v>3500</v>
      </c>
      <c r="BP688" s="354">
        <f>IFERROR(VLOOKUP(CONCATENATE($AC688,$AE688),'[1]Matriz de Decisión'!$M$4:$Y$81,4,0),0)</f>
        <v>0.12181818181818183</v>
      </c>
      <c r="BQ688" s="752">
        <f>VLOOKUP($I688,'[14] Formato de Formulación y Seg'!$I$64:$BW$74,60,0)</f>
        <v>6.0900000000000003E-2</v>
      </c>
      <c r="BR688" s="756" t="str">
        <f>VLOOKUP($I688,'[14] Formato de Formulación y Seg'!$I$64:$BW$74,61,0)</f>
        <v>No fue posible realizar la mesa técnica prevista para el mes de marzo, como resultado de la actualización de los formatos para el inventario de operaciones estadística por parte del DANE. Una vez se termine con dicha actualización, se iniciarán las gestiones para su realización.</v>
      </c>
      <c r="BS688" s="1251">
        <v>0.18</v>
      </c>
      <c r="BT688" s="1252">
        <v>0.15</v>
      </c>
      <c r="BU688" s="1258" t="s">
        <v>5855</v>
      </c>
      <c r="BV688" s="354">
        <v>0.24363636363636365</v>
      </c>
      <c r="BW688" s="1251">
        <v>0.22</v>
      </c>
      <c r="BX688" s="1232" t="s">
        <v>6311</v>
      </c>
      <c r="BY688" s="354">
        <v>0.30454545454545456</v>
      </c>
      <c r="BZ688" s="1432">
        <v>0.28000000000000003</v>
      </c>
      <c r="CA688" s="1228" t="s">
        <v>7701</v>
      </c>
      <c r="CB688" s="354">
        <f>IFERROR(VLOOKUP(CONCATENATE($AC688,$AE688),'[1]Matriz de Decisión'!$M$4:$Y$81,8,0),0)</f>
        <v>0.3954545454545455</v>
      </c>
      <c r="CC688" s="355"/>
      <c r="CD688" s="355"/>
      <c r="CE688" s="354">
        <f>IFERROR(VLOOKUP(CONCATENATE($AC688,$AE688),'[1]Matriz de Decisión'!$M$4:$Y$81,9,0),0)</f>
        <v>0.48636363636363644</v>
      </c>
      <c r="CF688" s="355"/>
      <c r="CG688" s="355"/>
      <c r="CH688" s="354">
        <f>IFERROR(VLOOKUP(CONCATENATE($AC688,$AE688),'[1]Matriz de Decisión'!$M$4:$Y$81,10,0),0)</f>
        <v>0.57727272727272738</v>
      </c>
      <c r="CI688" s="355"/>
      <c r="CJ688" s="355"/>
      <c r="CK688" s="354">
        <f>IFERROR(VLOOKUP(CONCATENATE($AC688,$AE688),'[1]Matriz de Decisión'!$M$4:$Y$81,11,0),0)</f>
        <v>0.66818181818181832</v>
      </c>
      <c r="CL688" s="355"/>
      <c r="CM688" s="355"/>
      <c r="CN688" s="354">
        <f>IFERROR(VLOOKUP(CONCATENATE($AC688,$AE688),'[1]Matriz de Decisión'!$M$4:$Y$81,12,0),0)</f>
        <v>0.75909090909090926</v>
      </c>
      <c r="CO688" s="355"/>
      <c r="CP688" s="355"/>
      <c r="CQ688" s="354">
        <f>IFERROR(VLOOKUP(CONCATENATE($AC688,$AE688),'[1]Matriz de Decisión'!$M$4:$Y$81,13,0),0)</f>
        <v>1</v>
      </c>
      <c r="CR688" s="355"/>
      <c r="CS688" s="355"/>
    </row>
    <row r="689" spans="1:97" ht="330.75" x14ac:dyDescent="0.25">
      <c r="A689" s="234" t="s">
        <v>3556</v>
      </c>
      <c r="B689" s="234" t="s">
        <v>181</v>
      </c>
      <c r="C689" s="234">
        <v>4</v>
      </c>
      <c r="D689" s="166" t="s">
        <v>186</v>
      </c>
      <c r="E689" s="120">
        <v>0</v>
      </c>
      <c r="F689" s="166" t="s">
        <v>192</v>
      </c>
      <c r="G689" s="166" t="s">
        <v>3844</v>
      </c>
      <c r="H689" s="166" t="s">
        <v>183</v>
      </c>
      <c r="I689" s="299" t="str">
        <f t="shared" si="50"/>
        <v>I-403-0-1325501</v>
      </c>
      <c r="J689" s="234" t="s">
        <v>221</v>
      </c>
      <c r="K689" s="109" t="s">
        <v>1747</v>
      </c>
      <c r="L689" s="217" t="s">
        <v>20</v>
      </c>
      <c r="M689" s="111" t="s">
        <v>6028</v>
      </c>
      <c r="N689" s="234"/>
      <c r="O689" s="110" t="s">
        <v>225</v>
      </c>
      <c r="P689" s="110" t="s">
        <v>1981</v>
      </c>
      <c r="Q689" s="331" t="s">
        <v>1982</v>
      </c>
      <c r="R689" s="110" t="s">
        <v>228</v>
      </c>
      <c r="S689" s="111" t="s">
        <v>3491</v>
      </c>
      <c r="T689" s="257" t="s">
        <v>3493</v>
      </c>
      <c r="U689" s="256">
        <v>1</v>
      </c>
      <c r="V689" s="216" t="s">
        <v>314</v>
      </c>
      <c r="W689" s="958">
        <v>1</v>
      </c>
      <c r="X689" s="122" t="s">
        <v>222</v>
      </c>
      <c r="Y689" s="758">
        <v>43157</v>
      </c>
      <c r="Z689" s="296" t="s">
        <v>3494</v>
      </c>
      <c r="AA689" s="134">
        <v>43115</v>
      </c>
      <c r="AB689" s="134">
        <v>43465</v>
      </c>
      <c r="AC689" s="341" t="str">
        <f t="shared" si="48"/>
        <v>enero</v>
      </c>
      <c r="AD689" s="343">
        <f t="shared" si="49"/>
        <v>350</v>
      </c>
      <c r="AE689" s="342">
        <f t="shared" si="47"/>
        <v>365</v>
      </c>
      <c r="AF689" s="168"/>
      <c r="AG689" s="168"/>
      <c r="AH689" s="296"/>
      <c r="AI689" s="169"/>
      <c r="AJ689" s="140"/>
      <c r="AK689" s="388" t="s">
        <v>3497</v>
      </c>
      <c r="AL689" s="268">
        <v>0.05</v>
      </c>
      <c r="AM689" s="119" t="s">
        <v>3498</v>
      </c>
      <c r="AN689" s="268">
        <v>0.1</v>
      </c>
      <c r="AO689" s="139" t="s">
        <v>3501</v>
      </c>
      <c r="AP689" s="752">
        <f>VLOOKUP($I689,'[14] Formato de Formulación y Seg'!$I$64:$BW$74,33,0)</f>
        <v>0.115</v>
      </c>
      <c r="AQ689" s="753" t="str">
        <f>VLOOKUP($I689,'[14] Formato de Formulación y Seg'!$I$64:$BW$74,34,0)</f>
        <v>La programación y desarrollo de las capacitaciones de ArcGIS con los participantes no fue posible realizarlas, debido a los múltiples eventos  que se llevaron a cabo en el mes de marzo en el MEN. Se agendó la cita para  la instalación de ArcGIS Desktop en los equipos de los funcionarios que participan en el proyecto.  Se iniciarán actividades en el mes de abril.</v>
      </c>
      <c r="AR689" s="1259">
        <v>0.16</v>
      </c>
      <c r="AS689" s="1229" t="s">
        <v>5802</v>
      </c>
      <c r="AT689" s="1259">
        <v>0.24</v>
      </c>
      <c r="AU689" s="119" t="s">
        <v>6259</v>
      </c>
      <c r="AV689" s="1375">
        <v>0.28000000000000003</v>
      </c>
      <c r="AW689" s="119" t="s">
        <v>7648</v>
      </c>
      <c r="AX689" s="119"/>
      <c r="AY689" s="119"/>
      <c r="AZ689" s="119"/>
      <c r="BA689" s="119"/>
      <c r="BB689" s="119"/>
      <c r="BC689" s="119"/>
      <c r="BD689" s="119"/>
      <c r="BE689" s="119"/>
      <c r="BF689" s="119"/>
      <c r="BG689" s="119"/>
      <c r="BH689" s="119"/>
      <c r="BI689" s="119"/>
      <c r="BJ689" s="335">
        <f>IFERROR(VLOOKUP(CONCATENATE($AC689,$AE689),'Matriz de Decisión'!$M$4:$Y$81,2,0),0)</f>
        <v>5.333333333333333E-2</v>
      </c>
      <c r="BK689" s="354"/>
      <c r="BL689" s="354"/>
      <c r="BM689" s="605">
        <v>0.10666666666666666</v>
      </c>
      <c r="BN689" s="207">
        <v>0.1</v>
      </c>
      <c r="BO689" s="608" t="s">
        <v>3501</v>
      </c>
      <c r="BP689" s="354">
        <f>IFERROR(VLOOKUP(CONCATENATE($AC689,$AE689),'[1]Matriz de Decisión'!$M$4:$Y$81,4,0),0)</f>
        <v>0.15999999999999998</v>
      </c>
      <c r="BQ689" s="752">
        <f>VLOOKUP($I689,'[14] Formato de Formulación y Seg'!$I$64:$BW$74,60,0)</f>
        <v>0.115</v>
      </c>
      <c r="BR689" s="756" t="str">
        <f>VLOOKUP($I689,'[14] Formato de Formulación y Seg'!$I$64:$BW$74,61,0)</f>
        <v>La programación y desarrollo de las capacitaciones de ArcGIS con los participantes no fue posible realizarlas, debido a los múltiples eventos  que se llevaron a cabo en el mes de marzo en el MEN. Se iniciarán actividades en el mes de abril.</v>
      </c>
      <c r="BS689" s="1251">
        <v>0.21</v>
      </c>
      <c r="BT689" s="1252">
        <v>0.16</v>
      </c>
      <c r="BU689" s="1258" t="s">
        <v>5802</v>
      </c>
      <c r="BV689" s="354">
        <v>0.26666666666666666</v>
      </c>
      <c r="BW689" s="1251">
        <v>0.24</v>
      </c>
      <c r="BX689" s="1232" t="s">
        <v>6312</v>
      </c>
      <c r="BY689" s="354">
        <v>0.32</v>
      </c>
      <c r="BZ689" s="1432">
        <v>0.28000000000000003</v>
      </c>
      <c r="CA689" s="1228" t="s">
        <v>7702</v>
      </c>
      <c r="CB689" s="354">
        <f>IFERROR(VLOOKUP(CONCATENATE($AC689,$AE689),'[1]Matriz de Decisión'!$M$4:$Y$81,8,0),0)</f>
        <v>0.40333333333333332</v>
      </c>
      <c r="CC689" s="355"/>
      <c r="CD689" s="355"/>
      <c r="CE689" s="354">
        <f>IFERROR(VLOOKUP(CONCATENATE($AC689,$AE689),'[1]Matriz de Decisión'!$M$4:$Y$81,9,0),0)</f>
        <v>0.48666666666666664</v>
      </c>
      <c r="CF689" s="355"/>
      <c r="CG689" s="355"/>
      <c r="CH689" s="354">
        <f>IFERROR(VLOOKUP(CONCATENATE($AC689,$AE689),'[1]Matriz de Decisión'!$M$4:$Y$81,10,0),0)</f>
        <v>0.56999999999999995</v>
      </c>
      <c r="CI689" s="355"/>
      <c r="CJ689" s="355"/>
      <c r="CK689" s="354">
        <f>IFERROR(VLOOKUP(CONCATENATE($AC689,$AE689),'[1]Matriz de Decisión'!$M$4:$Y$81,11,0),0)</f>
        <v>0.65333333333333332</v>
      </c>
      <c r="CL689" s="355"/>
      <c r="CM689" s="355"/>
      <c r="CN689" s="354">
        <f>IFERROR(VLOOKUP(CONCATENATE($AC689,$AE689),'[1]Matriz de Decisión'!$M$4:$Y$81,12,0),0)</f>
        <v>0.73666666666666669</v>
      </c>
      <c r="CO689" s="355"/>
      <c r="CP689" s="355"/>
      <c r="CQ689" s="354">
        <f>IFERROR(VLOOKUP(CONCATENATE($AC689,$AE689),'[1]Matriz de Decisión'!$M$4:$Y$81,13,0),0)</f>
        <v>0.99999999999999989</v>
      </c>
      <c r="CR689" s="355"/>
      <c r="CS689" s="355"/>
    </row>
    <row r="690" spans="1:97" ht="220.5" x14ac:dyDescent="0.25">
      <c r="A690" s="234" t="s">
        <v>3556</v>
      </c>
      <c r="B690" s="234" t="s">
        <v>181</v>
      </c>
      <c r="C690" s="234">
        <v>4</v>
      </c>
      <c r="D690" s="166" t="s">
        <v>186</v>
      </c>
      <c r="E690" s="120">
        <v>0</v>
      </c>
      <c r="F690" s="166" t="s">
        <v>192</v>
      </c>
      <c r="G690" s="166" t="s">
        <v>3845</v>
      </c>
      <c r="H690" s="166" t="s">
        <v>183</v>
      </c>
      <c r="I690" s="299" t="str">
        <f t="shared" si="50"/>
        <v>I-403-0-1325601</v>
      </c>
      <c r="J690" s="234" t="s">
        <v>221</v>
      </c>
      <c r="K690" s="109" t="s">
        <v>16</v>
      </c>
      <c r="L690" s="217" t="s">
        <v>20</v>
      </c>
      <c r="M690" s="111" t="s">
        <v>6028</v>
      </c>
      <c r="N690" s="234"/>
      <c r="O690" s="110" t="s">
        <v>225</v>
      </c>
      <c r="P690" s="110" t="s">
        <v>1981</v>
      </c>
      <c r="Q690" s="331" t="s">
        <v>1982</v>
      </c>
      <c r="R690" s="110" t="s">
        <v>228</v>
      </c>
      <c r="S690" s="111" t="s">
        <v>2090</v>
      </c>
      <c r="T690" s="257" t="s">
        <v>3502</v>
      </c>
      <c r="U690" s="256">
        <v>1</v>
      </c>
      <c r="V690" s="216" t="s">
        <v>314</v>
      </c>
      <c r="W690" s="1634">
        <v>1</v>
      </c>
      <c r="X690" s="122"/>
      <c r="Y690" s="758"/>
      <c r="Z690" s="296" t="s">
        <v>2091</v>
      </c>
      <c r="AA690" s="134">
        <v>43101</v>
      </c>
      <c r="AB690" s="134">
        <v>43174</v>
      </c>
      <c r="AC690" s="341" t="str">
        <f t="shared" si="48"/>
        <v>enero</v>
      </c>
      <c r="AD690" s="343">
        <f t="shared" si="49"/>
        <v>73</v>
      </c>
      <c r="AE690" s="342">
        <f t="shared" si="47"/>
        <v>91</v>
      </c>
      <c r="AF690" s="168"/>
      <c r="AG690" s="135"/>
      <c r="AH690" s="216"/>
      <c r="AI690" s="169"/>
      <c r="AJ690" s="217" t="s">
        <v>2092</v>
      </c>
      <c r="AK690" s="388" t="s">
        <v>3503</v>
      </c>
      <c r="AL690" s="268">
        <v>0.25</v>
      </c>
      <c r="AM690" s="119" t="s">
        <v>3505</v>
      </c>
      <c r="AN690" s="268">
        <v>0.7</v>
      </c>
      <c r="AO690" s="139" t="s">
        <v>3506</v>
      </c>
      <c r="AP690" s="268">
        <f>VLOOKUP($I690,'[15] Formato de Formulación y Seg'!$I$75:$BQ$83,33,0)</f>
        <v>0.95</v>
      </c>
      <c r="AQ690" s="753" t="str">
        <f>VLOOKUP($I690,'[15] Formato de Formulación y Seg'!$I$75:$BQ$83,34,0)</f>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
      <c r="AR690" s="1259">
        <v>1</v>
      </c>
      <c r="AS690" s="1229" t="s">
        <v>5803</v>
      </c>
      <c r="AT690" s="1259">
        <v>1</v>
      </c>
      <c r="AU690" s="119" t="s">
        <v>6260</v>
      </c>
      <c r="AV690" s="1375">
        <v>1</v>
      </c>
      <c r="AW690" s="119" t="s">
        <v>7649</v>
      </c>
      <c r="AX690" s="119"/>
      <c r="AY690" s="119"/>
      <c r="AZ690" s="119"/>
      <c r="BA690" s="119"/>
      <c r="BB690" s="119"/>
      <c r="BC690" s="119"/>
      <c r="BD690" s="119"/>
      <c r="BE690" s="119"/>
      <c r="BF690" s="119"/>
      <c r="BG690" s="119"/>
      <c r="BH690" s="119"/>
      <c r="BI690" s="119"/>
      <c r="BJ690" s="335">
        <f>IFERROR(VLOOKUP(CONCATENATE($AC690,$AE690),'Matriz de Decisión'!$M$4:$Y$81,2,0),0)</f>
        <v>0.25</v>
      </c>
      <c r="BK690" s="335">
        <v>0.25</v>
      </c>
      <c r="BL690" s="602" t="s">
        <v>3505</v>
      </c>
      <c r="BM690" s="605">
        <v>0.6</v>
      </c>
      <c r="BN690" s="616">
        <v>0.6</v>
      </c>
      <c r="BO690" s="615" t="s">
        <v>3508</v>
      </c>
      <c r="BP690" s="354">
        <f>IFERROR(VLOOKUP(CONCATENATE($AC690,$AE690),'[1]Matriz de Decisión'!$M$4:$Y$81,4,0),0)</f>
        <v>1</v>
      </c>
      <c r="BQ690" s="752">
        <f>VLOOKUP($I690,'[15] Formato de Formulación y Seg'!$I$75:$BQ$83,60,0)</f>
        <v>1</v>
      </c>
      <c r="BR690" s="757" t="str">
        <f>VLOOKUP($I690,'[15] Formato de Formulación y Seg'!$I$75:$BQ$83,61,0)</f>
        <v>Se revisó y se ajustó la propuesta del articulado de la reforma del  Ministerio de Hacienda y Crédito Público de manera conjunta con el VPBM.</v>
      </c>
      <c r="BS690" s="1251">
        <v>1</v>
      </c>
      <c r="BT690" s="1252">
        <v>1</v>
      </c>
      <c r="BU690" s="1258" t="s">
        <v>5856</v>
      </c>
      <c r="BV690" s="354">
        <v>1</v>
      </c>
      <c r="BW690" s="1251">
        <v>1</v>
      </c>
      <c r="BX690" s="1232" t="s">
        <v>5856</v>
      </c>
      <c r="BY690" s="354">
        <v>1</v>
      </c>
      <c r="BZ690" s="1432">
        <v>1</v>
      </c>
      <c r="CA690" s="1228" t="s">
        <v>7703</v>
      </c>
      <c r="CB690" s="354">
        <f>IFERROR(VLOOKUP(CONCATENATE($AC690,$AE690),'[1]Matriz de Decisión'!$M$4:$Y$81,8,0),0)</f>
        <v>1</v>
      </c>
      <c r="CC690" s="355"/>
      <c r="CD690" s="355"/>
      <c r="CE690" s="354">
        <f>IFERROR(VLOOKUP(CONCATENATE($AC690,$AE690),'[1]Matriz de Decisión'!$M$4:$Y$81,9,0),0)</f>
        <v>1</v>
      </c>
      <c r="CF690" s="355"/>
      <c r="CG690" s="355"/>
      <c r="CH690" s="354">
        <f>IFERROR(VLOOKUP(CONCATENATE($AC690,$AE690),'[1]Matriz de Decisión'!$M$4:$Y$81,10,0),0)</f>
        <v>1</v>
      </c>
      <c r="CI690" s="355"/>
      <c r="CJ690" s="355"/>
      <c r="CK690" s="354">
        <f>IFERROR(VLOOKUP(CONCATENATE($AC690,$AE690),'[1]Matriz de Decisión'!$M$4:$Y$81,11,0),0)</f>
        <v>1</v>
      </c>
      <c r="CL690" s="355"/>
      <c r="CM690" s="355"/>
      <c r="CN690" s="354">
        <f>IFERROR(VLOOKUP(CONCATENATE($AC690,$AE690),'[1]Matriz de Decisión'!$M$4:$Y$81,12,0),0)</f>
        <v>1</v>
      </c>
      <c r="CO690" s="355"/>
      <c r="CP690" s="355"/>
      <c r="CQ690" s="354">
        <f>IFERROR(VLOOKUP(CONCATENATE($AC690,$AE690),'[1]Matriz de Decisión'!$M$4:$Y$81,13,0),0)</f>
        <v>1</v>
      </c>
      <c r="CR690" s="355"/>
      <c r="CS690" s="355"/>
    </row>
    <row r="691" spans="1:97" ht="220.5" x14ac:dyDescent="0.25">
      <c r="A691" s="234" t="s">
        <v>3556</v>
      </c>
      <c r="B691" s="234" t="s">
        <v>181</v>
      </c>
      <c r="C691" s="234">
        <v>4</v>
      </c>
      <c r="D691" s="166" t="s">
        <v>186</v>
      </c>
      <c r="E691" s="120">
        <v>0</v>
      </c>
      <c r="F691" s="166" t="s">
        <v>192</v>
      </c>
      <c r="G691" s="166" t="s">
        <v>3845</v>
      </c>
      <c r="H691" s="166" t="s">
        <v>185</v>
      </c>
      <c r="I691" s="299" t="str">
        <f t="shared" si="50"/>
        <v>I-403-0-1325602</v>
      </c>
      <c r="J691" s="234" t="s">
        <v>221</v>
      </c>
      <c r="K691" s="109" t="s">
        <v>16</v>
      </c>
      <c r="L691" s="217" t="s">
        <v>20</v>
      </c>
      <c r="M691" s="111" t="s">
        <v>6028</v>
      </c>
      <c r="N691" s="234"/>
      <c r="O691" s="110" t="s">
        <v>225</v>
      </c>
      <c r="P691" s="110" t="s">
        <v>1981</v>
      </c>
      <c r="Q691" s="331" t="s">
        <v>1982</v>
      </c>
      <c r="R691" s="110" t="s">
        <v>228</v>
      </c>
      <c r="S691" s="111" t="s">
        <v>2090</v>
      </c>
      <c r="T691" s="257" t="s">
        <v>3502</v>
      </c>
      <c r="U691" s="256">
        <v>1</v>
      </c>
      <c r="V691" s="216" t="s">
        <v>314</v>
      </c>
      <c r="W691" s="1634">
        <v>1</v>
      </c>
      <c r="X691" s="122"/>
      <c r="Y691" s="758"/>
      <c r="Z691" s="296" t="s">
        <v>2093</v>
      </c>
      <c r="AA691" s="134">
        <v>43189</v>
      </c>
      <c r="AB691" s="134">
        <v>43220</v>
      </c>
      <c r="AC691" s="341" t="str">
        <f t="shared" si="48"/>
        <v>marzo</v>
      </c>
      <c r="AD691" s="343">
        <f t="shared" si="49"/>
        <v>31</v>
      </c>
      <c r="AE691" s="342">
        <f t="shared" si="47"/>
        <v>61</v>
      </c>
      <c r="AF691" s="168"/>
      <c r="AG691" s="135"/>
      <c r="AH691" s="216"/>
      <c r="AI691" s="169"/>
      <c r="AJ691" s="217" t="s">
        <v>2092</v>
      </c>
      <c r="AK691" s="388" t="s">
        <v>3504</v>
      </c>
      <c r="AL691" s="268">
        <v>0.25</v>
      </c>
      <c r="AM691" s="119" t="s">
        <v>3505</v>
      </c>
      <c r="AN691" s="268">
        <v>0.7</v>
      </c>
      <c r="AO691" s="139" t="s">
        <v>3506</v>
      </c>
      <c r="AP691" s="268">
        <f>VLOOKUP($I691,'[15] Formato de Formulación y Seg'!$I$75:$BQ$83,33,0)</f>
        <v>0.95</v>
      </c>
      <c r="AQ691" s="753" t="str">
        <f>VLOOKUP($I691,'[15] Formato de Formulación y Seg'!$I$75:$BQ$83,34,0)</f>
        <v xml:space="preserve">Se revisó y se ajustó la propuesta del articulado de la reforma del  Ministerio de Hacienda y Crédito Público de manera conjunta con el VPBM.
Se realizó el taller ¿Cómo garantizar una Educación Preescolar, Básica y Media de Calidad durante los próximos años? Sistema de financiamiento y modelo de gestión de la educación, en el que  participaron actores de diferentes sectores a nivel nacional e internacional, con el propósito de generar insumos que contribuyan  a la construcción de un documento de propuestas y recomendaciones de política pública para garantizar una Educación Preescolar, Básica y Media (EPBM) en Colombia. </v>
      </c>
      <c r="AR691" s="1259">
        <v>1</v>
      </c>
      <c r="AS691" s="1229" t="s">
        <v>5804</v>
      </c>
      <c r="AT691" s="1259">
        <v>1</v>
      </c>
      <c r="AU691" s="119" t="s">
        <v>6260</v>
      </c>
      <c r="AV691" s="1375">
        <v>1</v>
      </c>
      <c r="AW691" s="119" t="s">
        <v>7649</v>
      </c>
      <c r="AX691" s="119"/>
      <c r="AY691" s="119"/>
      <c r="AZ691" s="119"/>
      <c r="BA691" s="119"/>
      <c r="BB691" s="119"/>
      <c r="BC691" s="119"/>
      <c r="BD691" s="119"/>
      <c r="BE691" s="119"/>
      <c r="BF691" s="119"/>
      <c r="BG691" s="119"/>
      <c r="BH691" s="119"/>
      <c r="BI691" s="119"/>
      <c r="BJ691" s="335">
        <f>IFERROR(VLOOKUP(CONCATENATE($AC691,$AE691),'Matriz de Decisión'!$M$4:$Y$81,2,0),0)</f>
        <v>0</v>
      </c>
      <c r="BK691" s="952">
        <v>0.4</v>
      </c>
      <c r="BL691" s="601" t="s">
        <v>3507</v>
      </c>
      <c r="BM691" s="605">
        <v>0.8</v>
      </c>
      <c r="BN691" s="616">
        <v>0.8</v>
      </c>
      <c r="BO691" s="615" t="s">
        <v>3509</v>
      </c>
      <c r="BP691" s="354">
        <v>0.95</v>
      </c>
      <c r="BQ691" s="752">
        <f>VLOOKUP($I691,'[15] Formato de Formulación y Seg'!$I$75:$BQ$83,60,0)</f>
        <v>0.95</v>
      </c>
      <c r="BR691" s="757" t="str">
        <f>VLOOKUP($I691,'[15] Formato de Formulación y Seg'!$I$75:$BQ$83,61,0)</f>
        <v xml:space="preserve">El grupo de Finanzas Sectoriales participó en la preparación y realización del taller denominado "¿Cómo garantizar una Educación Preescolar, Básica y Media de Calidad durante los próximos años? Sistema de financiamiento y modelo de gestión de la educación".  El evento se desarrolló por mesas temáticas en las que participaron expertos nacionales e internacionales de entidades como DNP, Hacienda, ICBF, BID, Banco Mundial, ex directivos del MEN, expertos del MEN, entre otros; con el fin de generar propuestas para la financiación en el mediano y largo plazo del sector educativo. Posterior al evento, se realizaron mesas internas de discusión en el MEN para consolidar las propuestas planteadas en cada una de las mesas del taller.
Posteriormente, se realizaron mesas de trabajo internas para retroalimentar el ejercicio de las relatorías. </v>
      </c>
      <c r="BS691" s="1251">
        <v>1</v>
      </c>
      <c r="BT691" s="1252">
        <v>1</v>
      </c>
      <c r="BU691" s="1258" t="s">
        <v>5857</v>
      </c>
      <c r="BV691" s="354">
        <v>1</v>
      </c>
      <c r="BW691" s="1251">
        <v>1</v>
      </c>
      <c r="BX691" s="1232" t="s">
        <v>6313</v>
      </c>
      <c r="BY691" s="354">
        <v>1</v>
      </c>
      <c r="BZ691" s="1432">
        <v>1</v>
      </c>
      <c r="CA691" s="1228" t="s">
        <v>7704</v>
      </c>
      <c r="CB691" s="354">
        <f>IFERROR(VLOOKUP(CONCATENATE($AC691,$AE691),'[1]Matriz de Decisión'!$M$4:$Y$81,8,0),0)</f>
        <v>1</v>
      </c>
      <c r="CC691" s="355"/>
      <c r="CD691" s="355"/>
      <c r="CE691" s="354">
        <f>IFERROR(VLOOKUP(CONCATENATE($AC691,$AE691),'[1]Matriz de Decisión'!$M$4:$Y$81,9,0),0)</f>
        <v>1</v>
      </c>
      <c r="CF691" s="355"/>
      <c r="CG691" s="355"/>
      <c r="CH691" s="354">
        <f>IFERROR(VLOOKUP(CONCATENATE($AC691,$AE691),'[1]Matriz de Decisión'!$M$4:$Y$81,10,0),0)</f>
        <v>1</v>
      </c>
      <c r="CI691" s="355"/>
      <c r="CJ691" s="355"/>
      <c r="CK691" s="354">
        <f>IFERROR(VLOOKUP(CONCATENATE($AC691,$AE691),'[1]Matriz de Decisión'!$M$4:$Y$81,11,0),0)</f>
        <v>1</v>
      </c>
      <c r="CL691" s="355"/>
      <c r="CM691" s="355"/>
      <c r="CN691" s="354">
        <f>IFERROR(VLOOKUP(CONCATENATE($AC691,$AE691),'[1]Matriz de Decisión'!$M$4:$Y$81,12,0),0)</f>
        <v>1</v>
      </c>
      <c r="CO691" s="355"/>
      <c r="CP691" s="355"/>
      <c r="CQ691" s="354">
        <f>IFERROR(VLOOKUP(CONCATENATE($AC691,$AE691),'[1]Matriz de Decisión'!$M$4:$Y$81,13,0),0)</f>
        <v>1</v>
      </c>
      <c r="CR691" s="355"/>
      <c r="CS691" s="355"/>
    </row>
    <row r="692" spans="1:97" ht="378" x14ac:dyDescent="0.25">
      <c r="A692" s="234" t="s">
        <v>3556</v>
      </c>
      <c r="B692" s="234" t="s">
        <v>181</v>
      </c>
      <c r="C692" s="234">
        <v>4</v>
      </c>
      <c r="D692" s="166" t="s">
        <v>186</v>
      </c>
      <c r="E692" s="120">
        <v>0</v>
      </c>
      <c r="F692" s="166" t="s">
        <v>192</v>
      </c>
      <c r="G692" s="166" t="s">
        <v>3846</v>
      </c>
      <c r="H692" s="166" t="s">
        <v>183</v>
      </c>
      <c r="I692" s="299" t="str">
        <f t="shared" si="50"/>
        <v>I-403-0-1325701</v>
      </c>
      <c r="J692" s="234" t="s">
        <v>221</v>
      </c>
      <c r="K692" s="109" t="s">
        <v>16</v>
      </c>
      <c r="L692" s="217" t="s">
        <v>20</v>
      </c>
      <c r="M692" s="111" t="s">
        <v>6028</v>
      </c>
      <c r="N692" s="234"/>
      <c r="O692" s="110" t="s">
        <v>225</v>
      </c>
      <c r="P692" s="110" t="s">
        <v>1981</v>
      </c>
      <c r="Q692" s="331" t="s">
        <v>1982</v>
      </c>
      <c r="R692" s="110" t="s">
        <v>228</v>
      </c>
      <c r="S692" s="111" t="s">
        <v>3366</v>
      </c>
      <c r="T692" s="111" t="s">
        <v>2094</v>
      </c>
      <c r="U692" s="109">
        <v>1</v>
      </c>
      <c r="V692" s="216" t="s">
        <v>314</v>
      </c>
      <c r="W692" s="958">
        <v>1</v>
      </c>
      <c r="X692" s="122" t="s">
        <v>222</v>
      </c>
      <c r="Y692" s="758">
        <v>43157</v>
      </c>
      <c r="Z692" s="296" t="s">
        <v>3367</v>
      </c>
      <c r="AA692" s="134">
        <v>43101</v>
      </c>
      <c r="AB692" s="134">
        <v>43465</v>
      </c>
      <c r="AC692" s="341" t="str">
        <f t="shared" si="48"/>
        <v>enero</v>
      </c>
      <c r="AD692" s="343">
        <f t="shared" si="49"/>
        <v>364</v>
      </c>
      <c r="AE692" s="342">
        <f t="shared" si="47"/>
        <v>365</v>
      </c>
      <c r="AF692" s="168"/>
      <c r="AG692" s="172"/>
      <c r="AH692" s="296"/>
      <c r="AI692" s="169"/>
      <c r="AJ692" s="140" t="s">
        <v>2095</v>
      </c>
      <c r="AK692" s="119" t="s">
        <v>3371</v>
      </c>
      <c r="AL692" s="268">
        <v>0.75</v>
      </c>
      <c r="AM692" s="119" t="s">
        <v>2096</v>
      </c>
      <c r="AN692" s="268">
        <v>0.75</v>
      </c>
      <c r="AO692" s="139" t="s">
        <v>3375</v>
      </c>
      <c r="AP692" s="268">
        <f>VLOOKUP($I692,'[15] Formato de Formulación y Seg'!$I$75:$BQ$83,33,0)</f>
        <v>0.8</v>
      </c>
      <c r="AQ692" s="753" t="str">
        <f>VLOOKUP($I692,'[15] Formato de Formulación y Seg'!$I$75:$BQ$83,34,0)</f>
        <v>Se proyectó el PAC de marzo, de acuerdo a la información de contratación para la prestación de servicio reportada por las ETC en el FUC. Además, se elaboraron escenarios de la distribución de recursos de Calidad, para aval de la Ministra.</v>
      </c>
      <c r="AR692" s="1259">
        <v>0.85</v>
      </c>
      <c r="AS692" s="1229" t="s">
        <v>5805</v>
      </c>
      <c r="AT692" s="1259">
        <v>0.87</v>
      </c>
      <c r="AU692" s="119" t="s">
        <v>6261</v>
      </c>
      <c r="AV692" s="1375">
        <v>0.9</v>
      </c>
      <c r="AW692" s="119" t="s">
        <v>7650</v>
      </c>
      <c r="AX692" s="119"/>
      <c r="AY692" s="119"/>
      <c r="AZ692" s="119"/>
      <c r="BA692" s="119"/>
      <c r="BB692" s="119"/>
      <c r="BC692" s="119"/>
      <c r="BD692" s="119"/>
      <c r="BE692" s="119"/>
      <c r="BF692" s="119"/>
      <c r="BG692" s="119"/>
      <c r="BH692" s="119"/>
      <c r="BI692" s="119"/>
      <c r="BJ692" s="335">
        <f>IFERROR(VLOOKUP(CONCATENATE($AC692,$AE692),'Matriz de Decisión'!$M$4:$Y$81,2,0),0)</f>
        <v>5.333333333333333E-2</v>
      </c>
      <c r="BK692" s="354">
        <v>0.75</v>
      </c>
      <c r="BL692" s="994" t="s">
        <v>2097</v>
      </c>
      <c r="BM692" s="354">
        <v>0.85</v>
      </c>
      <c r="BN692" s="354">
        <v>0.85</v>
      </c>
      <c r="BO692" s="119" t="s">
        <v>3376</v>
      </c>
      <c r="BP692" s="354">
        <v>0.87</v>
      </c>
      <c r="BQ692" s="752">
        <f>VLOOKUP($I692,'[15] Formato de Formulación y Seg'!$I$75:$BQ$83,60,0)</f>
        <v>0.87</v>
      </c>
      <c r="BR692" s="757" t="str">
        <f>VLOOKUP($I692,'[15] Formato de Formulación y Seg'!$I$75:$BQ$83,61,0)</f>
        <v>Se solicitó PAC de marzo, de acuerdo a la información de contratación para la prestación de servicio reportada por las ETC en el FUC y la validación del grupo de Finanzas Sectoriales. De otra parte, se envió  al DNP de manera preliminar la información de matrícula de indicadores de Calidad para construir escenarios de manera conjunta con el objetivo de presentarle a la Ministra los 2 escenarios más factibles de distribución de recursos de forma equitativa, contemplando la generación de recursos propios por parte de las ETC. Adicionalmente, se trabajó en la distribución de $40.000 millones para conectividad.</v>
      </c>
      <c r="BS692" s="1251">
        <v>0.21</v>
      </c>
      <c r="BT692" s="1252">
        <v>0.21</v>
      </c>
      <c r="BU692" s="1258" t="s">
        <v>5858</v>
      </c>
      <c r="BV692" s="354">
        <v>0.91</v>
      </c>
      <c r="BW692" s="1251">
        <v>0.91</v>
      </c>
      <c r="BX692" s="1232" t="s">
        <v>6314</v>
      </c>
      <c r="BY692" s="354">
        <v>0.95</v>
      </c>
      <c r="BZ692" s="1432">
        <v>0.95</v>
      </c>
      <c r="CA692" s="1228" t="s">
        <v>7705</v>
      </c>
      <c r="CB692" s="354">
        <f>IFERROR(VLOOKUP(CONCATENATE($AC692,$AE692),'[1]Matriz de Decisión'!$M$4:$Y$81,8,0),0)</f>
        <v>0.40333333333333332</v>
      </c>
      <c r="CC692" s="355"/>
      <c r="CD692" s="355"/>
      <c r="CE692" s="354">
        <f>IFERROR(VLOOKUP(CONCATENATE($AC692,$AE692),'[1]Matriz de Decisión'!$M$4:$Y$81,9,0),0)</f>
        <v>0.48666666666666664</v>
      </c>
      <c r="CF692" s="355"/>
      <c r="CG692" s="355"/>
      <c r="CH692" s="354">
        <f>IFERROR(VLOOKUP(CONCATENATE($AC692,$AE692),'[1]Matriz de Decisión'!$M$4:$Y$81,10,0),0)</f>
        <v>0.56999999999999995</v>
      </c>
      <c r="CI692" s="355"/>
      <c r="CJ692" s="355"/>
      <c r="CK692" s="354">
        <f>IFERROR(VLOOKUP(CONCATENATE($AC692,$AE692),'[1]Matriz de Decisión'!$M$4:$Y$81,11,0),0)</f>
        <v>0.65333333333333332</v>
      </c>
      <c r="CL692" s="355"/>
      <c r="CM692" s="355"/>
      <c r="CN692" s="354">
        <f>IFERROR(VLOOKUP(CONCATENATE($AC692,$AE692),'[1]Matriz de Decisión'!$M$4:$Y$81,12,0),0)</f>
        <v>0.73666666666666669</v>
      </c>
      <c r="CO692" s="355"/>
      <c r="CP692" s="355"/>
      <c r="CQ692" s="354">
        <f>IFERROR(VLOOKUP(CONCATENATE($AC692,$AE692),'[1]Matriz de Decisión'!$M$4:$Y$81,13,0),0)</f>
        <v>0.99999999999999989</v>
      </c>
      <c r="CR692" s="355"/>
      <c r="CS692" s="355"/>
    </row>
    <row r="693" spans="1:97" ht="236.25" x14ac:dyDescent="0.25">
      <c r="A693" s="234" t="s">
        <v>3556</v>
      </c>
      <c r="B693" s="234" t="s">
        <v>181</v>
      </c>
      <c r="C693" s="234">
        <v>4</v>
      </c>
      <c r="D693" s="166" t="s">
        <v>186</v>
      </c>
      <c r="E693" s="120">
        <v>0</v>
      </c>
      <c r="F693" s="166">
        <v>13</v>
      </c>
      <c r="G693" s="166" t="s">
        <v>3846</v>
      </c>
      <c r="H693" s="166" t="s">
        <v>185</v>
      </c>
      <c r="I693" s="299" t="str">
        <f t="shared" si="50"/>
        <v>I-403-0-1325702</v>
      </c>
      <c r="J693" s="234" t="s">
        <v>221</v>
      </c>
      <c r="K693" s="109" t="s">
        <v>16</v>
      </c>
      <c r="L693" s="217" t="s">
        <v>20</v>
      </c>
      <c r="M693" s="111" t="s">
        <v>6028</v>
      </c>
      <c r="N693" s="234"/>
      <c r="O693" s="110" t="s">
        <v>225</v>
      </c>
      <c r="P693" s="110" t="s">
        <v>1981</v>
      </c>
      <c r="Q693" s="591" t="s">
        <v>1982</v>
      </c>
      <c r="R693" s="110" t="s">
        <v>228</v>
      </c>
      <c r="S693" s="111" t="s">
        <v>3366</v>
      </c>
      <c r="T693" s="111" t="s">
        <v>2094</v>
      </c>
      <c r="U693" s="109">
        <v>1</v>
      </c>
      <c r="V693" s="216" t="s">
        <v>314</v>
      </c>
      <c r="W693" s="958">
        <v>1</v>
      </c>
      <c r="X693" s="122" t="s">
        <v>222</v>
      </c>
      <c r="Y693" s="758">
        <v>43157</v>
      </c>
      <c r="Z693" s="296" t="s">
        <v>3368</v>
      </c>
      <c r="AA693" s="134">
        <v>43221</v>
      </c>
      <c r="AB693" s="134">
        <v>43373</v>
      </c>
      <c r="AC693" s="341" t="str">
        <f t="shared" si="48"/>
        <v>mayo</v>
      </c>
      <c r="AD693" s="343">
        <f t="shared" si="49"/>
        <v>152</v>
      </c>
      <c r="AE693" s="342">
        <f t="shared" si="47"/>
        <v>152</v>
      </c>
      <c r="AF693" s="168"/>
      <c r="AG693" s="172"/>
      <c r="AH693" s="296"/>
      <c r="AI693" s="169"/>
      <c r="AJ693" s="140"/>
      <c r="AK693" s="610" t="s">
        <v>3372</v>
      </c>
      <c r="AL693" s="119"/>
      <c r="AM693" s="119"/>
      <c r="AN693" s="268"/>
      <c r="AO693" s="139"/>
      <c r="AP693" s="119"/>
      <c r="AQ693" s="119"/>
      <c r="AR693" s="1259">
        <v>0.85</v>
      </c>
      <c r="AS693" s="1229" t="s">
        <v>5805</v>
      </c>
      <c r="AT693" s="1259">
        <v>0.87</v>
      </c>
      <c r="AU693" s="119" t="s">
        <v>6261</v>
      </c>
      <c r="AV693" s="1375">
        <v>0.9</v>
      </c>
      <c r="AW693" s="119" t="s">
        <v>7650</v>
      </c>
      <c r="AX693" s="119"/>
      <c r="AY693" s="119"/>
      <c r="AZ693" s="119"/>
      <c r="BA693" s="119"/>
      <c r="BB693" s="119"/>
      <c r="BC693" s="119"/>
      <c r="BD693" s="119"/>
      <c r="BE693" s="119"/>
      <c r="BF693" s="119"/>
      <c r="BG693" s="119"/>
      <c r="BH693" s="119"/>
      <c r="BI693" s="119"/>
      <c r="BJ693" s="335">
        <f>IFERROR(VLOOKUP(CONCATENATE($AC693,$AE693),'Matriz de Decisión'!$M$4:$Y$81,2,0),0)</f>
        <v>0</v>
      </c>
      <c r="BK693" s="354"/>
      <c r="BL693" s="427"/>
      <c r="BM693" s="354">
        <v>0</v>
      </c>
      <c r="BN693" s="354"/>
      <c r="BO693" s="119"/>
      <c r="BP693" s="354"/>
      <c r="BQ693" s="355"/>
      <c r="BR693" s="355"/>
      <c r="BS693" s="1251"/>
      <c r="BT693" s="1253"/>
      <c r="BU693" s="1258"/>
      <c r="BV693" s="354">
        <v>0.18000000000000002</v>
      </c>
      <c r="BW693" s="1251">
        <v>0.18000000000000002</v>
      </c>
      <c r="BX693" s="1232" t="s">
        <v>6315</v>
      </c>
      <c r="BY693" s="354">
        <v>0.36</v>
      </c>
      <c r="BZ693" s="1432">
        <v>0.36</v>
      </c>
      <c r="CA693" s="1228" t="s">
        <v>7706</v>
      </c>
      <c r="CB693" s="354"/>
      <c r="CC693" s="355"/>
      <c r="CD693" s="355"/>
      <c r="CE693" s="354"/>
      <c r="CF693" s="355"/>
      <c r="CG693" s="355"/>
      <c r="CH693" s="354"/>
      <c r="CI693" s="355"/>
      <c r="CJ693" s="355"/>
      <c r="CK693" s="354"/>
      <c r="CL693" s="355"/>
      <c r="CM693" s="355"/>
      <c r="CN693" s="354"/>
      <c r="CO693" s="355"/>
      <c r="CP693" s="355"/>
      <c r="CQ693" s="354"/>
      <c r="CR693" s="355"/>
      <c r="CS693" s="355"/>
    </row>
    <row r="694" spans="1:97" ht="236.25" x14ac:dyDescent="0.25">
      <c r="A694" s="234" t="s">
        <v>3556</v>
      </c>
      <c r="B694" s="234" t="s">
        <v>181</v>
      </c>
      <c r="C694" s="234">
        <v>4</v>
      </c>
      <c r="D694" s="166" t="s">
        <v>186</v>
      </c>
      <c r="E694" s="120">
        <v>0</v>
      </c>
      <c r="F694" s="166">
        <v>13</v>
      </c>
      <c r="G694" s="166" t="s">
        <v>3846</v>
      </c>
      <c r="H694" s="166" t="s">
        <v>186</v>
      </c>
      <c r="I694" s="299" t="str">
        <f t="shared" si="50"/>
        <v>I-403-0-1325703</v>
      </c>
      <c r="J694" s="234" t="s">
        <v>221</v>
      </c>
      <c r="K694" s="109" t="s">
        <v>16</v>
      </c>
      <c r="L694" s="217" t="s">
        <v>20</v>
      </c>
      <c r="M694" s="111" t="s">
        <v>6028</v>
      </c>
      <c r="N694" s="234"/>
      <c r="O694" s="110" t="s">
        <v>225</v>
      </c>
      <c r="P694" s="110" t="s">
        <v>1981</v>
      </c>
      <c r="Q694" s="591" t="s">
        <v>1982</v>
      </c>
      <c r="R694" s="110" t="s">
        <v>228</v>
      </c>
      <c r="S694" s="111" t="s">
        <v>3366</v>
      </c>
      <c r="T694" s="111" t="s">
        <v>2094</v>
      </c>
      <c r="U694" s="109">
        <v>1</v>
      </c>
      <c r="V694" s="216" t="s">
        <v>314</v>
      </c>
      <c r="W694" s="958">
        <v>1</v>
      </c>
      <c r="X694" s="216" t="s">
        <v>222</v>
      </c>
      <c r="Y694" s="134">
        <v>43157</v>
      </c>
      <c r="Z694" s="296" t="s">
        <v>3369</v>
      </c>
      <c r="AA694" s="134">
        <v>43101</v>
      </c>
      <c r="AB694" s="134">
        <v>43465</v>
      </c>
      <c r="AC694" s="341" t="str">
        <f t="shared" si="48"/>
        <v>enero</v>
      </c>
      <c r="AD694" s="343">
        <f t="shared" si="49"/>
        <v>364</v>
      </c>
      <c r="AE694" s="342">
        <f t="shared" si="47"/>
        <v>365</v>
      </c>
      <c r="AF694" s="168"/>
      <c r="AG694" s="172"/>
      <c r="AH694" s="296"/>
      <c r="AI694" s="169"/>
      <c r="AJ694" s="140"/>
      <c r="AK694" s="119" t="s">
        <v>3373</v>
      </c>
      <c r="AL694" s="119"/>
      <c r="AM694" s="119"/>
      <c r="AN694" s="268">
        <v>0.75</v>
      </c>
      <c r="AO694" s="139" t="s">
        <v>3375</v>
      </c>
      <c r="AP694" s="268">
        <f>VLOOKUP($I694,'[15] Formato de Formulación y Seg'!$I$75:$BQ$83,33,0)</f>
        <v>0.8</v>
      </c>
      <c r="AQ694" s="753" t="str">
        <f>VLOOKUP($I694,'[15] Formato de Formulación y Seg'!$I$75:$BQ$83,34,0)</f>
        <v>Se proyectó el PAC de marzo, de acuerdo a la información de contratación para la prestación de servicio reportada por las ETC en el FUC. Además, se elaboraron escenarios de la distribución de recursos de Calidad, para aval de la Ministra.</v>
      </c>
      <c r="AR694" s="1259">
        <v>0.85</v>
      </c>
      <c r="AS694" s="1229" t="s">
        <v>5805</v>
      </c>
      <c r="AT694" s="1259">
        <v>0.87</v>
      </c>
      <c r="AU694" s="119" t="s">
        <v>6261</v>
      </c>
      <c r="AV694" s="1375">
        <v>0.9</v>
      </c>
      <c r="AW694" s="119" t="s">
        <v>7650</v>
      </c>
      <c r="AX694" s="119"/>
      <c r="AY694" s="119"/>
      <c r="AZ694" s="119"/>
      <c r="BA694" s="119"/>
      <c r="BB694" s="119"/>
      <c r="BC694" s="119"/>
      <c r="BD694" s="119"/>
      <c r="BE694" s="119"/>
      <c r="BF694" s="119"/>
      <c r="BG694" s="119"/>
      <c r="BH694" s="119"/>
      <c r="BI694" s="119"/>
      <c r="BJ694" s="335">
        <f>IFERROR(VLOOKUP(CONCATENATE($AC694,$AE694),'Matriz de Decisión'!$M$4:$Y$81,2,0),0)</f>
        <v>5.333333333333333E-2</v>
      </c>
      <c r="BK694" s="354"/>
      <c r="BL694" s="753"/>
      <c r="BM694" s="354">
        <v>0.10666666666666666</v>
      </c>
      <c r="BN694" s="354">
        <v>0.10666666666666666</v>
      </c>
      <c r="BO694" s="119" t="s">
        <v>3377</v>
      </c>
      <c r="BP694" s="354">
        <v>0.16</v>
      </c>
      <c r="BQ694" s="752">
        <f>VLOOKUP($I694,'[15] Formato de Formulación y Seg'!$I$75:$BQ$83,60,0)</f>
        <v>0.16</v>
      </c>
      <c r="BR694" s="757" t="str">
        <f>VLOOKUP($I694,'[15] Formato de Formulación y Seg'!$I$75:$BQ$83,61,0)</f>
        <v xml:space="preserve">Se realizó PAC marzo, así mismo,  se transfieren recursos para atender los pagos de la nómina, y de acuerdo con la información reportada por las entidades territoriales sobre la contratación para la prestación del servicio en el Formato Único de Contratación y el diligenciamiento del formato de PAC, se transfieren recursos en conceptos correspondientes a otros gastos diferentes a nómina. </v>
      </c>
      <c r="BS694" s="1251">
        <v>0.21</v>
      </c>
      <c r="BT694" s="1252">
        <v>0.21</v>
      </c>
      <c r="BU694" s="1258" t="s">
        <v>5859</v>
      </c>
      <c r="BV694" s="354">
        <v>0.26666666666666666</v>
      </c>
      <c r="BW694" s="1251">
        <v>0.26666666666666666</v>
      </c>
      <c r="BX694" s="1232" t="s">
        <v>6316</v>
      </c>
      <c r="BY694" s="354">
        <v>0.32</v>
      </c>
      <c r="BZ694" s="1432">
        <v>0.32</v>
      </c>
      <c r="CA694" s="1228" t="s">
        <v>7707</v>
      </c>
      <c r="CB694" s="354"/>
      <c r="CC694" s="355"/>
      <c r="CD694" s="355"/>
      <c r="CE694" s="354"/>
      <c r="CF694" s="355"/>
      <c r="CG694" s="355"/>
      <c r="CH694" s="354"/>
      <c r="CI694" s="355"/>
      <c r="CJ694" s="355"/>
      <c r="CK694" s="354"/>
      <c r="CL694" s="355"/>
      <c r="CM694" s="355"/>
      <c r="CN694" s="354"/>
      <c r="CO694" s="355"/>
      <c r="CP694" s="355"/>
      <c r="CQ694" s="354"/>
      <c r="CR694" s="355"/>
      <c r="CS694" s="355"/>
    </row>
    <row r="695" spans="1:97" ht="236.25" x14ac:dyDescent="0.25">
      <c r="A695" s="234" t="s">
        <v>3556</v>
      </c>
      <c r="B695" s="234" t="s">
        <v>181</v>
      </c>
      <c r="C695" s="234">
        <v>4</v>
      </c>
      <c r="D695" s="166" t="s">
        <v>186</v>
      </c>
      <c r="E695" s="120">
        <v>0</v>
      </c>
      <c r="F695" s="166">
        <v>13</v>
      </c>
      <c r="G695" s="166" t="s">
        <v>3846</v>
      </c>
      <c r="H695" s="166" t="s">
        <v>187</v>
      </c>
      <c r="I695" s="299" t="str">
        <f t="shared" si="50"/>
        <v>I-403-0-1325704</v>
      </c>
      <c r="J695" s="234" t="s">
        <v>221</v>
      </c>
      <c r="K695" s="109" t="s">
        <v>16</v>
      </c>
      <c r="L695" s="217" t="s">
        <v>20</v>
      </c>
      <c r="M695" s="111" t="s">
        <v>6028</v>
      </c>
      <c r="N695" s="234"/>
      <c r="O695" s="110" t="s">
        <v>225</v>
      </c>
      <c r="P695" s="110" t="s">
        <v>1981</v>
      </c>
      <c r="Q695" s="591" t="s">
        <v>1982</v>
      </c>
      <c r="R695" s="110" t="s">
        <v>228</v>
      </c>
      <c r="S695" s="111" t="s">
        <v>3366</v>
      </c>
      <c r="T695" s="111" t="s">
        <v>2094</v>
      </c>
      <c r="U695" s="109">
        <v>1</v>
      </c>
      <c r="V695" s="216" t="s">
        <v>314</v>
      </c>
      <c r="W695" s="1634">
        <v>1</v>
      </c>
      <c r="X695" s="216" t="s">
        <v>222</v>
      </c>
      <c r="Y695" s="134">
        <v>43157</v>
      </c>
      <c r="Z695" s="296" t="s">
        <v>3370</v>
      </c>
      <c r="AA695" s="134">
        <v>43115</v>
      </c>
      <c r="AB695" s="134">
        <v>43281</v>
      </c>
      <c r="AC695" s="341" t="str">
        <f t="shared" si="48"/>
        <v>enero</v>
      </c>
      <c r="AD695" s="343">
        <f t="shared" si="49"/>
        <v>166</v>
      </c>
      <c r="AE695" s="342">
        <f t="shared" si="47"/>
        <v>183</v>
      </c>
      <c r="AF695" s="168"/>
      <c r="AG695" s="172"/>
      <c r="AH695" s="296"/>
      <c r="AI695" s="169"/>
      <c r="AJ695" s="140"/>
      <c r="AK695" s="119" t="s">
        <v>3374</v>
      </c>
      <c r="AL695" s="119"/>
      <c r="AM695" s="119"/>
      <c r="AN695" s="268">
        <v>0.75</v>
      </c>
      <c r="AO695" s="139" t="s">
        <v>3375</v>
      </c>
      <c r="AP695" s="268">
        <f>VLOOKUP($I695,'[15] Formato de Formulación y Seg'!$I$75:$BQ$83,33,0)</f>
        <v>0.8</v>
      </c>
      <c r="AQ695" s="753" t="str">
        <f>VLOOKUP($I695,'[15] Formato de Formulación y Seg'!$I$75:$BQ$83,34,0)</f>
        <v>Se proyectó el PAC de marzo, de acuerdo a la información de contratación para la prestación de servicio reportada por las ETC en el FUC. Además, se elaboraron escenarios de la distribución de recursos de Calidad, para aval de la Ministra.</v>
      </c>
      <c r="AR695" s="1259">
        <v>0.85</v>
      </c>
      <c r="AS695" s="1229" t="s">
        <v>5805</v>
      </c>
      <c r="AT695" s="1259">
        <v>0.87</v>
      </c>
      <c r="AU695" s="119" t="s">
        <v>6261</v>
      </c>
      <c r="AV695" s="1375">
        <v>0.9</v>
      </c>
      <c r="AW695" s="119" t="s">
        <v>7650</v>
      </c>
      <c r="AX695" s="119"/>
      <c r="AY695" s="119"/>
      <c r="AZ695" s="119"/>
      <c r="BA695" s="119"/>
      <c r="BB695" s="119"/>
      <c r="BC695" s="119"/>
      <c r="BD695" s="119"/>
      <c r="BE695" s="119"/>
      <c r="BF695" s="119"/>
      <c r="BG695" s="119"/>
      <c r="BH695" s="119"/>
      <c r="BI695" s="119"/>
      <c r="BJ695" s="335">
        <f>IFERROR(VLOOKUP(CONCATENATE($AC695,$AE695),'Matriz de Decisión'!$M$4:$Y$81,2,0),0)</f>
        <v>0.11666666666666665</v>
      </c>
      <c r="BK695" s="354"/>
      <c r="BL695" s="753"/>
      <c r="BM695" s="354">
        <v>0.23333333333333331</v>
      </c>
      <c r="BN695" s="354">
        <v>0.12</v>
      </c>
      <c r="BO695" s="119" t="s">
        <v>3378</v>
      </c>
      <c r="BP695" s="354">
        <v>0.35</v>
      </c>
      <c r="BQ695" s="752">
        <f>VLOOKUP($I695,'[15] Formato de Formulación y Seg'!$I$75:$BQ$83,60,0)</f>
        <v>0.35</v>
      </c>
      <c r="BR695" s="757" t="str">
        <f>VLOOKUP($I695,'[15] Formato de Formulación y Seg'!$I$75:$BQ$83,61,0)</f>
        <v xml:space="preserve">Se presentó la primera versión de la propuesta de ficha a la coordinadora del grupo financiero. Posteriormente,  se remitió a la jefe de la Oficina Asesora de la e Planeación y Finanzas para su validación. </v>
      </c>
      <c r="BS695" s="1251">
        <v>0.52</v>
      </c>
      <c r="BT695" s="1252">
        <v>0.52</v>
      </c>
      <c r="BU695" s="1258" t="s">
        <v>5860</v>
      </c>
      <c r="BV695" s="354">
        <v>0.68333333333333324</v>
      </c>
      <c r="BW695" s="1251">
        <v>0.68333333333333324</v>
      </c>
      <c r="BX695" s="1232" t="s">
        <v>6317</v>
      </c>
      <c r="BY695" s="354">
        <v>1</v>
      </c>
      <c r="BZ695" s="1432">
        <v>1</v>
      </c>
      <c r="CA695" s="1228" t="s">
        <v>7708</v>
      </c>
      <c r="CB695" s="354"/>
      <c r="CC695" s="355"/>
      <c r="CD695" s="355"/>
      <c r="CE695" s="354"/>
      <c r="CF695" s="355"/>
      <c r="CG695" s="355"/>
      <c r="CH695" s="354"/>
      <c r="CI695" s="355"/>
      <c r="CJ695" s="355"/>
      <c r="CK695" s="354"/>
      <c r="CL695" s="355"/>
      <c r="CM695" s="355"/>
      <c r="CN695" s="354"/>
      <c r="CO695" s="355"/>
      <c r="CP695" s="355"/>
      <c r="CQ695" s="354"/>
      <c r="CR695" s="355"/>
      <c r="CS695" s="355"/>
    </row>
    <row r="696" spans="1:97" ht="236.25" x14ac:dyDescent="0.25">
      <c r="A696" s="234" t="s">
        <v>3556</v>
      </c>
      <c r="B696" s="234" t="s">
        <v>181</v>
      </c>
      <c r="C696" s="234">
        <v>4</v>
      </c>
      <c r="D696" s="166" t="s">
        <v>186</v>
      </c>
      <c r="E696" s="120">
        <v>0</v>
      </c>
      <c r="F696" s="166">
        <v>13</v>
      </c>
      <c r="G696" s="166" t="s">
        <v>3847</v>
      </c>
      <c r="H696" s="166" t="s">
        <v>183</v>
      </c>
      <c r="I696" s="299" t="str">
        <f t="shared" si="50"/>
        <v>I-403-0-1325801</v>
      </c>
      <c r="J696" s="234" t="s">
        <v>221</v>
      </c>
      <c r="K696" s="109" t="s">
        <v>16</v>
      </c>
      <c r="L696" s="217" t="s">
        <v>20</v>
      </c>
      <c r="M696" s="111" t="s">
        <v>6028</v>
      </c>
      <c r="N696" s="234"/>
      <c r="O696" s="110" t="s">
        <v>225</v>
      </c>
      <c r="P696" s="110" t="s">
        <v>1981</v>
      </c>
      <c r="Q696" s="592" t="s">
        <v>1982</v>
      </c>
      <c r="R696" s="110" t="s">
        <v>228</v>
      </c>
      <c r="S696" s="111" t="s">
        <v>3510</v>
      </c>
      <c r="T696" s="111" t="s">
        <v>3511</v>
      </c>
      <c r="U696" s="109">
        <v>1</v>
      </c>
      <c r="V696" s="216" t="s">
        <v>314</v>
      </c>
      <c r="W696" s="958">
        <v>1</v>
      </c>
      <c r="X696" s="216" t="s">
        <v>222</v>
      </c>
      <c r="Y696" s="134">
        <v>43157</v>
      </c>
      <c r="Z696" s="296" t="s">
        <v>3514</v>
      </c>
      <c r="AA696" s="134">
        <v>43235</v>
      </c>
      <c r="AB696" s="134">
        <v>43312</v>
      </c>
      <c r="AC696" s="341" t="str">
        <f t="shared" si="48"/>
        <v>mayo</v>
      </c>
      <c r="AD696" s="343">
        <f t="shared" si="49"/>
        <v>77</v>
      </c>
      <c r="AE696" s="342">
        <f t="shared" si="47"/>
        <v>91</v>
      </c>
      <c r="AF696" s="168"/>
      <c r="AG696" s="172"/>
      <c r="AH696" s="296"/>
      <c r="AI696" s="169"/>
      <c r="AJ696" s="140"/>
      <c r="AK696" s="617" t="s">
        <v>3517</v>
      </c>
      <c r="AL696" s="119"/>
      <c r="AM696" s="119"/>
      <c r="AN696" s="268"/>
      <c r="AO696" s="139"/>
      <c r="AP696" s="119"/>
      <c r="AQ696" s="119"/>
      <c r="AR696" s="1232"/>
      <c r="AS696" s="1229"/>
      <c r="AT696" s="1259">
        <v>0.2</v>
      </c>
      <c r="AU696" s="119" t="s">
        <v>6262</v>
      </c>
      <c r="AV696" s="1375">
        <v>0.3</v>
      </c>
      <c r="AW696" s="119" t="s">
        <v>7651</v>
      </c>
      <c r="AX696" s="119"/>
      <c r="AY696" s="119"/>
      <c r="AZ696" s="119"/>
      <c r="BA696" s="119"/>
      <c r="BB696" s="119"/>
      <c r="BC696" s="119"/>
      <c r="BD696" s="119"/>
      <c r="BE696" s="119"/>
      <c r="BF696" s="119"/>
      <c r="BG696" s="119"/>
      <c r="BH696" s="119"/>
      <c r="BI696" s="119"/>
      <c r="BJ696" s="335">
        <f>IFERROR(VLOOKUP(CONCATENATE($AC696,$AE696),'Matriz de Decisión'!$M$4:$Y$81,2,0),0)</f>
        <v>0</v>
      </c>
      <c r="BK696" s="354"/>
      <c r="BL696" s="427"/>
      <c r="BM696" s="601">
        <v>0</v>
      </c>
      <c r="BN696" s="614"/>
      <c r="BO696" s="614"/>
      <c r="BP696" s="354"/>
      <c r="BQ696" s="355"/>
      <c r="BR696" s="355"/>
      <c r="BS696" s="1251"/>
      <c r="BT696" s="1253"/>
      <c r="BU696" s="1258"/>
      <c r="BV696" s="354">
        <v>0.25</v>
      </c>
      <c r="BW696" s="1251">
        <v>0.25</v>
      </c>
      <c r="BX696" s="1232" t="s">
        <v>6318</v>
      </c>
      <c r="BY696" s="354">
        <v>0.6</v>
      </c>
      <c r="BZ696" s="1432">
        <v>0.6</v>
      </c>
      <c r="CA696" s="1228" t="s">
        <v>7709</v>
      </c>
      <c r="CB696" s="354"/>
      <c r="CC696" s="355"/>
      <c r="CD696" s="355"/>
      <c r="CE696" s="354"/>
      <c r="CF696" s="355"/>
      <c r="CG696" s="355"/>
      <c r="CH696" s="354"/>
      <c r="CI696" s="355"/>
      <c r="CJ696" s="355"/>
      <c r="CK696" s="354"/>
      <c r="CL696" s="355"/>
      <c r="CM696" s="355"/>
      <c r="CN696" s="354"/>
      <c r="CO696" s="355"/>
      <c r="CP696" s="355"/>
      <c r="CQ696" s="354"/>
      <c r="CR696" s="355"/>
      <c r="CS696" s="355"/>
    </row>
    <row r="697" spans="1:97" ht="236.25" x14ac:dyDescent="0.25">
      <c r="A697" s="234" t="s">
        <v>3556</v>
      </c>
      <c r="B697" s="234" t="s">
        <v>181</v>
      </c>
      <c r="C697" s="234">
        <v>4</v>
      </c>
      <c r="D697" s="166" t="s">
        <v>186</v>
      </c>
      <c r="E697" s="120">
        <v>0</v>
      </c>
      <c r="F697" s="166">
        <v>13</v>
      </c>
      <c r="G697" s="166" t="s">
        <v>3847</v>
      </c>
      <c r="H697" s="166" t="s">
        <v>185</v>
      </c>
      <c r="I697" s="299" t="str">
        <f t="shared" si="50"/>
        <v>I-403-0-1325802</v>
      </c>
      <c r="J697" s="234" t="s">
        <v>221</v>
      </c>
      <c r="K697" s="109" t="s">
        <v>16</v>
      </c>
      <c r="L697" s="217" t="s">
        <v>20</v>
      </c>
      <c r="M697" s="111" t="s">
        <v>6028</v>
      </c>
      <c r="N697" s="234"/>
      <c r="O697" s="110" t="s">
        <v>225</v>
      </c>
      <c r="P697" s="110" t="s">
        <v>1981</v>
      </c>
      <c r="Q697" s="592" t="s">
        <v>1982</v>
      </c>
      <c r="R697" s="110" t="s">
        <v>228</v>
      </c>
      <c r="S697" s="111" t="s">
        <v>3510</v>
      </c>
      <c r="T697" s="111" t="s">
        <v>3511</v>
      </c>
      <c r="U697" s="109">
        <v>1</v>
      </c>
      <c r="V697" s="216" t="s">
        <v>314</v>
      </c>
      <c r="W697" s="958">
        <v>1</v>
      </c>
      <c r="X697" s="216" t="s">
        <v>222</v>
      </c>
      <c r="Y697" s="134">
        <v>43157</v>
      </c>
      <c r="Z697" s="296" t="s">
        <v>3515</v>
      </c>
      <c r="AA697" s="134">
        <v>43132</v>
      </c>
      <c r="AB697" s="134">
        <v>43465</v>
      </c>
      <c r="AC697" s="341" t="str">
        <f t="shared" si="48"/>
        <v>febrero</v>
      </c>
      <c r="AD697" s="343">
        <f t="shared" si="49"/>
        <v>333</v>
      </c>
      <c r="AE697" s="342">
        <f t="shared" si="47"/>
        <v>333</v>
      </c>
      <c r="AF697" s="168"/>
      <c r="AG697" s="172"/>
      <c r="AH697" s="296"/>
      <c r="AI697" s="169"/>
      <c r="AJ697" s="140"/>
      <c r="AK697" s="119" t="s">
        <v>3518</v>
      </c>
      <c r="AL697" s="268">
        <v>0</v>
      </c>
      <c r="AM697" s="119"/>
      <c r="AN697" s="268">
        <v>0</v>
      </c>
      <c r="AO697" s="139" t="s">
        <v>3521</v>
      </c>
      <c r="AP697" s="268">
        <f>VLOOKUP($I697,'[15] Formato de Formulación y Seg'!$I$75:$BQ$83,33,0)</f>
        <v>0.12</v>
      </c>
      <c r="AQ697" s="753" t="str">
        <f>VLOOKUP($I697,'[15] Formato de Formulación y Seg'!$I$75:$BQ$83,34,0)</f>
        <v xml:space="preserve">Se avanzó en reuniones técnicas con funcionarios de la Dirección General del Presupuesto Público Nacional del Ministerio de Hacienda y Crédito Público, con asesores del CONFIS y funcionarios de la Fiduprevisora, con el propósito de proyectar las necesidades de gasto de funcionamiento e inversión para el periodo 2018-2023, que permita establecer el marco de gasto de mediano plazo para el sector educativo. Se cargó el anteproyecto 2019 con información de ingresos y gastos en el módulo anteproyecto del SIIF de acuerdo con el techo presupuestal asignado. </v>
      </c>
      <c r="AR697" s="1259">
        <v>0.18</v>
      </c>
      <c r="AS697" s="1229" t="s">
        <v>5806</v>
      </c>
      <c r="AT697" s="1259">
        <v>0.2</v>
      </c>
      <c r="AU697" s="119" t="s">
        <v>6263</v>
      </c>
      <c r="AV697" s="1375">
        <v>0.3</v>
      </c>
      <c r="AW697" s="119" t="s">
        <v>7651</v>
      </c>
      <c r="AX697" s="119"/>
      <c r="AY697" s="119"/>
      <c r="AZ697" s="119"/>
      <c r="BA697" s="119"/>
      <c r="BB697" s="119"/>
      <c r="BC697" s="119"/>
      <c r="BD697" s="119"/>
      <c r="BE697" s="119"/>
      <c r="BF697" s="119"/>
      <c r="BG697" s="119"/>
      <c r="BH697" s="119"/>
      <c r="BI697" s="119"/>
      <c r="BJ697" s="335">
        <f>IFERROR(VLOOKUP(CONCATENATE($AC697,$AE697),'Matriz de Decisión'!$M$4:$Y$81,2,0),0)</f>
        <v>0</v>
      </c>
      <c r="BK697" s="354"/>
      <c r="BL697" s="427"/>
      <c r="BM697" s="605">
        <v>6.0909090909090913E-2</v>
      </c>
      <c r="BN697" s="605">
        <v>6.0909090909090913E-2</v>
      </c>
      <c r="BO697" s="615" t="s">
        <v>3523</v>
      </c>
      <c r="BP697" s="354">
        <v>0.12</v>
      </c>
      <c r="BQ697" s="752">
        <f>VLOOKUP($I697,'[15] Formato de Formulación y Seg'!$I$75:$BQ$83,60,0)</f>
        <v>0.12</v>
      </c>
      <c r="BR697" s="757" t="str">
        <f>VLOOKUP($I697,'[15] Formato de Formulación y Seg'!$I$75:$BQ$83,61,0)</f>
        <v>Durante el mes de marzo se realizaron las mesas de trabajo con las áreas del MEN entre el 5 y 8 de marzo, con el propósito de conocer las necesidades de recursos para 2019. 
Por otro lado, de acuerdo con las circulares N. 4 y 5 expedidas por la Dirección General del Presupuesto Público Nacional del Ministerio de Hacienda y Crédito Público, se procedió a presentar a través de SIIF-Nación, el anteproyecto de presupuesto del MEN para la vigencia 2019, ajustado al techo presupuestal asignado. 
Con este techo asignado, esta versión de programación corresponde a un incremento del 1,7% en el presupuesto con respecto a la apropiación vigente 2018</v>
      </c>
      <c r="BS697" s="1251">
        <v>0.18</v>
      </c>
      <c r="BT697" s="1252">
        <v>0.18</v>
      </c>
      <c r="BU697" s="1258" t="s">
        <v>5806</v>
      </c>
      <c r="BV697" s="354">
        <v>0.24363636363636365</v>
      </c>
      <c r="BW697" s="1251">
        <v>0.24363636363636365</v>
      </c>
      <c r="BX697" s="1232" t="s">
        <v>6319</v>
      </c>
      <c r="BY697" s="354">
        <v>0.30454545454545456</v>
      </c>
      <c r="BZ697" s="1432">
        <v>0.30454545454545456</v>
      </c>
      <c r="CA697" s="1228" t="s">
        <v>7710</v>
      </c>
      <c r="CB697" s="354"/>
      <c r="CC697" s="355"/>
      <c r="CD697" s="355"/>
      <c r="CE697" s="354"/>
      <c r="CF697" s="355"/>
      <c r="CG697" s="355"/>
      <c r="CH697" s="354"/>
      <c r="CI697" s="355"/>
      <c r="CJ697" s="355"/>
      <c r="CK697" s="354"/>
      <c r="CL697" s="355"/>
      <c r="CM697" s="355"/>
      <c r="CN697" s="354"/>
      <c r="CO697" s="355"/>
      <c r="CP697" s="355"/>
      <c r="CQ697" s="354"/>
      <c r="CR697" s="355"/>
      <c r="CS697" s="355"/>
    </row>
    <row r="698" spans="1:97" ht="110.25" x14ac:dyDescent="0.25">
      <c r="A698" s="234" t="s">
        <v>3556</v>
      </c>
      <c r="B698" s="234" t="s">
        <v>181</v>
      </c>
      <c r="C698" s="234">
        <v>4</v>
      </c>
      <c r="D698" s="166" t="s">
        <v>186</v>
      </c>
      <c r="E698" s="120">
        <v>0</v>
      </c>
      <c r="F698" s="166" t="s">
        <v>192</v>
      </c>
      <c r="G698" s="166" t="s">
        <v>3848</v>
      </c>
      <c r="H698" s="166" t="s">
        <v>183</v>
      </c>
      <c r="I698" s="299" t="str">
        <f t="shared" si="50"/>
        <v>I-403-0-1325901</v>
      </c>
      <c r="J698" s="234" t="s">
        <v>221</v>
      </c>
      <c r="K698" s="200" t="s">
        <v>16</v>
      </c>
      <c r="L698" s="217" t="s">
        <v>20</v>
      </c>
      <c r="M698" s="111" t="s">
        <v>6028</v>
      </c>
      <c r="N698" s="234"/>
      <c r="O698" s="635" t="s">
        <v>225</v>
      </c>
      <c r="P698" s="110" t="s">
        <v>1981</v>
      </c>
      <c r="Q698" s="331" t="s">
        <v>1982</v>
      </c>
      <c r="R698" s="110" t="s">
        <v>228</v>
      </c>
      <c r="S698" s="111" t="s">
        <v>3512</v>
      </c>
      <c r="T698" s="248" t="s">
        <v>3513</v>
      </c>
      <c r="U698" s="109">
        <v>1</v>
      </c>
      <c r="V698" s="216" t="s">
        <v>223</v>
      </c>
      <c r="W698" s="310">
        <v>11</v>
      </c>
      <c r="X698" s="182" t="s">
        <v>222</v>
      </c>
      <c r="Y698" s="989">
        <v>43157</v>
      </c>
      <c r="Z698" s="296" t="s">
        <v>3516</v>
      </c>
      <c r="AA698" s="134">
        <v>43101</v>
      </c>
      <c r="AB698" s="134">
        <v>43465</v>
      </c>
      <c r="AC698" s="341" t="str">
        <f t="shared" si="48"/>
        <v>enero</v>
      </c>
      <c r="AD698" s="343">
        <f t="shared" si="49"/>
        <v>364</v>
      </c>
      <c r="AE698" s="342">
        <f t="shared" si="47"/>
        <v>365</v>
      </c>
      <c r="AF698" s="168"/>
      <c r="AG698" s="172"/>
      <c r="AH698" s="296"/>
      <c r="AI698" s="169"/>
      <c r="AJ698" s="140" t="s">
        <v>2098</v>
      </c>
      <c r="AK698" s="119" t="s">
        <v>3519</v>
      </c>
      <c r="AL698" s="268">
        <v>0</v>
      </c>
      <c r="AM698" s="610" t="s">
        <v>3520</v>
      </c>
      <c r="AN698" s="349">
        <v>1</v>
      </c>
      <c r="AO698" s="139" t="s">
        <v>3522</v>
      </c>
      <c r="AP698" s="268">
        <f>VLOOKUP($I698,'[15] Formato de Formulación y Seg'!$I$75:$BQ$83,33,0)</f>
        <v>1</v>
      </c>
      <c r="AQ698" s="753" t="str">
        <f>VLOOKUP($I698,'[15] Formato de Formulación y Seg'!$I$75:$BQ$83,34,0)</f>
        <v>Se presentó ante el Comité de Dirección el balance de ejecución presupuestal del mes de febrero</v>
      </c>
      <c r="AR698" s="1259">
        <v>0.2</v>
      </c>
      <c r="AS698" s="1229" t="s">
        <v>5807</v>
      </c>
      <c r="AT698" s="1259">
        <v>0.27</v>
      </c>
      <c r="AU698" s="119" t="s">
        <v>6264</v>
      </c>
      <c r="AV698" s="1375">
        <v>0.3</v>
      </c>
      <c r="AW698" s="119" t="s">
        <v>7652</v>
      </c>
      <c r="AX698" s="119"/>
      <c r="AY698" s="119"/>
      <c r="AZ698" s="119"/>
      <c r="BA698" s="119"/>
      <c r="BB698" s="119"/>
      <c r="BC698" s="119"/>
      <c r="BD698" s="119"/>
      <c r="BE698" s="119"/>
      <c r="BF698" s="119"/>
      <c r="BG698" s="119"/>
      <c r="BH698" s="119"/>
      <c r="BI698" s="119"/>
      <c r="BJ698" s="335">
        <f>IFERROR(VLOOKUP(CONCATENATE($AC698,$AE698),'Matriz de Decisión'!$M$4:$Y$81,2,0),0)</f>
        <v>5.333333333333333E-2</v>
      </c>
      <c r="BK698" s="354"/>
      <c r="BL698" s="354"/>
      <c r="BM698" s="605">
        <v>0.10666666666666666</v>
      </c>
      <c r="BN698" s="605">
        <v>0.10666666666666666</v>
      </c>
      <c r="BO698" s="615" t="s">
        <v>3522</v>
      </c>
      <c r="BP698" s="354">
        <f>IFERROR(VLOOKUP(CONCATENATE($AC698,$AE698),'[1]Matriz de Decisión'!$M$4:$Y$81,4,0),0)</f>
        <v>0.15999999999999998</v>
      </c>
      <c r="BQ698" s="752">
        <f>VLOOKUP($I698,'[15] Formato de Formulación y Seg'!$I$75:$BQ$83,60,0)</f>
        <v>0.16</v>
      </c>
      <c r="BR698" s="757" t="str">
        <f>VLOOKUP($I698,'[15] Formato de Formulación y Seg'!$I$75:$BQ$83,61,0)</f>
        <v xml:space="preserve">Se presentó ante el Comité Directivo, el balance de ejecución presupuestal del mes de febrero. De otra parte, se elaboró el seguimiento de las reservas presupuestales. </v>
      </c>
      <c r="BS698" s="1251">
        <v>0.21</v>
      </c>
      <c r="BT698" s="1252">
        <v>0.21</v>
      </c>
      <c r="BU698" s="1258" t="s">
        <v>5861</v>
      </c>
      <c r="BV698" s="354">
        <v>0.26666666666666666</v>
      </c>
      <c r="BW698" s="1251">
        <v>0.26666666666666666</v>
      </c>
      <c r="BX698" s="1232" t="s">
        <v>6320</v>
      </c>
      <c r="BY698" s="354">
        <v>0.32</v>
      </c>
      <c r="BZ698" s="1432">
        <v>0.32</v>
      </c>
      <c r="CA698" s="1228" t="s">
        <v>7652</v>
      </c>
      <c r="CB698" s="354">
        <f>IFERROR(VLOOKUP(CONCATENATE($AC698,$AE698),'[1]Matriz de Decisión'!$M$4:$Y$81,8,0),0)</f>
        <v>0.40333333333333332</v>
      </c>
      <c r="CC698" s="355"/>
      <c r="CD698" s="355"/>
      <c r="CE698" s="354">
        <f>IFERROR(VLOOKUP(CONCATENATE($AC698,$AE698),'[1]Matriz de Decisión'!$M$4:$Y$81,9,0),0)</f>
        <v>0.48666666666666664</v>
      </c>
      <c r="CF698" s="355"/>
      <c r="CG698" s="355"/>
      <c r="CH698" s="354">
        <f>IFERROR(VLOOKUP(CONCATENATE($AC698,$AE698),'[1]Matriz de Decisión'!$M$4:$Y$81,10,0),0)</f>
        <v>0.56999999999999995</v>
      </c>
      <c r="CI698" s="355"/>
      <c r="CJ698" s="355"/>
      <c r="CK698" s="354">
        <f>IFERROR(VLOOKUP(CONCATENATE($AC698,$AE698),'[1]Matriz de Decisión'!$M$4:$Y$81,11,0),0)</f>
        <v>0.65333333333333332</v>
      </c>
      <c r="CL698" s="355"/>
      <c r="CM698" s="355"/>
      <c r="CN698" s="354">
        <f>IFERROR(VLOOKUP(CONCATENATE($AC698,$AE698),'[1]Matriz de Decisión'!$M$4:$Y$81,12,0),0)</f>
        <v>0.73666666666666669</v>
      </c>
      <c r="CO698" s="355"/>
      <c r="CP698" s="355"/>
      <c r="CQ698" s="354">
        <f>IFERROR(VLOOKUP(CONCATENATE($AC698,$AE698),'[1]Matriz de Decisión'!$M$4:$Y$81,13,0),0)</f>
        <v>0.99999999999999989</v>
      </c>
      <c r="CR698" s="355"/>
      <c r="CS698" s="355"/>
    </row>
    <row r="699" spans="1:97" ht="132" x14ac:dyDescent="0.25">
      <c r="A699" s="234" t="s">
        <v>3556</v>
      </c>
      <c r="B699" s="234" t="s">
        <v>181</v>
      </c>
      <c r="C699" s="234">
        <v>4</v>
      </c>
      <c r="D699" s="166" t="s">
        <v>188</v>
      </c>
      <c r="E699" s="697" t="s">
        <v>214</v>
      </c>
      <c r="F699" s="166" t="s">
        <v>219</v>
      </c>
      <c r="G699" s="166" t="s">
        <v>199</v>
      </c>
      <c r="H699" s="166" t="s">
        <v>183</v>
      </c>
      <c r="I699" s="299" t="str">
        <f t="shared" si="50"/>
        <v>I-405-1-2400101</v>
      </c>
      <c r="J699" s="234" t="s">
        <v>221</v>
      </c>
      <c r="K699" s="234" t="s">
        <v>2176</v>
      </c>
      <c r="L699" s="217" t="s">
        <v>18</v>
      </c>
      <c r="M699" s="301" t="s">
        <v>4754</v>
      </c>
      <c r="N699" s="109"/>
      <c r="O699" s="110" t="s">
        <v>2099</v>
      </c>
      <c r="P699" s="110" t="s">
        <v>2100</v>
      </c>
      <c r="Q699" s="331" t="s">
        <v>2101</v>
      </c>
      <c r="R699" s="216" t="s">
        <v>222</v>
      </c>
      <c r="S699" s="111" t="s">
        <v>2102</v>
      </c>
      <c r="T699" s="248" t="s">
        <v>2103</v>
      </c>
      <c r="U699" s="109">
        <v>0.08</v>
      </c>
      <c r="V699" s="216" t="s">
        <v>223</v>
      </c>
      <c r="W699" s="1632">
        <v>15</v>
      </c>
      <c r="X699" s="428" t="s">
        <v>222</v>
      </c>
      <c r="Y699" s="989">
        <v>43151</v>
      </c>
      <c r="Z699" s="296" t="s">
        <v>2104</v>
      </c>
      <c r="AA699" s="134">
        <v>43101</v>
      </c>
      <c r="AB699" s="134">
        <v>43205</v>
      </c>
      <c r="AC699" s="341" t="str">
        <f t="shared" si="48"/>
        <v>enero</v>
      </c>
      <c r="AD699" s="343">
        <f t="shared" si="49"/>
        <v>104</v>
      </c>
      <c r="AE699" s="342">
        <f t="shared" si="47"/>
        <v>122</v>
      </c>
      <c r="AF699" s="168">
        <v>0</v>
      </c>
      <c r="AG699" s="168">
        <v>324987875</v>
      </c>
      <c r="AH699" s="296" t="s">
        <v>2105</v>
      </c>
      <c r="AI699" s="169"/>
      <c r="AJ699" s="136" t="s">
        <v>2106</v>
      </c>
      <c r="AK699" s="759" t="s">
        <v>4477</v>
      </c>
      <c r="AL699" s="283">
        <v>0</v>
      </c>
      <c r="AM699" s="430" t="s">
        <v>2107</v>
      </c>
      <c r="AN699" s="1232"/>
      <c r="AO699" s="430" t="s">
        <v>2107</v>
      </c>
      <c r="AP699" s="748"/>
      <c r="AQ699" s="430" t="s">
        <v>2107</v>
      </c>
      <c r="AR699" s="1013"/>
      <c r="AS699" s="1011" t="s">
        <v>5522</v>
      </c>
      <c r="AT699" s="1011"/>
      <c r="AU699" s="430" t="s">
        <v>6129</v>
      </c>
      <c r="AV699" s="1497"/>
      <c r="AW699" s="430" t="s">
        <v>6129</v>
      </c>
      <c r="AX699" s="114"/>
      <c r="AY699" s="114"/>
      <c r="AZ699" s="114"/>
      <c r="BA699" s="114"/>
      <c r="BB699" s="114"/>
      <c r="BC699" s="114"/>
      <c r="BD699" s="114"/>
      <c r="BE699" s="114"/>
      <c r="BF699" s="114"/>
      <c r="BG699" s="114"/>
      <c r="BH699" s="114"/>
      <c r="BI699" s="114"/>
      <c r="BJ699" s="335">
        <f>IFERROR(VLOOKUP(CONCATENATE($AC699,$AE699),'Matriz de Decisión'!$M$4:$Y$81,2,0),0)</f>
        <v>0.2</v>
      </c>
      <c r="BK699" s="431">
        <v>0.05</v>
      </c>
      <c r="BL699" s="429" t="s">
        <v>2108</v>
      </c>
      <c r="BM699" s="354">
        <v>0.35</v>
      </c>
      <c r="BN699" s="431">
        <v>0.35</v>
      </c>
      <c r="BO699" s="429" t="s">
        <v>2709</v>
      </c>
      <c r="BP699" s="768">
        <v>0.6</v>
      </c>
      <c r="BQ699" s="768">
        <v>0.6</v>
      </c>
      <c r="BR699" s="429" t="s">
        <v>4500</v>
      </c>
      <c r="BS699" s="1017">
        <v>1</v>
      </c>
      <c r="BT699" s="1017">
        <v>1</v>
      </c>
      <c r="BU699" s="1020" t="s">
        <v>5531</v>
      </c>
      <c r="BV699" s="1324">
        <v>1</v>
      </c>
      <c r="BW699" s="1324">
        <v>1</v>
      </c>
      <c r="BX699" s="430" t="s">
        <v>6145</v>
      </c>
      <c r="BY699" s="1017">
        <v>1</v>
      </c>
      <c r="BZ699" s="1017">
        <v>1</v>
      </c>
      <c r="CA699" s="430" t="s">
        <v>7467</v>
      </c>
      <c r="CB699" s="354">
        <v>1</v>
      </c>
      <c r="CC699" s="355"/>
      <c r="CD699" s="355"/>
      <c r="CE699" s="354">
        <v>1</v>
      </c>
      <c r="CF699" s="355"/>
      <c r="CG699" s="355"/>
      <c r="CH699" s="354">
        <v>1</v>
      </c>
      <c r="CI699" s="355"/>
      <c r="CJ699" s="355"/>
      <c r="CK699" s="354">
        <v>1</v>
      </c>
      <c r="CL699" s="355"/>
      <c r="CM699" s="355"/>
      <c r="CN699" s="354">
        <v>1</v>
      </c>
      <c r="CO699" s="355"/>
      <c r="CP699" s="355"/>
      <c r="CQ699" s="354">
        <v>1</v>
      </c>
      <c r="CR699" s="355"/>
      <c r="CS699" s="355"/>
    </row>
    <row r="700" spans="1:97" ht="96" x14ac:dyDescent="0.25">
      <c r="A700" s="234" t="s">
        <v>3556</v>
      </c>
      <c r="B700" s="234" t="s">
        <v>181</v>
      </c>
      <c r="C700" s="234">
        <v>4</v>
      </c>
      <c r="D700" s="166" t="s">
        <v>188</v>
      </c>
      <c r="E700" s="697" t="s">
        <v>214</v>
      </c>
      <c r="F700" s="166" t="s">
        <v>219</v>
      </c>
      <c r="G700" s="166" t="s">
        <v>199</v>
      </c>
      <c r="H700" s="166" t="s">
        <v>185</v>
      </c>
      <c r="I700" s="299" t="str">
        <f t="shared" si="50"/>
        <v>I-405-1-2400102</v>
      </c>
      <c r="J700" s="234" t="s">
        <v>221</v>
      </c>
      <c r="K700" s="234" t="s">
        <v>2176</v>
      </c>
      <c r="L700" s="217" t="s">
        <v>18</v>
      </c>
      <c r="M700" s="301" t="s">
        <v>4754</v>
      </c>
      <c r="N700" s="109"/>
      <c r="O700" s="110" t="s">
        <v>2099</v>
      </c>
      <c r="P700" s="110" t="s">
        <v>2100</v>
      </c>
      <c r="Q700" s="331" t="s">
        <v>2101</v>
      </c>
      <c r="R700" s="216" t="s">
        <v>222</v>
      </c>
      <c r="S700" s="111" t="s">
        <v>2102</v>
      </c>
      <c r="T700" s="248" t="s">
        <v>2103</v>
      </c>
      <c r="U700" s="109">
        <v>0.08</v>
      </c>
      <c r="V700" s="216" t="s">
        <v>223</v>
      </c>
      <c r="W700" s="1632">
        <v>15</v>
      </c>
      <c r="X700" s="182" t="s">
        <v>222</v>
      </c>
      <c r="Y700" s="989">
        <v>43151</v>
      </c>
      <c r="Z700" s="296" t="s">
        <v>2109</v>
      </c>
      <c r="AA700" s="134">
        <v>43236</v>
      </c>
      <c r="AB700" s="134">
        <v>43281</v>
      </c>
      <c r="AC700" s="341" t="str">
        <f t="shared" si="48"/>
        <v>mayo</v>
      </c>
      <c r="AD700" s="343">
        <f t="shared" si="49"/>
        <v>45</v>
      </c>
      <c r="AE700" s="342">
        <f t="shared" si="47"/>
        <v>61</v>
      </c>
      <c r="AF700" s="168">
        <v>0</v>
      </c>
      <c r="AG700" s="168">
        <v>699227875</v>
      </c>
      <c r="AH700" s="216" t="s">
        <v>2140</v>
      </c>
      <c r="AI700" s="136"/>
      <c r="AJ700" s="136" t="s">
        <v>2110</v>
      </c>
      <c r="AK700" s="759" t="s">
        <v>4477</v>
      </c>
      <c r="AL700" s="283">
        <v>0</v>
      </c>
      <c r="AM700" s="251" t="s">
        <v>2107</v>
      </c>
      <c r="AN700" s="1232"/>
      <c r="AO700" s="251" t="s">
        <v>4489</v>
      </c>
      <c r="AP700" s="114"/>
      <c r="AQ700" s="251" t="s">
        <v>4489</v>
      </c>
      <c r="AR700" s="1007"/>
      <c r="AS700" s="1009" t="s">
        <v>4489</v>
      </c>
      <c r="AT700" s="1380"/>
      <c r="AU700" s="430" t="s">
        <v>6130</v>
      </c>
      <c r="AV700" s="1498"/>
      <c r="AW700" s="430" t="s">
        <v>7455</v>
      </c>
      <c r="AX700" s="114"/>
      <c r="AY700" s="114"/>
      <c r="AZ700" s="114"/>
      <c r="BA700" s="114"/>
      <c r="BB700" s="114"/>
      <c r="BC700" s="114"/>
      <c r="BD700" s="114"/>
      <c r="BE700" s="114"/>
      <c r="BF700" s="114"/>
      <c r="BG700" s="114"/>
      <c r="BH700" s="114"/>
      <c r="BI700" s="114"/>
      <c r="BJ700" s="335">
        <v>0.05</v>
      </c>
      <c r="BK700" s="431">
        <v>0.05</v>
      </c>
      <c r="BL700" s="429" t="s">
        <v>2111</v>
      </c>
      <c r="BM700" s="354">
        <f>IFERROR(VLOOKUP(CONCATENATE($AC700,$AE700),'[1]Matriz de Decisión'!$M$4:$Y$81,3,0),0)</f>
        <v>0</v>
      </c>
      <c r="BN700" s="431">
        <v>0</v>
      </c>
      <c r="BO700" s="251" t="s">
        <v>4489</v>
      </c>
      <c r="BP700" s="431"/>
      <c r="BQ700" s="431"/>
      <c r="BR700" s="251" t="s">
        <v>4489</v>
      </c>
      <c r="BS700" s="1017">
        <v>0</v>
      </c>
      <c r="BT700" s="1017">
        <v>0</v>
      </c>
      <c r="BU700" s="1023" t="s">
        <v>4489</v>
      </c>
      <c r="BV700" s="1324">
        <v>0.4</v>
      </c>
      <c r="BW700" s="1324">
        <v>0.4</v>
      </c>
      <c r="BX700" s="1020" t="s">
        <v>6146</v>
      </c>
      <c r="BY700" s="1017">
        <v>1</v>
      </c>
      <c r="BZ700" s="1017">
        <v>1</v>
      </c>
      <c r="CA700" s="430" t="s">
        <v>7468</v>
      </c>
      <c r="CB700" s="354">
        <v>1</v>
      </c>
      <c r="CC700" s="355"/>
      <c r="CD700" s="355"/>
      <c r="CE700" s="354">
        <v>1</v>
      </c>
      <c r="CF700" s="355"/>
      <c r="CG700" s="355"/>
      <c r="CH700" s="354">
        <v>1</v>
      </c>
      <c r="CI700" s="355"/>
      <c r="CJ700" s="355"/>
      <c r="CK700" s="354">
        <v>1</v>
      </c>
      <c r="CL700" s="355"/>
      <c r="CM700" s="355"/>
      <c r="CN700" s="354">
        <v>1</v>
      </c>
      <c r="CO700" s="355"/>
      <c r="CP700" s="355"/>
      <c r="CQ700" s="354">
        <v>1</v>
      </c>
      <c r="CR700" s="355"/>
      <c r="CS700" s="355"/>
    </row>
    <row r="701" spans="1:97" ht="120" x14ac:dyDescent="0.25">
      <c r="A701" s="234" t="s">
        <v>3556</v>
      </c>
      <c r="B701" s="234" t="s">
        <v>181</v>
      </c>
      <c r="C701" s="234">
        <v>4</v>
      </c>
      <c r="D701" s="166" t="s">
        <v>188</v>
      </c>
      <c r="E701" s="697" t="s">
        <v>214</v>
      </c>
      <c r="F701" s="166" t="s">
        <v>219</v>
      </c>
      <c r="G701" s="166" t="s">
        <v>199</v>
      </c>
      <c r="H701" s="166" t="s">
        <v>186</v>
      </c>
      <c r="I701" s="299" t="str">
        <f t="shared" si="50"/>
        <v>I-405-1-2400103</v>
      </c>
      <c r="J701" s="234" t="s">
        <v>221</v>
      </c>
      <c r="K701" s="234" t="s">
        <v>2176</v>
      </c>
      <c r="L701" s="217" t="s">
        <v>18</v>
      </c>
      <c r="M701" s="301" t="s">
        <v>4754</v>
      </c>
      <c r="N701" s="221"/>
      <c r="O701" s="110" t="s">
        <v>2099</v>
      </c>
      <c r="P701" s="110" t="s">
        <v>2100</v>
      </c>
      <c r="Q701" s="331" t="s">
        <v>2101</v>
      </c>
      <c r="R701" s="216" t="s">
        <v>222</v>
      </c>
      <c r="S701" s="111" t="s">
        <v>2102</v>
      </c>
      <c r="T701" s="248" t="s">
        <v>2103</v>
      </c>
      <c r="U701" s="109">
        <v>0.08</v>
      </c>
      <c r="V701" s="216" t="s">
        <v>223</v>
      </c>
      <c r="W701" s="310">
        <v>15</v>
      </c>
      <c r="X701" s="182" t="s">
        <v>222</v>
      </c>
      <c r="Y701" s="989">
        <v>43151</v>
      </c>
      <c r="Z701" s="296" t="s">
        <v>2112</v>
      </c>
      <c r="AA701" s="134">
        <v>43221</v>
      </c>
      <c r="AB701" s="134">
        <v>43434</v>
      </c>
      <c r="AC701" s="341" t="str">
        <f t="shared" si="48"/>
        <v>mayo</v>
      </c>
      <c r="AD701" s="343">
        <f t="shared" si="49"/>
        <v>213</v>
      </c>
      <c r="AE701" s="342">
        <f t="shared" si="47"/>
        <v>213</v>
      </c>
      <c r="AF701" s="168">
        <v>0</v>
      </c>
      <c r="AG701" s="168">
        <v>372477300</v>
      </c>
      <c r="AH701" s="216" t="s">
        <v>2140</v>
      </c>
      <c r="AI701" s="169"/>
      <c r="AJ701" s="136" t="s">
        <v>2113</v>
      </c>
      <c r="AK701" s="759" t="s">
        <v>4477</v>
      </c>
      <c r="AL701" s="283">
        <v>0</v>
      </c>
      <c r="AM701" s="251" t="s">
        <v>2114</v>
      </c>
      <c r="AN701" s="1232"/>
      <c r="AO701" s="251" t="s">
        <v>2114</v>
      </c>
      <c r="AP701" s="114"/>
      <c r="AQ701" s="251" t="s">
        <v>2114</v>
      </c>
      <c r="AR701" s="1007"/>
      <c r="AS701" s="1011" t="s">
        <v>5522</v>
      </c>
      <c r="AT701" s="1380"/>
      <c r="AU701" s="430" t="s">
        <v>6131</v>
      </c>
      <c r="AV701" s="1498"/>
      <c r="AW701" s="430" t="s">
        <v>6131</v>
      </c>
      <c r="AX701" s="114"/>
      <c r="AY701" s="114"/>
      <c r="AZ701" s="114"/>
      <c r="BA701" s="114"/>
      <c r="BB701" s="114"/>
      <c r="BC701" s="114"/>
      <c r="BD701" s="114"/>
      <c r="BE701" s="114"/>
      <c r="BF701" s="114"/>
      <c r="BG701" s="114"/>
      <c r="BH701" s="114"/>
      <c r="BI701" s="114"/>
      <c r="BJ701" s="335">
        <f>IFERROR(VLOOKUP(CONCATENATE($AC701,$AE701),'Matriz de Decisión'!$M$4:$Y$81,2,0),0)</f>
        <v>0</v>
      </c>
      <c r="BK701" s="431">
        <v>0</v>
      </c>
      <c r="BL701" s="251" t="s">
        <v>2114</v>
      </c>
      <c r="BM701" s="354">
        <f>IFERROR(VLOOKUP(CONCATENATE($AC701,$AE701),'[1]Matriz de Decisión'!$M$4:$Y$81,3,0),0)</f>
        <v>0</v>
      </c>
      <c r="BN701" s="431">
        <v>0</v>
      </c>
      <c r="BO701" s="251" t="s">
        <v>2114</v>
      </c>
      <c r="BP701" s="431"/>
      <c r="BQ701" s="431"/>
      <c r="BR701" s="251" t="s">
        <v>4490</v>
      </c>
      <c r="BS701" s="1017">
        <v>0</v>
      </c>
      <c r="BT701" s="1017">
        <v>0.03</v>
      </c>
      <c r="BU701" s="1020" t="s">
        <v>5532</v>
      </c>
      <c r="BV701" s="1324">
        <v>0.1</v>
      </c>
      <c r="BW701" s="1324">
        <v>0.1</v>
      </c>
      <c r="BX701" s="1020" t="s">
        <v>6147</v>
      </c>
      <c r="BY701" s="1017">
        <v>0.25</v>
      </c>
      <c r="BZ701" s="1017">
        <v>0.25</v>
      </c>
      <c r="CA701" s="430" t="s">
        <v>7469</v>
      </c>
      <c r="CB701" s="354">
        <v>0.35</v>
      </c>
      <c r="CC701" s="355"/>
      <c r="CD701" s="355"/>
      <c r="CE701" s="354">
        <v>0.4</v>
      </c>
      <c r="CF701" s="355"/>
      <c r="CG701" s="355"/>
      <c r="CH701" s="354">
        <v>0.6</v>
      </c>
      <c r="CI701" s="355"/>
      <c r="CJ701" s="355"/>
      <c r="CK701" s="354">
        <v>0.8</v>
      </c>
      <c r="CL701" s="355"/>
      <c r="CM701" s="355"/>
      <c r="CN701" s="354">
        <v>1</v>
      </c>
      <c r="CO701" s="355"/>
      <c r="CP701" s="355"/>
      <c r="CQ701" s="354">
        <v>1</v>
      </c>
      <c r="CR701" s="355"/>
      <c r="CS701" s="355"/>
    </row>
    <row r="702" spans="1:97" ht="324" x14ac:dyDescent="0.25">
      <c r="A702" s="234" t="s">
        <v>3556</v>
      </c>
      <c r="B702" s="234" t="s">
        <v>181</v>
      </c>
      <c r="C702" s="234">
        <v>4</v>
      </c>
      <c r="D702" s="166" t="s">
        <v>188</v>
      </c>
      <c r="E702" s="120">
        <v>0</v>
      </c>
      <c r="F702" s="166" t="s">
        <v>192</v>
      </c>
      <c r="G702" s="166" t="s">
        <v>3849</v>
      </c>
      <c r="H702" s="166" t="s">
        <v>183</v>
      </c>
      <c r="I702" s="299" t="str">
        <f t="shared" si="50"/>
        <v>I-405-0-1326001</v>
      </c>
      <c r="J702" s="234" t="s">
        <v>221</v>
      </c>
      <c r="K702" s="234" t="s">
        <v>2176</v>
      </c>
      <c r="L702" s="216" t="s">
        <v>143</v>
      </c>
      <c r="M702" s="301" t="s">
        <v>4754</v>
      </c>
      <c r="N702" s="221"/>
      <c r="O702" s="110" t="s">
        <v>225</v>
      </c>
      <c r="P702" s="110" t="s">
        <v>2100</v>
      </c>
      <c r="Q702" s="331" t="s">
        <v>2101</v>
      </c>
      <c r="R702" s="110" t="s">
        <v>228</v>
      </c>
      <c r="S702" s="111" t="s">
        <v>2115</v>
      </c>
      <c r="T702" s="248" t="s">
        <v>2116</v>
      </c>
      <c r="U702" s="109">
        <v>0.08</v>
      </c>
      <c r="V702" s="216" t="s">
        <v>223</v>
      </c>
      <c r="W702" s="310">
        <v>28</v>
      </c>
      <c r="X702" s="182" t="s">
        <v>222</v>
      </c>
      <c r="Y702" s="989">
        <v>43174</v>
      </c>
      <c r="Z702" s="296" t="s">
        <v>2117</v>
      </c>
      <c r="AA702" s="134">
        <v>43101</v>
      </c>
      <c r="AB702" s="134">
        <v>43312</v>
      </c>
      <c r="AC702" s="341" t="str">
        <f t="shared" si="48"/>
        <v>enero</v>
      </c>
      <c r="AD702" s="343">
        <f t="shared" si="49"/>
        <v>211</v>
      </c>
      <c r="AE702" s="342">
        <f t="shared" si="47"/>
        <v>213</v>
      </c>
      <c r="AF702" s="168">
        <v>0</v>
      </c>
      <c r="AG702" s="168">
        <v>0</v>
      </c>
      <c r="AH702" s="216"/>
      <c r="AI702" s="169"/>
      <c r="AJ702" s="136" t="s">
        <v>2118</v>
      </c>
      <c r="AK702" s="251" t="s">
        <v>4478</v>
      </c>
      <c r="AL702" s="114"/>
      <c r="AM702" s="114" t="s">
        <v>2107</v>
      </c>
      <c r="AN702" s="544"/>
      <c r="AO702" s="545" t="s">
        <v>2107</v>
      </c>
      <c r="AP702" s="444"/>
      <c r="AQ702" s="545" t="s">
        <v>2107</v>
      </c>
      <c r="AR702" s="1011"/>
      <c r="AS702" s="1011" t="s">
        <v>2107</v>
      </c>
      <c r="AT702" s="1012">
        <v>18</v>
      </c>
      <c r="AU702" s="430" t="s">
        <v>6132</v>
      </c>
      <c r="AV702" s="1012">
        <v>18</v>
      </c>
      <c r="AW702" s="430" t="s">
        <v>6132</v>
      </c>
      <c r="AX702" s="114"/>
      <c r="AY702" s="114"/>
      <c r="AZ702" s="114"/>
      <c r="BA702" s="114"/>
      <c r="BB702" s="114"/>
      <c r="BC702" s="114"/>
      <c r="BD702" s="114"/>
      <c r="BE702" s="114"/>
      <c r="BF702" s="114"/>
      <c r="BG702" s="114"/>
      <c r="BH702" s="114"/>
      <c r="BI702" s="114"/>
      <c r="BJ702" s="335">
        <f>IFERROR(VLOOKUP(CONCATENATE($AC702,$AE702),'Matriz de Decisión'!$M$4:$Y$81,2,0),0)</f>
        <v>0.10285714285714284</v>
      </c>
      <c r="BK702" s="431">
        <v>0.1</v>
      </c>
      <c r="BL702" s="429" t="s">
        <v>2119</v>
      </c>
      <c r="BM702" s="354">
        <v>0.21</v>
      </c>
      <c r="BN702" s="431">
        <v>0.21</v>
      </c>
      <c r="BO702" s="547" t="s">
        <v>2710</v>
      </c>
      <c r="BP702" s="431">
        <v>0.35</v>
      </c>
      <c r="BQ702" s="431">
        <v>0.35</v>
      </c>
      <c r="BR702" s="251" t="s">
        <v>4501</v>
      </c>
      <c r="BS702" s="1017">
        <v>0.49</v>
      </c>
      <c r="BT702" s="1017">
        <v>0.49</v>
      </c>
      <c r="BU702" s="1020" t="s">
        <v>5533</v>
      </c>
      <c r="BV702" s="1324">
        <v>0.63</v>
      </c>
      <c r="BW702" s="1324">
        <v>0.63</v>
      </c>
      <c r="BX702" s="1020" t="s">
        <v>6148</v>
      </c>
      <c r="BY702" s="354">
        <v>0.78</v>
      </c>
      <c r="BZ702" s="1017">
        <v>0.78</v>
      </c>
      <c r="CA702" s="1228" t="s">
        <v>7470</v>
      </c>
      <c r="CB702" s="354">
        <v>1</v>
      </c>
      <c r="CC702" s="355"/>
      <c r="CD702" s="355"/>
      <c r="CE702" s="354">
        <v>1</v>
      </c>
      <c r="CF702" s="355"/>
      <c r="CG702" s="355"/>
      <c r="CH702" s="354">
        <v>1</v>
      </c>
      <c r="CI702" s="355"/>
      <c r="CJ702" s="355"/>
      <c r="CK702" s="354">
        <v>1</v>
      </c>
      <c r="CL702" s="355"/>
      <c r="CM702" s="355"/>
      <c r="CN702" s="354">
        <v>1</v>
      </c>
      <c r="CO702" s="355"/>
      <c r="CP702" s="355"/>
      <c r="CQ702" s="354">
        <v>1</v>
      </c>
      <c r="CR702" s="355"/>
      <c r="CS702" s="355"/>
    </row>
    <row r="703" spans="1:97" ht="267.75" x14ac:dyDescent="0.25">
      <c r="A703" s="234" t="s">
        <v>3556</v>
      </c>
      <c r="B703" s="234" t="s">
        <v>181</v>
      </c>
      <c r="C703" s="234">
        <v>4</v>
      </c>
      <c r="D703" s="166" t="s">
        <v>188</v>
      </c>
      <c r="E703" s="120">
        <v>0</v>
      </c>
      <c r="F703" s="166" t="s">
        <v>192</v>
      </c>
      <c r="G703" s="166" t="s">
        <v>3849</v>
      </c>
      <c r="H703" s="166" t="s">
        <v>185</v>
      </c>
      <c r="I703" s="299" t="str">
        <f t="shared" si="50"/>
        <v>I-405-0-1326002</v>
      </c>
      <c r="J703" s="234" t="s">
        <v>221</v>
      </c>
      <c r="K703" s="234" t="s">
        <v>2176</v>
      </c>
      <c r="L703" s="216" t="s">
        <v>143</v>
      </c>
      <c r="M703" s="301" t="s">
        <v>4754</v>
      </c>
      <c r="N703" s="221"/>
      <c r="O703" s="110" t="s">
        <v>225</v>
      </c>
      <c r="P703" s="110" t="s">
        <v>2100</v>
      </c>
      <c r="Q703" s="331" t="s">
        <v>2101</v>
      </c>
      <c r="R703" s="110" t="s">
        <v>228</v>
      </c>
      <c r="S703" s="111" t="s">
        <v>2115</v>
      </c>
      <c r="T703" s="248" t="s">
        <v>2116</v>
      </c>
      <c r="U703" s="109">
        <v>0.08</v>
      </c>
      <c r="V703" s="216" t="s">
        <v>223</v>
      </c>
      <c r="W703" s="310">
        <v>28</v>
      </c>
      <c r="X703" s="182" t="s">
        <v>222</v>
      </c>
      <c r="Y703" s="989">
        <v>43174</v>
      </c>
      <c r="Z703" s="296" t="s">
        <v>2120</v>
      </c>
      <c r="AA703" s="134">
        <v>43221</v>
      </c>
      <c r="AB703" s="134">
        <v>43404</v>
      </c>
      <c r="AC703" s="341" t="str">
        <f t="shared" si="48"/>
        <v>mayo</v>
      </c>
      <c r="AD703" s="343">
        <f t="shared" si="49"/>
        <v>183</v>
      </c>
      <c r="AE703" s="342">
        <f t="shared" si="47"/>
        <v>183</v>
      </c>
      <c r="AF703" s="168">
        <v>0</v>
      </c>
      <c r="AG703" s="168">
        <v>0</v>
      </c>
      <c r="AH703" s="216"/>
      <c r="AI703" s="169"/>
      <c r="AJ703" s="136" t="s">
        <v>2121</v>
      </c>
      <c r="AK703" s="251" t="s">
        <v>2122</v>
      </c>
      <c r="AL703" s="114"/>
      <c r="AM703" s="114" t="s">
        <v>2122</v>
      </c>
      <c r="AN703" s="544"/>
      <c r="AO703" s="429" t="s">
        <v>2122</v>
      </c>
      <c r="AP703" s="433"/>
      <c r="AQ703" s="429" t="s">
        <v>2114</v>
      </c>
      <c r="AR703" s="1014"/>
      <c r="AS703" s="1010" t="s">
        <v>2114</v>
      </c>
      <c r="AT703" s="1320"/>
      <c r="AU703" s="430" t="s">
        <v>6133</v>
      </c>
      <c r="AV703" s="1012">
        <v>13</v>
      </c>
      <c r="AW703" s="430" t="s">
        <v>7456</v>
      </c>
      <c r="AX703" s="114"/>
      <c r="AY703" s="114"/>
      <c r="AZ703" s="114"/>
      <c r="BA703" s="114"/>
      <c r="BB703" s="114"/>
      <c r="BC703" s="114"/>
      <c r="BD703" s="114"/>
      <c r="BE703" s="114"/>
      <c r="BF703" s="114"/>
      <c r="BG703" s="114"/>
      <c r="BH703" s="114"/>
      <c r="BI703" s="114"/>
      <c r="BJ703" s="335">
        <f>IFERROR(VLOOKUP(CONCATENATE($AC703,$AE703),'Matriz de Decisión'!$M$4:$Y$81,2,0),0)</f>
        <v>0</v>
      </c>
      <c r="BK703" s="431">
        <v>0</v>
      </c>
      <c r="BL703" s="429" t="s">
        <v>2123</v>
      </c>
      <c r="BM703" s="354">
        <f>IFERROR(VLOOKUP(CONCATENATE($AC703,$AE703),'[1]Matriz de Decisión'!$M$4:$Y$81,3,0),0)</f>
        <v>0</v>
      </c>
      <c r="BN703" s="431">
        <f>IFERROR(VLOOKUP(CONCATENATE($AC703,$AE703),'[1]Matriz de Decisión'!$M$4:$Y$81,3,0),0)</f>
        <v>0</v>
      </c>
      <c r="BO703" s="429" t="s">
        <v>2122</v>
      </c>
      <c r="BP703" s="431"/>
      <c r="BQ703" s="431"/>
      <c r="BR703" s="251" t="s">
        <v>4490</v>
      </c>
      <c r="BS703" s="1017">
        <v>0</v>
      </c>
      <c r="BT703" s="1017">
        <v>0</v>
      </c>
      <c r="BU703" s="1024"/>
      <c r="BV703" s="1324">
        <v>0</v>
      </c>
      <c r="BW703" s="1324">
        <v>0.3</v>
      </c>
      <c r="BX703" s="1020" t="s">
        <v>6149</v>
      </c>
      <c r="BY703" s="354">
        <v>0.1</v>
      </c>
      <c r="BZ703" s="1017">
        <v>0.6</v>
      </c>
      <c r="CA703" s="1228" t="s">
        <v>7471</v>
      </c>
      <c r="CB703" s="354">
        <v>0.21</v>
      </c>
      <c r="CC703" s="355"/>
      <c r="CD703" s="355"/>
      <c r="CE703" s="354">
        <v>0.35</v>
      </c>
      <c r="CF703" s="355"/>
      <c r="CG703" s="355"/>
      <c r="CH703" s="354">
        <v>0.49</v>
      </c>
      <c r="CI703" s="355"/>
      <c r="CJ703" s="355"/>
      <c r="CK703" s="354">
        <v>0.63</v>
      </c>
      <c r="CL703" s="355"/>
      <c r="CM703" s="355"/>
      <c r="CN703" s="354">
        <v>0.78</v>
      </c>
      <c r="CO703" s="355"/>
      <c r="CP703" s="355"/>
      <c r="CQ703" s="354">
        <v>1</v>
      </c>
      <c r="CR703" s="355"/>
      <c r="CS703" s="355"/>
    </row>
    <row r="704" spans="1:97" ht="157.5" x14ac:dyDescent="0.25">
      <c r="A704" s="234" t="s">
        <v>3556</v>
      </c>
      <c r="B704" s="234" t="s">
        <v>181</v>
      </c>
      <c r="C704" s="234">
        <v>4</v>
      </c>
      <c r="D704" s="166" t="s">
        <v>188</v>
      </c>
      <c r="E704" s="120">
        <v>0</v>
      </c>
      <c r="F704" s="166" t="s">
        <v>192</v>
      </c>
      <c r="G704" s="166" t="s">
        <v>3850</v>
      </c>
      <c r="H704" s="166" t="s">
        <v>183</v>
      </c>
      <c r="I704" s="299" t="str">
        <f t="shared" si="50"/>
        <v>I-405-0-1326101</v>
      </c>
      <c r="J704" s="234" t="s">
        <v>221</v>
      </c>
      <c r="K704" s="234" t="s">
        <v>2176</v>
      </c>
      <c r="L704" s="216" t="s">
        <v>143</v>
      </c>
      <c r="M704" s="301" t="s">
        <v>4754</v>
      </c>
      <c r="N704" s="221"/>
      <c r="O704" s="110" t="s">
        <v>225</v>
      </c>
      <c r="P704" s="110" t="s">
        <v>2100</v>
      </c>
      <c r="Q704" s="331" t="s">
        <v>2101</v>
      </c>
      <c r="R704" s="110" t="s">
        <v>228</v>
      </c>
      <c r="S704" s="111" t="s">
        <v>2124</v>
      </c>
      <c r="T704" s="248" t="s">
        <v>2125</v>
      </c>
      <c r="U704" s="109">
        <v>0.08</v>
      </c>
      <c r="V704" s="216" t="s">
        <v>223</v>
      </c>
      <c r="W704" s="310">
        <v>5</v>
      </c>
      <c r="X704" s="116" t="s">
        <v>222</v>
      </c>
      <c r="Y704" s="183">
        <v>43174</v>
      </c>
      <c r="Z704" s="296" t="s">
        <v>2126</v>
      </c>
      <c r="AA704" s="134">
        <v>43221</v>
      </c>
      <c r="AB704" s="134">
        <v>43404</v>
      </c>
      <c r="AC704" s="341" t="str">
        <f t="shared" si="48"/>
        <v>mayo</v>
      </c>
      <c r="AD704" s="343">
        <f t="shared" si="49"/>
        <v>183</v>
      </c>
      <c r="AE704" s="342">
        <f t="shared" si="47"/>
        <v>183</v>
      </c>
      <c r="AF704" s="168">
        <v>0</v>
      </c>
      <c r="AG704" s="168">
        <v>0</v>
      </c>
      <c r="AH704" s="216"/>
      <c r="AI704" s="169"/>
      <c r="AJ704" s="136" t="s">
        <v>2118</v>
      </c>
      <c r="AK704" s="251" t="s">
        <v>2122</v>
      </c>
      <c r="AL704" s="114"/>
      <c r="AM704" s="114"/>
      <c r="AN704" s="544"/>
      <c r="AO704" s="429" t="s">
        <v>4490</v>
      </c>
      <c r="AP704" s="433"/>
      <c r="AQ704" s="429" t="s">
        <v>4490</v>
      </c>
      <c r="AR704" s="1014"/>
      <c r="AS704" s="1010" t="s">
        <v>4490</v>
      </c>
      <c r="AT704" s="1380"/>
      <c r="AU704" s="1011" t="s">
        <v>6134</v>
      </c>
      <c r="AV704" s="1012">
        <v>5</v>
      </c>
      <c r="AW704" s="1380" t="s">
        <v>7457</v>
      </c>
      <c r="AX704" s="114"/>
      <c r="AY704" s="114"/>
      <c r="AZ704" s="114"/>
      <c r="BA704" s="114"/>
      <c r="BB704" s="114"/>
      <c r="BC704" s="114"/>
      <c r="BD704" s="114"/>
      <c r="BE704" s="114"/>
      <c r="BF704" s="114"/>
      <c r="BG704" s="114"/>
      <c r="BH704" s="114"/>
      <c r="BI704" s="114"/>
      <c r="BJ704" s="335">
        <f>IFERROR(VLOOKUP(CONCATENATE($AC704,$AE704),'Matriz de Decisión'!$M$4:$Y$81,2,0),0)</f>
        <v>0</v>
      </c>
      <c r="BK704" s="431">
        <v>0</v>
      </c>
      <c r="BL704" s="429" t="s">
        <v>2127</v>
      </c>
      <c r="BM704" s="354">
        <f>IFERROR(VLOOKUP(CONCATENATE($AC704,$AE704),'[1]Matriz de Decisión'!$M$4:$Y$81,3,0),0)</f>
        <v>0</v>
      </c>
      <c r="BN704" s="431">
        <v>0</v>
      </c>
      <c r="BO704" s="429" t="s">
        <v>4490</v>
      </c>
      <c r="BP704" s="431"/>
      <c r="BQ704" s="431"/>
      <c r="BR704" s="251" t="s">
        <v>4490</v>
      </c>
      <c r="BS704" s="1017">
        <v>0</v>
      </c>
      <c r="BT704" s="1017">
        <v>0</v>
      </c>
      <c r="BU704" s="1024"/>
      <c r="BV704" s="1325">
        <v>0.12</v>
      </c>
      <c r="BW704" s="1324">
        <v>0.3</v>
      </c>
      <c r="BX704" s="1020" t="s">
        <v>6150</v>
      </c>
      <c r="BY704" s="354">
        <v>0.23</v>
      </c>
      <c r="BZ704" s="1470">
        <v>0.6</v>
      </c>
      <c r="CA704" s="1228" t="s">
        <v>7472</v>
      </c>
      <c r="CB704" s="354">
        <v>0.35</v>
      </c>
      <c r="CC704" s="355"/>
      <c r="CD704" s="355"/>
      <c r="CE704" s="354">
        <v>0.52</v>
      </c>
      <c r="CF704" s="355"/>
      <c r="CG704" s="355"/>
      <c r="CH704" s="354">
        <v>0.68</v>
      </c>
      <c r="CI704" s="355"/>
      <c r="CJ704" s="355"/>
      <c r="CK704" s="354">
        <v>1</v>
      </c>
      <c r="CL704" s="355"/>
      <c r="CM704" s="355"/>
      <c r="CN704" s="354">
        <v>1</v>
      </c>
      <c r="CO704" s="355"/>
      <c r="CP704" s="355"/>
      <c r="CQ704" s="354">
        <v>1</v>
      </c>
      <c r="CR704" s="355"/>
      <c r="CS704" s="355"/>
    </row>
    <row r="705" spans="1:97" ht="141.75" x14ac:dyDescent="0.25">
      <c r="A705" s="234" t="s">
        <v>3556</v>
      </c>
      <c r="B705" s="234" t="s">
        <v>181</v>
      </c>
      <c r="C705" s="234">
        <v>4</v>
      </c>
      <c r="D705" s="166" t="s">
        <v>188</v>
      </c>
      <c r="E705" s="120">
        <v>0</v>
      </c>
      <c r="F705" s="166" t="s">
        <v>192</v>
      </c>
      <c r="G705" s="166" t="s">
        <v>3851</v>
      </c>
      <c r="H705" s="166" t="s">
        <v>183</v>
      </c>
      <c r="I705" s="299" t="str">
        <f t="shared" si="50"/>
        <v>I-405-0-1326201</v>
      </c>
      <c r="J705" s="234" t="s">
        <v>221</v>
      </c>
      <c r="K705" s="234" t="s">
        <v>2176</v>
      </c>
      <c r="L705" s="216" t="s">
        <v>143</v>
      </c>
      <c r="M705" s="301" t="s">
        <v>4754</v>
      </c>
      <c r="N705" s="221"/>
      <c r="O705" s="110" t="s">
        <v>225</v>
      </c>
      <c r="P705" s="110" t="s">
        <v>2100</v>
      </c>
      <c r="Q705" s="331" t="s">
        <v>2101</v>
      </c>
      <c r="R705" s="110" t="s">
        <v>228</v>
      </c>
      <c r="S705" s="111" t="s">
        <v>2128</v>
      </c>
      <c r="T705" s="248" t="s">
        <v>2129</v>
      </c>
      <c r="U705" s="109">
        <v>0.08</v>
      </c>
      <c r="V705" s="216" t="s">
        <v>314</v>
      </c>
      <c r="W705" s="958">
        <v>1</v>
      </c>
      <c r="X705" s="221"/>
      <c r="Y705" s="221"/>
      <c r="Z705" s="296" t="s">
        <v>2130</v>
      </c>
      <c r="AA705" s="134">
        <v>43101</v>
      </c>
      <c r="AB705" s="134">
        <v>43465</v>
      </c>
      <c r="AC705" s="341" t="str">
        <f t="shared" si="48"/>
        <v>enero</v>
      </c>
      <c r="AD705" s="343">
        <f t="shared" si="49"/>
        <v>364</v>
      </c>
      <c r="AE705" s="342">
        <f t="shared" si="47"/>
        <v>365</v>
      </c>
      <c r="AF705" s="168">
        <v>0</v>
      </c>
      <c r="AG705" s="168">
        <v>0</v>
      </c>
      <c r="AH705" s="216"/>
      <c r="AI705" s="169"/>
      <c r="AJ705" s="136" t="s">
        <v>2118</v>
      </c>
      <c r="AK705" s="251" t="s">
        <v>2706</v>
      </c>
      <c r="AL705" s="432">
        <v>0</v>
      </c>
      <c r="AM705" s="114" t="s">
        <v>2131</v>
      </c>
      <c r="AN705" s="829">
        <v>1</v>
      </c>
      <c r="AO705" s="114" t="s">
        <v>2700</v>
      </c>
      <c r="AP705" s="763"/>
      <c r="AQ705" s="429" t="s">
        <v>2131</v>
      </c>
      <c r="AR705" s="1010"/>
      <c r="AS705" s="1010" t="s">
        <v>2131</v>
      </c>
      <c r="AT705" s="1047">
        <v>1</v>
      </c>
      <c r="AU705" s="1011" t="s">
        <v>6135</v>
      </c>
      <c r="AV705" s="1047">
        <v>1</v>
      </c>
      <c r="AW705" s="430" t="s">
        <v>7458</v>
      </c>
      <c r="AX705" s="114"/>
      <c r="AY705" s="114"/>
      <c r="AZ705" s="114"/>
      <c r="BA705" s="114"/>
      <c r="BB705" s="114"/>
      <c r="BC705" s="114"/>
      <c r="BD705" s="114"/>
      <c r="BE705" s="114"/>
      <c r="BF705" s="114"/>
      <c r="BG705" s="114"/>
      <c r="BH705" s="114"/>
      <c r="BI705" s="114"/>
      <c r="BJ705" s="335">
        <f>IFERROR(VLOOKUP(CONCATENATE($AC705,$AE705),'Matriz de Decisión'!$M$4:$Y$81,2,0),0)</f>
        <v>5.333333333333333E-2</v>
      </c>
      <c r="BK705" s="431">
        <v>0.05</v>
      </c>
      <c r="BL705" s="122" t="s">
        <v>2131</v>
      </c>
      <c r="BM705" s="354">
        <f>IFERROR(VLOOKUP(CONCATENATE($AC705,$AE705),'[1]Matriz de Decisión'!$M$4:$Y$81,3,0),0)</f>
        <v>0.10666666666666666</v>
      </c>
      <c r="BN705" s="431">
        <v>0.11</v>
      </c>
      <c r="BO705" s="428" t="s">
        <v>2711</v>
      </c>
      <c r="BP705" s="431">
        <v>0.16</v>
      </c>
      <c r="BQ705" s="431">
        <v>0.16</v>
      </c>
      <c r="BR705" s="429" t="s">
        <v>2131</v>
      </c>
      <c r="BS705" s="1017">
        <v>0.21</v>
      </c>
      <c r="BT705" s="1017">
        <v>0.21</v>
      </c>
      <c r="BU705" s="1022" t="s">
        <v>2131</v>
      </c>
      <c r="BV705" s="1324">
        <v>0.31</v>
      </c>
      <c r="BW705" s="1324">
        <v>0.31</v>
      </c>
      <c r="BX705" s="1020" t="s">
        <v>6151</v>
      </c>
      <c r="BY705" s="354">
        <v>0.41</v>
      </c>
      <c r="BZ705" s="1017">
        <v>0.41</v>
      </c>
      <c r="CA705" s="1228" t="s">
        <v>7473</v>
      </c>
      <c r="CB705" s="354">
        <v>0.51</v>
      </c>
      <c r="CC705" s="355"/>
      <c r="CD705" s="355"/>
      <c r="CE705" s="354">
        <v>0.61</v>
      </c>
      <c r="CF705" s="355"/>
      <c r="CG705" s="355"/>
      <c r="CH705" s="354">
        <v>0.71</v>
      </c>
      <c r="CI705" s="355"/>
      <c r="CJ705" s="355"/>
      <c r="CK705" s="354">
        <v>0.81</v>
      </c>
      <c r="CL705" s="355"/>
      <c r="CM705" s="355"/>
      <c r="CN705" s="354">
        <v>0.91</v>
      </c>
      <c r="CO705" s="355"/>
      <c r="CP705" s="355"/>
      <c r="CQ705" s="354">
        <v>1</v>
      </c>
      <c r="CR705" s="355"/>
      <c r="CS705" s="355"/>
    </row>
    <row r="706" spans="1:97" ht="132" x14ac:dyDescent="0.25">
      <c r="A706" s="234" t="s">
        <v>3556</v>
      </c>
      <c r="B706" s="234" t="s">
        <v>181</v>
      </c>
      <c r="C706" s="234">
        <v>4</v>
      </c>
      <c r="D706" s="166" t="s">
        <v>188</v>
      </c>
      <c r="E706" s="120">
        <v>0</v>
      </c>
      <c r="F706" s="166" t="s">
        <v>192</v>
      </c>
      <c r="G706" s="166" t="s">
        <v>3852</v>
      </c>
      <c r="H706" s="166" t="s">
        <v>183</v>
      </c>
      <c r="I706" s="299" t="str">
        <f t="shared" si="50"/>
        <v>I-405-0-1326301</v>
      </c>
      <c r="J706" s="234" t="s">
        <v>221</v>
      </c>
      <c r="K706" s="234" t="s">
        <v>2176</v>
      </c>
      <c r="L706" s="216" t="s">
        <v>143</v>
      </c>
      <c r="M706" s="301" t="s">
        <v>4754</v>
      </c>
      <c r="N706" s="221"/>
      <c r="O706" s="110" t="s">
        <v>225</v>
      </c>
      <c r="P706" s="110" t="s">
        <v>2100</v>
      </c>
      <c r="Q706" s="331" t="s">
        <v>2101</v>
      </c>
      <c r="R706" s="110" t="s">
        <v>228</v>
      </c>
      <c r="S706" s="111" t="s">
        <v>2132</v>
      </c>
      <c r="T706" s="248" t="s">
        <v>2133</v>
      </c>
      <c r="U706" s="109">
        <v>0.08</v>
      </c>
      <c r="V706" s="216" t="s">
        <v>314</v>
      </c>
      <c r="W706" s="958">
        <v>1</v>
      </c>
      <c r="X706" s="221"/>
      <c r="Y706" s="221"/>
      <c r="Z706" s="296" t="s">
        <v>2134</v>
      </c>
      <c r="AA706" s="134">
        <v>43101</v>
      </c>
      <c r="AB706" s="134">
        <v>43465</v>
      </c>
      <c r="AC706" s="341" t="str">
        <f t="shared" si="48"/>
        <v>enero</v>
      </c>
      <c r="AD706" s="343">
        <f t="shared" si="49"/>
        <v>364</v>
      </c>
      <c r="AE706" s="342">
        <f t="shared" si="47"/>
        <v>365</v>
      </c>
      <c r="AF706" s="168">
        <v>0</v>
      </c>
      <c r="AG706" s="168">
        <v>0</v>
      </c>
      <c r="AH706" s="216"/>
      <c r="AI706" s="169"/>
      <c r="AJ706" s="136" t="s">
        <v>2118</v>
      </c>
      <c r="AK706" s="251" t="s">
        <v>4479</v>
      </c>
      <c r="AL706" s="432">
        <v>1</v>
      </c>
      <c r="AM706" s="114" t="s">
        <v>2135</v>
      </c>
      <c r="AN706" s="750">
        <v>1</v>
      </c>
      <c r="AO706" s="429" t="s">
        <v>2701</v>
      </c>
      <c r="AP706" s="122">
        <v>1</v>
      </c>
      <c r="AQ706" s="429" t="s">
        <v>4491</v>
      </c>
      <c r="AR706" s="1010"/>
      <c r="AS706" s="1010" t="s">
        <v>5523</v>
      </c>
      <c r="AT706" s="1380"/>
      <c r="AU706" s="1026" t="s">
        <v>5523</v>
      </c>
      <c r="AV706" s="1047">
        <v>1</v>
      </c>
      <c r="AW706" s="430" t="s">
        <v>7459</v>
      </c>
      <c r="AX706" s="114"/>
      <c r="AY706" s="114"/>
      <c r="AZ706" s="114"/>
      <c r="BA706" s="114"/>
      <c r="BB706" s="114"/>
      <c r="BC706" s="114"/>
      <c r="BD706" s="114"/>
      <c r="BE706" s="114"/>
      <c r="BF706" s="114"/>
      <c r="BG706" s="114"/>
      <c r="BH706" s="114"/>
      <c r="BI706" s="114"/>
      <c r="BJ706" s="335">
        <f>IFERROR(VLOOKUP(CONCATENATE($AC706,$AE706),'Matriz de Decisión'!$M$4:$Y$81,2,0),0)</f>
        <v>5.333333333333333E-2</v>
      </c>
      <c r="BK706" s="431">
        <v>0.05</v>
      </c>
      <c r="BL706" s="122" t="s">
        <v>2136</v>
      </c>
      <c r="BM706" s="354">
        <f>IFERROR(VLOOKUP(CONCATENATE($AC706,$AE706),'[1]Matriz de Decisión'!$M$4:$Y$81,3,0),0)</f>
        <v>0.10666666666666666</v>
      </c>
      <c r="BN706" s="431">
        <v>0.11</v>
      </c>
      <c r="BO706" s="428" t="s">
        <v>2712</v>
      </c>
      <c r="BP706" s="431">
        <v>0.16</v>
      </c>
      <c r="BQ706" s="431">
        <v>0.16</v>
      </c>
      <c r="BR706" s="429" t="s">
        <v>4502</v>
      </c>
      <c r="BS706" s="1017">
        <v>0.21</v>
      </c>
      <c r="BT706" s="1017">
        <v>0.21</v>
      </c>
      <c r="BU706" s="1022" t="s">
        <v>5523</v>
      </c>
      <c r="BV706" s="1324">
        <v>0.27</v>
      </c>
      <c r="BW706" s="1324">
        <v>0.27</v>
      </c>
      <c r="BX706" s="1057" t="s">
        <v>5523</v>
      </c>
      <c r="BY706" s="354">
        <v>0.32</v>
      </c>
      <c r="BZ706" s="1017">
        <v>0.32</v>
      </c>
      <c r="CA706" s="1228" t="s">
        <v>7474</v>
      </c>
      <c r="CB706" s="354">
        <v>0.4</v>
      </c>
      <c r="CC706" s="355"/>
      <c r="CD706" s="355"/>
      <c r="CE706" s="354">
        <v>0.49</v>
      </c>
      <c r="CF706" s="355"/>
      <c r="CG706" s="355"/>
      <c r="CH706" s="354">
        <v>0.56999999999999995</v>
      </c>
      <c r="CI706" s="355"/>
      <c r="CJ706" s="355"/>
      <c r="CK706" s="354">
        <v>0.65</v>
      </c>
      <c r="CL706" s="355"/>
      <c r="CM706" s="355"/>
      <c r="CN706" s="354">
        <v>0.74</v>
      </c>
      <c r="CO706" s="355"/>
      <c r="CP706" s="355"/>
      <c r="CQ706" s="354">
        <v>0.99999999999999989</v>
      </c>
      <c r="CR706" s="355"/>
      <c r="CS706" s="355"/>
    </row>
    <row r="707" spans="1:97" ht="156" x14ac:dyDescent="0.25">
      <c r="A707" s="234" t="s">
        <v>3556</v>
      </c>
      <c r="B707" s="234" t="s">
        <v>181</v>
      </c>
      <c r="C707" s="234">
        <v>4</v>
      </c>
      <c r="D707" s="166" t="s">
        <v>188</v>
      </c>
      <c r="E707" s="120">
        <v>0</v>
      </c>
      <c r="F707" s="166" t="s">
        <v>192</v>
      </c>
      <c r="G707" s="166" t="s">
        <v>3853</v>
      </c>
      <c r="H707" s="166" t="s">
        <v>183</v>
      </c>
      <c r="I707" s="299" t="str">
        <f t="shared" si="50"/>
        <v>I-405-0-1326401</v>
      </c>
      <c r="J707" s="234" t="s">
        <v>221</v>
      </c>
      <c r="K707" s="234" t="s">
        <v>2176</v>
      </c>
      <c r="L707" s="216" t="s">
        <v>143</v>
      </c>
      <c r="M707" s="301" t="s">
        <v>4754</v>
      </c>
      <c r="N707" s="221"/>
      <c r="O707" s="110" t="s">
        <v>225</v>
      </c>
      <c r="P707" s="110" t="s">
        <v>2100</v>
      </c>
      <c r="Q707" s="331" t="s">
        <v>2101</v>
      </c>
      <c r="R707" s="110" t="s">
        <v>228</v>
      </c>
      <c r="S707" s="111" t="s">
        <v>2137</v>
      </c>
      <c r="T707" s="248" t="s">
        <v>2138</v>
      </c>
      <c r="U707" s="109">
        <v>0.1</v>
      </c>
      <c r="V707" s="216" t="s">
        <v>223</v>
      </c>
      <c r="W707" s="310">
        <v>50</v>
      </c>
      <c r="X707" s="121" t="s">
        <v>222</v>
      </c>
      <c r="Y707" s="188">
        <v>43126</v>
      </c>
      <c r="Z707" s="296" t="s">
        <v>2139</v>
      </c>
      <c r="AA707" s="134">
        <v>43101</v>
      </c>
      <c r="AB707" s="134">
        <v>43465</v>
      </c>
      <c r="AC707" s="341" t="str">
        <f t="shared" si="48"/>
        <v>enero</v>
      </c>
      <c r="AD707" s="343">
        <f t="shared" si="49"/>
        <v>364</v>
      </c>
      <c r="AE707" s="342">
        <f t="shared" si="47"/>
        <v>365</v>
      </c>
      <c r="AF707" s="168">
        <v>0</v>
      </c>
      <c r="AG707" s="168">
        <v>671881950</v>
      </c>
      <c r="AH707" s="216" t="s">
        <v>2140</v>
      </c>
      <c r="AI707" s="169"/>
      <c r="AJ707" s="136" t="s">
        <v>2141</v>
      </c>
      <c r="AK707" s="251" t="s">
        <v>4480</v>
      </c>
      <c r="AL707" s="432">
        <v>0</v>
      </c>
      <c r="AM707" s="114" t="s">
        <v>2107</v>
      </c>
      <c r="AN707" s="987">
        <v>4</v>
      </c>
      <c r="AO707" s="546" t="s">
        <v>2702</v>
      </c>
      <c r="AP707" s="764">
        <v>12</v>
      </c>
      <c r="AQ707" s="546" t="s">
        <v>4492</v>
      </c>
      <c r="AR707" s="1012">
        <v>16</v>
      </c>
      <c r="AS707" s="1009" t="s">
        <v>5524</v>
      </c>
      <c r="AT707" s="1321">
        <v>18</v>
      </c>
      <c r="AU707" s="1026" t="s">
        <v>6136</v>
      </c>
      <c r="AV707" s="1467">
        <v>23</v>
      </c>
      <c r="AW707" s="1372" t="s">
        <v>7460</v>
      </c>
      <c r="AX707" s="114"/>
      <c r="AY707" s="114"/>
      <c r="AZ707" s="114"/>
      <c r="BA707" s="114"/>
      <c r="BB707" s="114"/>
      <c r="BC707" s="114"/>
      <c r="BD707" s="114"/>
      <c r="BE707" s="114"/>
      <c r="BF707" s="114"/>
      <c r="BG707" s="114"/>
      <c r="BH707" s="114"/>
      <c r="BI707" s="114"/>
      <c r="BJ707" s="335">
        <f>IFERROR(VLOOKUP(CONCATENATE($AC707,$AE707),'Matriz de Decisión'!$M$4:$Y$81,2,0),0)</f>
        <v>5.333333333333333E-2</v>
      </c>
      <c r="BK707" s="431">
        <v>0.05</v>
      </c>
      <c r="BL707" s="423" t="s">
        <v>2142</v>
      </c>
      <c r="BM707" s="354">
        <f>IFERROR(VLOOKUP(CONCATENATE($AC707,$AE707),'[1]Matriz de Decisión'!$M$4:$Y$81,3,0),0)</f>
        <v>0.10666666666666666</v>
      </c>
      <c r="BN707" s="431">
        <v>0.11</v>
      </c>
      <c r="BO707" s="548" t="s">
        <v>2713</v>
      </c>
      <c r="BP707" s="431">
        <v>0.15999999999999998</v>
      </c>
      <c r="BQ707" s="431">
        <v>0.15999999999999998</v>
      </c>
      <c r="BR707" s="547" t="s">
        <v>4503</v>
      </c>
      <c r="BS707" s="1017">
        <v>0.21333333333333332</v>
      </c>
      <c r="BT707" s="1017">
        <v>0.32</v>
      </c>
      <c r="BU707" s="1018" t="s">
        <v>5534</v>
      </c>
      <c r="BV707" s="1324">
        <v>0.26666666666666666</v>
      </c>
      <c r="BW707" s="721">
        <v>0.36</v>
      </c>
      <c r="BX707" s="547" t="s">
        <v>6152</v>
      </c>
      <c r="BY707" s="354">
        <v>0.32</v>
      </c>
      <c r="BZ707" s="1377">
        <v>0.46</v>
      </c>
      <c r="CA707" s="1228" t="s">
        <v>7475</v>
      </c>
      <c r="CB707" s="354">
        <v>0.40333333333333332</v>
      </c>
      <c r="CC707" s="355"/>
      <c r="CD707" s="355"/>
      <c r="CE707" s="354">
        <v>0.48666666666666664</v>
      </c>
      <c r="CF707" s="355"/>
      <c r="CG707" s="355"/>
      <c r="CH707" s="354">
        <v>0.56999999999999995</v>
      </c>
      <c r="CI707" s="355"/>
      <c r="CJ707" s="355"/>
      <c r="CK707" s="354">
        <v>0.65333333333333332</v>
      </c>
      <c r="CL707" s="355"/>
      <c r="CM707" s="355"/>
      <c r="CN707" s="354">
        <v>0.73666666666666669</v>
      </c>
      <c r="CO707" s="355"/>
      <c r="CP707" s="355"/>
      <c r="CQ707" s="354">
        <v>0.99999999999999989</v>
      </c>
      <c r="CR707" s="355"/>
      <c r="CS707" s="355"/>
    </row>
    <row r="708" spans="1:97" ht="110.25" x14ac:dyDescent="0.25">
      <c r="A708" s="234" t="s">
        <v>3556</v>
      </c>
      <c r="B708" s="234" t="s">
        <v>181</v>
      </c>
      <c r="C708" s="234">
        <v>4</v>
      </c>
      <c r="D708" s="166" t="s">
        <v>188</v>
      </c>
      <c r="E708" s="120">
        <v>0</v>
      </c>
      <c r="F708" s="166" t="s">
        <v>192</v>
      </c>
      <c r="G708" s="166" t="s">
        <v>3853</v>
      </c>
      <c r="H708" s="166" t="s">
        <v>185</v>
      </c>
      <c r="I708" s="299" t="str">
        <f t="shared" si="50"/>
        <v>I-405-0-1326402</v>
      </c>
      <c r="J708" s="234" t="s">
        <v>221</v>
      </c>
      <c r="K708" s="234" t="s">
        <v>2176</v>
      </c>
      <c r="L708" s="216" t="s">
        <v>143</v>
      </c>
      <c r="M708" s="301" t="s">
        <v>4754</v>
      </c>
      <c r="N708" s="221"/>
      <c r="O708" s="110" t="s">
        <v>225</v>
      </c>
      <c r="P708" s="110" t="s">
        <v>2100</v>
      </c>
      <c r="Q708" s="331" t="s">
        <v>2101</v>
      </c>
      <c r="R708" s="110" t="s">
        <v>228</v>
      </c>
      <c r="S708" s="111" t="s">
        <v>2137</v>
      </c>
      <c r="T708" s="248" t="s">
        <v>2138</v>
      </c>
      <c r="U708" s="109">
        <v>0.1</v>
      </c>
      <c r="V708" s="216" t="s">
        <v>223</v>
      </c>
      <c r="W708" s="310">
        <v>50</v>
      </c>
      <c r="X708" s="121" t="s">
        <v>222</v>
      </c>
      <c r="Y708" s="188">
        <v>43126</v>
      </c>
      <c r="Z708" s="296" t="s">
        <v>2143</v>
      </c>
      <c r="AA708" s="134">
        <v>43101</v>
      </c>
      <c r="AB708" s="134">
        <v>43465</v>
      </c>
      <c r="AC708" s="341" t="str">
        <f t="shared" si="48"/>
        <v>enero</v>
      </c>
      <c r="AD708" s="343">
        <f t="shared" si="49"/>
        <v>364</v>
      </c>
      <c r="AE708" s="342">
        <f t="shared" si="47"/>
        <v>365</v>
      </c>
      <c r="AF708" s="168">
        <v>0</v>
      </c>
      <c r="AG708" s="168">
        <v>0</v>
      </c>
      <c r="AH708" s="216"/>
      <c r="AI708" s="169"/>
      <c r="AJ708" s="136" t="s">
        <v>2141</v>
      </c>
      <c r="AK708" s="251" t="s">
        <v>4480</v>
      </c>
      <c r="AL708" s="432"/>
      <c r="AM708" s="114"/>
      <c r="AN708" s="987">
        <v>4</v>
      </c>
      <c r="AO708" s="546" t="s">
        <v>2702</v>
      </c>
      <c r="AP708" s="765">
        <v>12</v>
      </c>
      <c r="AQ708" s="766" t="s">
        <v>4493</v>
      </c>
      <c r="AR708" s="1012">
        <v>16</v>
      </c>
      <c r="AS708" s="1010" t="s">
        <v>5525</v>
      </c>
      <c r="AT708" s="1321">
        <v>18</v>
      </c>
      <c r="AU708" s="1026" t="s">
        <v>6137</v>
      </c>
      <c r="AV708" s="1467">
        <v>5</v>
      </c>
      <c r="AW708" s="1372" t="s">
        <v>7461</v>
      </c>
      <c r="AX708" s="114"/>
      <c r="AY708" s="114"/>
      <c r="AZ708" s="114"/>
      <c r="BA708" s="114"/>
      <c r="BB708" s="114"/>
      <c r="BC708" s="114"/>
      <c r="BD708" s="114"/>
      <c r="BE708" s="114"/>
      <c r="BF708" s="114"/>
      <c r="BG708" s="114"/>
      <c r="BH708" s="114"/>
      <c r="BI708" s="114"/>
      <c r="BJ708" s="335">
        <f>IFERROR(VLOOKUP(CONCATENATE($AC708,$AE708),'Matriz de Decisión'!$M$4:$Y$81,2,0),0)</f>
        <v>5.333333333333333E-2</v>
      </c>
      <c r="BK708" s="431">
        <v>0.05</v>
      </c>
      <c r="BL708" s="434" t="s">
        <v>2144</v>
      </c>
      <c r="BM708" s="354">
        <f>IFERROR(VLOOKUP(CONCATENATE($AC708,$AE708),'[1]Matriz de Decisión'!$M$4:$Y$81,3,0),0)</f>
        <v>0.10666666666666666</v>
      </c>
      <c r="BN708" s="431">
        <f>IFERROR(VLOOKUP(CONCATENATE($AC708,$AE708),'[1]Matriz de Decisión'!$M$4:$Y$81,3,0),0)</f>
        <v>0.10666666666666666</v>
      </c>
      <c r="BO708" s="548" t="s">
        <v>2714</v>
      </c>
      <c r="BP708" s="431">
        <v>0.15999999999999998</v>
      </c>
      <c r="BQ708" s="431">
        <v>0.15999999999999998</v>
      </c>
      <c r="BR708" s="547" t="s">
        <v>4504</v>
      </c>
      <c r="BS708" s="1017">
        <v>0.21</v>
      </c>
      <c r="BT708" s="1017">
        <v>0.32</v>
      </c>
      <c r="BU708" s="1018" t="s">
        <v>5535</v>
      </c>
      <c r="BV708" s="1324">
        <v>0.27</v>
      </c>
      <c r="BW708" s="721">
        <v>0.27</v>
      </c>
      <c r="BX708" s="547" t="s">
        <v>6153</v>
      </c>
      <c r="BY708" s="354">
        <v>0.32</v>
      </c>
      <c r="BZ708" s="1377">
        <v>0.32</v>
      </c>
      <c r="CA708" s="1228" t="s">
        <v>7476</v>
      </c>
      <c r="CB708" s="354">
        <v>0.4</v>
      </c>
      <c r="CC708" s="355"/>
      <c r="CD708" s="355"/>
      <c r="CE708" s="354">
        <v>0.49</v>
      </c>
      <c r="CF708" s="355"/>
      <c r="CG708" s="355"/>
      <c r="CH708" s="354">
        <v>0.56999999999999995</v>
      </c>
      <c r="CI708" s="355"/>
      <c r="CJ708" s="355"/>
      <c r="CK708" s="354">
        <v>0.65</v>
      </c>
      <c r="CL708" s="355"/>
      <c r="CM708" s="355"/>
      <c r="CN708" s="354">
        <v>0.74</v>
      </c>
      <c r="CO708" s="355"/>
      <c r="CP708" s="355"/>
      <c r="CQ708" s="354">
        <v>1</v>
      </c>
      <c r="CR708" s="355"/>
      <c r="CS708" s="355"/>
    </row>
    <row r="709" spans="1:97" ht="132" x14ac:dyDescent="0.25">
      <c r="A709" s="234" t="s">
        <v>3556</v>
      </c>
      <c r="B709" s="234" t="s">
        <v>181</v>
      </c>
      <c r="C709" s="234">
        <v>4</v>
      </c>
      <c r="D709" s="166" t="s">
        <v>188</v>
      </c>
      <c r="E709" s="120">
        <v>0</v>
      </c>
      <c r="F709" s="166">
        <v>13</v>
      </c>
      <c r="G709" s="166" t="s">
        <v>3854</v>
      </c>
      <c r="H709" s="166" t="s">
        <v>183</v>
      </c>
      <c r="I709" s="299" t="str">
        <f t="shared" si="50"/>
        <v>I-405-0-1326501</v>
      </c>
      <c r="J709" s="234" t="s">
        <v>221</v>
      </c>
      <c r="K709" s="234" t="s">
        <v>2176</v>
      </c>
      <c r="L709" s="216" t="s">
        <v>143</v>
      </c>
      <c r="M709" s="301" t="s">
        <v>4754</v>
      </c>
      <c r="N709" s="221"/>
      <c r="O709" s="110" t="s">
        <v>225</v>
      </c>
      <c r="P709" s="110" t="s">
        <v>2100</v>
      </c>
      <c r="Q709" s="331" t="s">
        <v>2101</v>
      </c>
      <c r="R709" s="110" t="s">
        <v>228</v>
      </c>
      <c r="S709" s="111" t="s">
        <v>2145</v>
      </c>
      <c r="T709" s="249" t="s">
        <v>2146</v>
      </c>
      <c r="U709" s="109">
        <v>0.1</v>
      </c>
      <c r="V709" s="216" t="s">
        <v>223</v>
      </c>
      <c r="W709" s="310">
        <v>30000000</v>
      </c>
      <c r="X709" s="121" t="s">
        <v>222</v>
      </c>
      <c r="Y709" s="188">
        <v>43126</v>
      </c>
      <c r="Z709" s="296" t="s">
        <v>2147</v>
      </c>
      <c r="AA709" s="134">
        <v>43101</v>
      </c>
      <c r="AB709" s="134">
        <v>43465</v>
      </c>
      <c r="AC709" s="341" t="str">
        <f t="shared" si="48"/>
        <v>enero</v>
      </c>
      <c r="AD709" s="343">
        <f t="shared" si="49"/>
        <v>364</v>
      </c>
      <c r="AE709" s="342">
        <f t="shared" si="47"/>
        <v>365</v>
      </c>
      <c r="AF709" s="350">
        <v>0</v>
      </c>
      <c r="AG709" s="350">
        <v>718455750</v>
      </c>
      <c r="AH709" s="216" t="s">
        <v>2140</v>
      </c>
      <c r="AI709" s="169"/>
      <c r="AJ709" s="136" t="s">
        <v>2141</v>
      </c>
      <c r="AK709" s="251" t="s">
        <v>4481</v>
      </c>
      <c r="AL709" s="432">
        <v>0</v>
      </c>
      <c r="AM709" s="114" t="s">
        <v>2107</v>
      </c>
      <c r="AN709" s="987">
        <v>4921929</v>
      </c>
      <c r="AO709" s="429" t="s">
        <v>2703</v>
      </c>
      <c r="AP709" s="765">
        <v>6952472</v>
      </c>
      <c r="AQ709" s="429" t="s">
        <v>4494</v>
      </c>
      <c r="AR709" s="1012">
        <v>9987867</v>
      </c>
      <c r="AS709" s="1010" t="s">
        <v>5526</v>
      </c>
      <c r="AT709" s="1012">
        <v>12833257</v>
      </c>
      <c r="AU709" s="1026" t="s">
        <v>6138</v>
      </c>
      <c r="AV709" s="1468">
        <v>14830989</v>
      </c>
      <c r="AW709" s="1372" t="s">
        <v>7462</v>
      </c>
      <c r="AX709" s="114"/>
      <c r="AY709" s="114"/>
      <c r="AZ709" s="114"/>
      <c r="BA709" s="114"/>
      <c r="BB709" s="114"/>
      <c r="BC709" s="114"/>
      <c r="BD709" s="114"/>
      <c r="BE709" s="114"/>
      <c r="BF709" s="114"/>
      <c r="BG709" s="114"/>
      <c r="BH709" s="114"/>
      <c r="BI709" s="114"/>
      <c r="BJ709" s="335">
        <f>IFERROR(VLOOKUP(CONCATENATE($AC709,$AE709),'Matriz de Decisión'!$M$4:$Y$81,2,0),0)</f>
        <v>5.333333333333333E-2</v>
      </c>
      <c r="BK709" s="431">
        <v>0.05</v>
      </c>
      <c r="BL709" s="434" t="s">
        <v>2148</v>
      </c>
      <c r="BM709" s="354">
        <v>0.11</v>
      </c>
      <c r="BN709" s="431">
        <v>0.11</v>
      </c>
      <c r="BO709" s="429" t="s">
        <v>2715</v>
      </c>
      <c r="BP709" s="769">
        <v>0.15999999999999998</v>
      </c>
      <c r="BQ709" s="769">
        <v>0.15999999999999998</v>
      </c>
      <c r="BR709" s="770" t="s">
        <v>4505</v>
      </c>
      <c r="BS709" s="1017">
        <v>0.21</v>
      </c>
      <c r="BT709" s="1017">
        <v>0.33</v>
      </c>
      <c r="BU709" s="1025" t="s">
        <v>5536</v>
      </c>
      <c r="BV709" s="1326">
        <v>0.27</v>
      </c>
      <c r="BW709" s="1325" t="s">
        <v>6154</v>
      </c>
      <c r="BX709" s="547" t="s">
        <v>6155</v>
      </c>
      <c r="BY709" s="354">
        <v>0.32</v>
      </c>
      <c r="BZ709" s="1471">
        <v>0.49440000000000001</v>
      </c>
      <c r="CA709" s="1228" t="s">
        <v>6155</v>
      </c>
      <c r="CB709" s="354">
        <v>0.4</v>
      </c>
      <c r="CC709" s="355"/>
      <c r="CD709" s="355"/>
      <c r="CE709" s="354">
        <v>0.49</v>
      </c>
      <c r="CF709" s="355"/>
      <c r="CG709" s="355"/>
      <c r="CH709" s="354">
        <v>0.56999999999999995</v>
      </c>
      <c r="CI709" s="355"/>
      <c r="CJ709" s="355"/>
      <c r="CK709" s="354">
        <v>0.65</v>
      </c>
      <c r="CL709" s="355"/>
      <c r="CM709" s="355"/>
      <c r="CN709" s="354">
        <v>0.74</v>
      </c>
      <c r="CO709" s="355"/>
      <c r="CP709" s="355"/>
      <c r="CQ709" s="354">
        <v>1</v>
      </c>
      <c r="CR709" s="355"/>
      <c r="CS709" s="355"/>
    </row>
    <row r="710" spans="1:97" ht="84" x14ac:dyDescent="0.25">
      <c r="A710" s="234" t="s">
        <v>3556</v>
      </c>
      <c r="B710" s="234" t="s">
        <v>181</v>
      </c>
      <c r="C710" s="234">
        <v>4</v>
      </c>
      <c r="D710" s="166" t="s">
        <v>188</v>
      </c>
      <c r="E710" s="120">
        <v>0</v>
      </c>
      <c r="F710" s="166" t="s">
        <v>192</v>
      </c>
      <c r="G710" s="166" t="s">
        <v>3855</v>
      </c>
      <c r="H710" s="166" t="s">
        <v>183</v>
      </c>
      <c r="I710" s="299" t="str">
        <f t="shared" si="50"/>
        <v>I-405-0-1326601</v>
      </c>
      <c r="J710" s="234" t="s">
        <v>221</v>
      </c>
      <c r="K710" s="234" t="s">
        <v>2176</v>
      </c>
      <c r="L710" s="216" t="s">
        <v>143</v>
      </c>
      <c r="M710" s="301" t="s">
        <v>4754</v>
      </c>
      <c r="N710" s="221"/>
      <c r="O710" s="110" t="s">
        <v>225</v>
      </c>
      <c r="P710" s="110" t="s">
        <v>2100</v>
      </c>
      <c r="Q710" s="331" t="s">
        <v>2101</v>
      </c>
      <c r="R710" s="110" t="s">
        <v>228</v>
      </c>
      <c r="S710" s="111" t="s">
        <v>2149</v>
      </c>
      <c r="T710" s="247" t="s">
        <v>2150</v>
      </c>
      <c r="U710" s="109">
        <v>0.08</v>
      </c>
      <c r="V710" s="216" t="s">
        <v>223</v>
      </c>
      <c r="W710" s="310">
        <v>200</v>
      </c>
      <c r="X710" s="121"/>
      <c r="Y710" s="188"/>
      <c r="Z710" s="296" t="s">
        <v>2151</v>
      </c>
      <c r="AA710" s="134">
        <v>43101</v>
      </c>
      <c r="AB710" s="134">
        <v>43465</v>
      </c>
      <c r="AC710" s="341" t="str">
        <f t="shared" si="48"/>
        <v>enero</v>
      </c>
      <c r="AD710" s="343">
        <f t="shared" si="49"/>
        <v>364</v>
      </c>
      <c r="AE710" s="342">
        <f t="shared" si="47"/>
        <v>365</v>
      </c>
      <c r="AF710" s="168">
        <v>0</v>
      </c>
      <c r="AG710" s="168">
        <v>0</v>
      </c>
      <c r="AH710" s="216"/>
      <c r="AI710" s="169"/>
      <c r="AJ710" s="136" t="s">
        <v>2152</v>
      </c>
      <c r="AK710" s="251" t="s">
        <v>4482</v>
      </c>
      <c r="AL710" s="432">
        <v>0</v>
      </c>
      <c r="AM710" s="114" t="s">
        <v>2107</v>
      </c>
      <c r="AN710" s="987">
        <v>31</v>
      </c>
      <c r="AO710" s="429" t="s">
        <v>2704</v>
      </c>
      <c r="AP710" s="764">
        <v>31</v>
      </c>
      <c r="AQ710" s="546" t="s">
        <v>4495</v>
      </c>
      <c r="AR710" s="1012">
        <v>75</v>
      </c>
      <c r="AS710" s="1010" t="s">
        <v>5527</v>
      </c>
      <c r="AT710" s="1321">
        <v>97</v>
      </c>
      <c r="AU710" s="1026" t="s">
        <v>6139</v>
      </c>
      <c r="AV710" s="1467">
        <v>119</v>
      </c>
      <c r="AW710" s="1372" t="s">
        <v>7463</v>
      </c>
      <c r="AX710" s="114"/>
      <c r="AY710" s="114"/>
      <c r="AZ710" s="114"/>
      <c r="BA710" s="114"/>
      <c r="BB710" s="114"/>
      <c r="BC710" s="114"/>
      <c r="BD710" s="114"/>
      <c r="BE710" s="114"/>
      <c r="BF710" s="114"/>
      <c r="BG710" s="114"/>
      <c r="BH710" s="114"/>
      <c r="BI710" s="114"/>
      <c r="BJ710" s="335">
        <f>IFERROR(VLOOKUP(CONCATENATE($AC710,$AE710),'Matriz de Decisión'!$M$4:$Y$81,2,0),0)</f>
        <v>5.333333333333333E-2</v>
      </c>
      <c r="BK710" s="431">
        <v>0.05</v>
      </c>
      <c r="BL710" s="423" t="s">
        <v>2153</v>
      </c>
      <c r="BM710" s="354">
        <f>IFERROR(VLOOKUP(CONCATENATE($AC710,$AE710),'[1]Matriz de Decisión'!$M$4:$Y$81,3,0),0)</f>
        <v>0.10666666666666666</v>
      </c>
      <c r="BN710" s="431">
        <f>IFERROR(VLOOKUP(CONCATENATE($AC710,$AE710),'[16]Matriz de Decisión'!$M$4:$Y$81,3,0),0)</f>
        <v>0.10666666666666666</v>
      </c>
      <c r="BO710" s="548" t="s">
        <v>2716</v>
      </c>
      <c r="BP710" s="431">
        <v>0.15999999999999998</v>
      </c>
      <c r="BQ710" s="431">
        <v>0.15999999999999998</v>
      </c>
      <c r="BR710" s="547" t="s">
        <v>4506</v>
      </c>
      <c r="BS710" s="1017">
        <v>0.21</v>
      </c>
      <c r="BT710" s="1017">
        <v>0.37</v>
      </c>
      <c r="BU710" s="1025" t="s">
        <v>5537</v>
      </c>
      <c r="BV710" s="1324">
        <v>0.27</v>
      </c>
      <c r="BW710" s="1325" t="s">
        <v>6156</v>
      </c>
      <c r="BX710" s="547" t="s">
        <v>6157</v>
      </c>
      <c r="BY710" s="354">
        <v>0.32</v>
      </c>
      <c r="BZ710" s="1472">
        <v>0.6</v>
      </c>
      <c r="CA710" s="1228" t="s">
        <v>6157</v>
      </c>
      <c r="CB710" s="354">
        <v>0.4</v>
      </c>
      <c r="CC710" s="355"/>
      <c r="CD710" s="355"/>
      <c r="CE710" s="354">
        <v>0.49</v>
      </c>
      <c r="CF710" s="355"/>
      <c r="CG710" s="355"/>
      <c r="CH710" s="354">
        <v>0.56999999999999995</v>
      </c>
      <c r="CI710" s="355"/>
      <c r="CJ710" s="355"/>
      <c r="CK710" s="354">
        <v>0.65</v>
      </c>
      <c r="CL710" s="355"/>
      <c r="CM710" s="355"/>
      <c r="CN710" s="354">
        <v>0.74</v>
      </c>
      <c r="CO710" s="355"/>
      <c r="CP710" s="355"/>
      <c r="CQ710" s="354">
        <v>1</v>
      </c>
      <c r="CR710" s="355"/>
      <c r="CS710" s="355"/>
    </row>
    <row r="711" spans="1:97" ht="120" x14ac:dyDescent="0.25">
      <c r="A711" s="234" t="s">
        <v>3556</v>
      </c>
      <c r="B711" s="234" t="s">
        <v>181</v>
      </c>
      <c r="C711" s="234">
        <v>4</v>
      </c>
      <c r="D711" s="166" t="s">
        <v>188</v>
      </c>
      <c r="E711" s="120">
        <v>0</v>
      </c>
      <c r="F711" s="166" t="s">
        <v>192</v>
      </c>
      <c r="G711" s="166" t="s">
        <v>3856</v>
      </c>
      <c r="H711" s="166" t="s">
        <v>183</v>
      </c>
      <c r="I711" s="299" t="str">
        <f t="shared" si="50"/>
        <v>I-405-0-1326701</v>
      </c>
      <c r="J711" s="234" t="s">
        <v>221</v>
      </c>
      <c r="K711" s="234" t="s">
        <v>2176</v>
      </c>
      <c r="L711" s="216" t="s">
        <v>143</v>
      </c>
      <c r="M711" s="301" t="s">
        <v>4754</v>
      </c>
      <c r="N711" s="221"/>
      <c r="O711" s="110" t="s">
        <v>225</v>
      </c>
      <c r="P711" s="110" t="s">
        <v>2100</v>
      </c>
      <c r="Q711" s="331" t="s">
        <v>2101</v>
      </c>
      <c r="R711" s="110" t="s">
        <v>228</v>
      </c>
      <c r="S711" s="111" t="s">
        <v>2154</v>
      </c>
      <c r="T711" s="249" t="s">
        <v>2155</v>
      </c>
      <c r="U711" s="109">
        <v>0.08</v>
      </c>
      <c r="V711" s="216" t="s">
        <v>223</v>
      </c>
      <c r="W711" s="310">
        <v>95</v>
      </c>
      <c r="X711" s="121"/>
      <c r="Y711" s="188"/>
      <c r="Z711" s="296" t="s">
        <v>2156</v>
      </c>
      <c r="AA711" s="134">
        <v>43101</v>
      </c>
      <c r="AB711" s="134">
        <v>43465</v>
      </c>
      <c r="AC711" s="341" t="str">
        <f t="shared" si="48"/>
        <v>enero</v>
      </c>
      <c r="AD711" s="343">
        <f t="shared" si="49"/>
        <v>364</v>
      </c>
      <c r="AE711" s="342">
        <f t="shared" si="47"/>
        <v>365</v>
      </c>
      <c r="AF711" s="168">
        <v>0</v>
      </c>
      <c r="AG711" s="168">
        <v>35000000</v>
      </c>
      <c r="AH711" s="216" t="s">
        <v>2105</v>
      </c>
      <c r="AI711" s="169"/>
      <c r="AJ711" s="136" t="s">
        <v>2157</v>
      </c>
      <c r="AK711" s="760" t="s">
        <v>4483</v>
      </c>
      <c r="AL711" s="432">
        <v>0</v>
      </c>
      <c r="AM711" s="114" t="s">
        <v>2107</v>
      </c>
      <c r="AN711" s="544"/>
      <c r="AO711" s="546" t="s">
        <v>2705</v>
      </c>
      <c r="AP711" s="763"/>
      <c r="AQ711" s="429" t="s">
        <v>4496</v>
      </c>
      <c r="AR711" s="1010"/>
      <c r="AS711" s="1010" t="s">
        <v>5528</v>
      </c>
      <c r="AT711" s="1380"/>
      <c r="AU711" s="1322" t="s">
        <v>5528</v>
      </c>
      <c r="AV711" s="1380"/>
      <c r="AW711" s="1380" t="s">
        <v>7464</v>
      </c>
      <c r="AX711" s="114"/>
      <c r="AY711" s="114"/>
      <c r="AZ711" s="114"/>
      <c r="BA711" s="114"/>
      <c r="BB711" s="114"/>
      <c r="BC711" s="114"/>
      <c r="BD711" s="114"/>
      <c r="BE711" s="114"/>
      <c r="BF711" s="114"/>
      <c r="BG711" s="114"/>
      <c r="BH711" s="114"/>
      <c r="BI711" s="114"/>
      <c r="BJ711" s="431">
        <v>0.02</v>
      </c>
      <c r="BK711" s="431">
        <v>0.02</v>
      </c>
      <c r="BL711" s="434" t="s">
        <v>2158</v>
      </c>
      <c r="BM711" s="354">
        <v>0.05</v>
      </c>
      <c r="BN711" s="431">
        <v>0.05</v>
      </c>
      <c r="BO711" s="434" t="s">
        <v>2717</v>
      </c>
      <c r="BP711" s="771">
        <v>7.0000000000000007E-2</v>
      </c>
      <c r="BQ711" s="772">
        <v>7.0000000000000007E-2</v>
      </c>
      <c r="BR711" s="184" t="s">
        <v>4507</v>
      </c>
      <c r="BS711" s="1016">
        <v>0.1</v>
      </c>
      <c r="BT711" s="1019">
        <v>0.1</v>
      </c>
      <c r="BU711" s="1021" t="s">
        <v>5538</v>
      </c>
      <c r="BV711" s="1327">
        <v>0.13</v>
      </c>
      <c r="BW711" s="1327">
        <v>0.13</v>
      </c>
      <c r="BX711" s="1264" t="s">
        <v>6158</v>
      </c>
      <c r="BY711" s="354">
        <v>0.15</v>
      </c>
      <c r="BZ711" s="1327">
        <v>0.13</v>
      </c>
      <c r="CA711" s="1228" t="s">
        <v>7477</v>
      </c>
      <c r="CB711" s="354">
        <v>0.17</v>
      </c>
      <c r="CC711" s="355"/>
      <c r="CD711" s="355"/>
      <c r="CE711" s="354">
        <v>0.2</v>
      </c>
      <c r="CF711" s="355"/>
      <c r="CG711" s="355"/>
      <c r="CH711" s="354">
        <v>0.3</v>
      </c>
      <c r="CI711" s="355"/>
      <c r="CJ711" s="355"/>
      <c r="CK711" s="354">
        <v>0.5</v>
      </c>
      <c r="CL711" s="355"/>
      <c r="CM711" s="355"/>
      <c r="CN711" s="354">
        <v>0.7</v>
      </c>
      <c r="CO711" s="355"/>
      <c r="CP711" s="355"/>
      <c r="CQ711" s="354">
        <v>1</v>
      </c>
      <c r="CR711" s="355"/>
      <c r="CS711" s="355"/>
    </row>
    <row r="712" spans="1:97" ht="367.5" x14ac:dyDescent="0.25">
      <c r="A712" s="234" t="s">
        <v>3556</v>
      </c>
      <c r="B712" s="234" t="s">
        <v>181</v>
      </c>
      <c r="C712" s="234">
        <v>4</v>
      </c>
      <c r="D712" s="166" t="s">
        <v>188</v>
      </c>
      <c r="E712" s="120">
        <v>0</v>
      </c>
      <c r="F712" s="166" t="s">
        <v>192</v>
      </c>
      <c r="G712" s="166" t="s">
        <v>3857</v>
      </c>
      <c r="H712" s="166" t="s">
        <v>183</v>
      </c>
      <c r="I712" s="299" t="str">
        <f t="shared" si="50"/>
        <v>I-405-0-1326801</v>
      </c>
      <c r="J712" s="234" t="s">
        <v>221</v>
      </c>
      <c r="K712" s="234" t="s">
        <v>2176</v>
      </c>
      <c r="L712" s="216" t="s">
        <v>143</v>
      </c>
      <c r="M712" s="301" t="s">
        <v>4754</v>
      </c>
      <c r="N712" s="221"/>
      <c r="O712" s="110" t="s">
        <v>225</v>
      </c>
      <c r="P712" s="110" t="s">
        <v>2100</v>
      </c>
      <c r="Q712" s="331" t="s">
        <v>2101</v>
      </c>
      <c r="R712" s="110" t="s">
        <v>228</v>
      </c>
      <c r="S712" s="111" t="s">
        <v>2159</v>
      </c>
      <c r="T712" s="435" t="s">
        <v>2160</v>
      </c>
      <c r="U712" s="109">
        <v>0.08</v>
      </c>
      <c r="V712" s="216" t="s">
        <v>223</v>
      </c>
      <c r="W712" s="956">
        <v>1</v>
      </c>
      <c r="X712" s="121"/>
      <c r="Y712" s="188"/>
      <c r="Z712" s="296" t="s">
        <v>2161</v>
      </c>
      <c r="AA712" s="134">
        <v>43101</v>
      </c>
      <c r="AB712" s="134">
        <v>43465</v>
      </c>
      <c r="AC712" s="341" t="str">
        <f t="shared" si="48"/>
        <v>enero</v>
      </c>
      <c r="AD712" s="343">
        <f t="shared" si="49"/>
        <v>364</v>
      </c>
      <c r="AE712" s="342">
        <f t="shared" ref="AE712:AE775" si="51">IF($AD712&lt;=30,30,IF(AND($AD712&gt;30,$AD712&lt;=61),61,IF(AND($AD712&gt;61,$AD712&lt;=91),91,IF(AND($AD712&gt;91,$AD712&lt;=122),122,IF(AND($AD712&gt;122,$AD712&lt;=152),152,IF(AND($AD712&gt;152,$AD712&lt;=183),183,IF(AND($AD712&gt;183,$AD712&lt;=213),213,IF(AND($AD712&gt;213,$AD712&lt;=244),244,IF(AND($AD712&gt;244,$AD712&lt;=274),274,IF(AND($AD712&gt;274,$AD712&lt;=305),305,IF(AND($AD712&gt;305,$AD712&lt;=333),333,IF(AND($AD712&gt;333,$AD712&lt;=365),365,"Verificar Fechas"))))))))))))</f>
        <v>365</v>
      </c>
      <c r="AF712" s="168">
        <v>0</v>
      </c>
      <c r="AG712" s="168">
        <v>0</v>
      </c>
      <c r="AH712" s="216"/>
      <c r="AI712" s="169"/>
      <c r="AJ712" s="136" t="s">
        <v>2162</v>
      </c>
      <c r="AK712" s="988" t="s">
        <v>4484</v>
      </c>
      <c r="AL712" s="432">
        <v>0</v>
      </c>
      <c r="AM712" s="114" t="s">
        <v>2107</v>
      </c>
      <c r="AN712" s="544"/>
      <c r="AO712" s="546" t="s">
        <v>2706</v>
      </c>
      <c r="AP712" s="429" t="s">
        <v>2706</v>
      </c>
      <c r="AQ712" s="429" t="s">
        <v>4497</v>
      </c>
      <c r="AR712" s="1010" t="s">
        <v>2706</v>
      </c>
      <c r="AS712" s="1010" t="s">
        <v>4497</v>
      </c>
      <c r="AT712" s="1380"/>
      <c r="AU712" s="1322" t="s">
        <v>6140</v>
      </c>
      <c r="AV712" s="1380"/>
      <c r="AW712" s="1380"/>
      <c r="AX712" s="114"/>
      <c r="AY712" s="114"/>
      <c r="AZ712" s="114"/>
      <c r="BA712" s="114"/>
      <c r="BB712" s="114"/>
      <c r="BC712" s="114"/>
      <c r="BD712" s="114"/>
      <c r="BE712" s="114"/>
      <c r="BF712" s="114"/>
      <c r="BG712" s="114"/>
      <c r="BH712" s="114"/>
      <c r="BI712" s="114"/>
      <c r="BJ712" s="431">
        <v>0.05</v>
      </c>
      <c r="BK712" s="431">
        <v>0.05</v>
      </c>
      <c r="BL712" s="434" t="s">
        <v>2163</v>
      </c>
      <c r="BM712" s="431">
        <v>0.11</v>
      </c>
      <c r="BN712" s="431">
        <v>0.11</v>
      </c>
      <c r="BO712" s="434" t="s">
        <v>2718</v>
      </c>
      <c r="BP712" s="771">
        <v>0.15999999999999998</v>
      </c>
      <c r="BQ712" s="549">
        <v>0.16</v>
      </c>
      <c r="BR712" s="550" t="s">
        <v>4508</v>
      </c>
      <c r="BS712" s="1016">
        <v>0.21333333333333332</v>
      </c>
      <c r="BT712" s="1019">
        <v>0.21</v>
      </c>
      <c r="BU712" s="1021" t="s">
        <v>5539</v>
      </c>
      <c r="BV712" s="1327">
        <v>0.27</v>
      </c>
      <c r="BW712" s="1328">
        <v>0.21</v>
      </c>
      <c r="BX712" s="1322" t="s">
        <v>6159</v>
      </c>
      <c r="BY712" s="354">
        <v>0.32</v>
      </c>
      <c r="BZ712" s="1328">
        <v>0.28000000000000003</v>
      </c>
      <c r="CA712" s="1228" t="s">
        <v>7478</v>
      </c>
      <c r="CB712" s="354">
        <v>0.35</v>
      </c>
      <c r="CC712" s="355"/>
      <c r="CD712" s="355"/>
      <c r="CE712" s="354">
        <v>0.4</v>
      </c>
      <c r="CF712" s="355"/>
      <c r="CG712" s="355"/>
      <c r="CH712" s="354">
        <v>0.45</v>
      </c>
      <c r="CI712" s="355"/>
      <c r="CJ712" s="355"/>
      <c r="CK712" s="354">
        <v>0.65333333333333332</v>
      </c>
      <c r="CL712" s="355"/>
      <c r="CM712" s="355"/>
      <c r="CN712" s="354">
        <v>0.73666666666666669</v>
      </c>
      <c r="CO712" s="355"/>
      <c r="CP712" s="355"/>
      <c r="CQ712" s="354">
        <v>0.99999999999999989</v>
      </c>
      <c r="CR712" s="355"/>
      <c r="CS712" s="355"/>
    </row>
    <row r="713" spans="1:97" ht="126" x14ac:dyDescent="0.25">
      <c r="A713" s="234" t="s">
        <v>3556</v>
      </c>
      <c r="B713" s="234" t="s">
        <v>181</v>
      </c>
      <c r="C713" s="234">
        <v>4</v>
      </c>
      <c r="D713" s="166" t="s">
        <v>188</v>
      </c>
      <c r="E713" s="120">
        <v>0</v>
      </c>
      <c r="F713" s="166" t="s">
        <v>192</v>
      </c>
      <c r="G713" s="166" t="s">
        <v>3858</v>
      </c>
      <c r="H713" s="166" t="s">
        <v>183</v>
      </c>
      <c r="I713" s="299" t="str">
        <f t="shared" si="50"/>
        <v>I-405-0-1326901</v>
      </c>
      <c r="J713" s="234" t="s">
        <v>221</v>
      </c>
      <c r="K713" s="234" t="s">
        <v>2176</v>
      </c>
      <c r="L713" s="216" t="s">
        <v>143</v>
      </c>
      <c r="M713" s="301" t="s">
        <v>4754</v>
      </c>
      <c r="N713" s="221"/>
      <c r="O713" s="110" t="s">
        <v>225</v>
      </c>
      <c r="P713" s="110" t="s">
        <v>2100</v>
      </c>
      <c r="Q713" s="331" t="s">
        <v>2101</v>
      </c>
      <c r="R713" s="110" t="s">
        <v>228</v>
      </c>
      <c r="S713" s="111" t="s">
        <v>2164</v>
      </c>
      <c r="T713" s="248" t="s">
        <v>2165</v>
      </c>
      <c r="U713" s="109">
        <v>0.04</v>
      </c>
      <c r="V713" s="216" t="s">
        <v>223</v>
      </c>
      <c r="W713" s="310">
        <v>4</v>
      </c>
      <c r="X713" s="121" t="s">
        <v>222</v>
      </c>
      <c r="Y713" s="188">
        <v>43126</v>
      </c>
      <c r="Z713" s="296" t="s">
        <v>2166</v>
      </c>
      <c r="AA713" s="134">
        <v>43101</v>
      </c>
      <c r="AB713" s="134">
        <v>43465</v>
      </c>
      <c r="AC713" s="341" t="str">
        <f t="shared" ref="AC713:AC776" si="52">TEXT(AA713,"mmmm")</f>
        <v>enero</v>
      </c>
      <c r="AD713" s="343">
        <f t="shared" ref="AD713:AD776" si="53">+AB713-AA713</f>
        <v>364</v>
      </c>
      <c r="AE713" s="342">
        <f t="shared" si="51"/>
        <v>365</v>
      </c>
      <c r="AF713" s="168">
        <v>0</v>
      </c>
      <c r="AG713" s="168">
        <v>365000000</v>
      </c>
      <c r="AH713" s="216" t="s">
        <v>2105</v>
      </c>
      <c r="AI713" s="169"/>
      <c r="AJ713" s="136" t="s">
        <v>2167</v>
      </c>
      <c r="AK713" s="760" t="s">
        <v>4485</v>
      </c>
      <c r="AL713" s="432">
        <v>0</v>
      </c>
      <c r="AM713" s="251" t="s">
        <v>2107</v>
      </c>
      <c r="AN713" s="544"/>
      <c r="AO713" s="546" t="s">
        <v>2706</v>
      </c>
      <c r="AP713" s="429" t="s">
        <v>2706</v>
      </c>
      <c r="AQ713" s="429" t="s">
        <v>4497</v>
      </c>
      <c r="AR713" s="1010" t="s">
        <v>2706</v>
      </c>
      <c r="AS713" s="1010" t="s">
        <v>4497</v>
      </c>
      <c r="AT713" s="1380"/>
      <c r="AU713" s="1322" t="s">
        <v>6141</v>
      </c>
      <c r="AV713" s="1380"/>
      <c r="AW713" s="1380"/>
      <c r="AX713" s="114"/>
      <c r="AY713" s="114"/>
      <c r="AZ713" s="114"/>
      <c r="BA713" s="114"/>
      <c r="BB713" s="114"/>
      <c r="BC713" s="114"/>
      <c r="BD713" s="114"/>
      <c r="BE713" s="114"/>
      <c r="BF713" s="114"/>
      <c r="BG713" s="114"/>
      <c r="BH713" s="114"/>
      <c r="BI713" s="114"/>
      <c r="BJ713" s="431">
        <v>0.05</v>
      </c>
      <c r="BK713" s="431">
        <v>0.05</v>
      </c>
      <c r="BL713" s="400" t="s">
        <v>2168</v>
      </c>
      <c r="BM713" s="549">
        <v>0.11</v>
      </c>
      <c r="BN713" s="549">
        <v>0.11</v>
      </c>
      <c r="BO713" s="550" t="s">
        <v>2719</v>
      </c>
      <c r="BP713" s="289">
        <v>0.15999999999999998</v>
      </c>
      <c r="BQ713" s="773">
        <v>0.16</v>
      </c>
      <c r="BR713" s="550" t="s">
        <v>4509</v>
      </c>
      <c r="BS713" s="1016">
        <v>0.21333333333333332</v>
      </c>
      <c r="BT713" s="1019">
        <v>0.21</v>
      </c>
      <c r="BU713" s="1021" t="s">
        <v>5540</v>
      </c>
      <c r="BV713" s="1327">
        <v>0.27</v>
      </c>
      <c r="BW713" s="1327">
        <v>0.27</v>
      </c>
      <c r="BX713" s="1329" t="s">
        <v>6160</v>
      </c>
      <c r="BY713" s="354">
        <v>0.32</v>
      </c>
      <c r="BZ713" s="1377">
        <v>0.32</v>
      </c>
      <c r="CA713" s="1228" t="s">
        <v>7479</v>
      </c>
      <c r="CB713" s="354">
        <v>0.40333333333333332</v>
      </c>
      <c r="CC713" s="355"/>
      <c r="CD713" s="355"/>
      <c r="CE713" s="354">
        <v>0.48666666666666664</v>
      </c>
      <c r="CF713" s="355"/>
      <c r="CG713" s="355"/>
      <c r="CH713" s="354">
        <v>0.56999999999999995</v>
      </c>
      <c r="CI713" s="355"/>
      <c r="CJ713" s="355"/>
      <c r="CK713" s="354">
        <v>0.65333333333333332</v>
      </c>
      <c r="CL713" s="355"/>
      <c r="CM713" s="355"/>
      <c r="CN713" s="354">
        <v>0.73666666666666669</v>
      </c>
      <c r="CO713" s="355"/>
      <c r="CP713" s="355"/>
      <c r="CQ713" s="354">
        <v>0.99999999999999989</v>
      </c>
      <c r="CR713" s="355"/>
      <c r="CS713" s="355"/>
    </row>
    <row r="714" spans="1:97" ht="346.5" x14ac:dyDescent="0.25">
      <c r="A714" s="234" t="s">
        <v>3556</v>
      </c>
      <c r="B714" s="234" t="s">
        <v>181</v>
      </c>
      <c r="C714" s="234">
        <v>4</v>
      </c>
      <c r="D714" s="166" t="s">
        <v>188</v>
      </c>
      <c r="E714" s="120">
        <v>0</v>
      </c>
      <c r="F714" s="166" t="s">
        <v>192</v>
      </c>
      <c r="G714" s="166" t="s">
        <v>3858</v>
      </c>
      <c r="H714" s="166" t="s">
        <v>185</v>
      </c>
      <c r="I714" s="299" t="str">
        <f t="shared" si="50"/>
        <v>I-405-0-1326902</v>
      </c>
      <c r="J714" s="234" t="s">
        <v>221</v>
      </c>
      <c r="K714" s="234" t="s">
        <v>2176</v>
      </c>
      <c r="L714" s="216" t="s">
        <v>143</v>
      </c>
      <c r="M714" s="301" t="s">
        <v>4754</v>
      </c>
      <c r="N714" s="221"/>
      <c r="O714" s="110" t="s">
        <v>225</v>
      </c>
      <c r="P714" s="110" t="s">
        <v>2100</v>
      </c>
      <c r="Q714" s="331" t="s">
        <v>2101</v>
      </c>
      <c r="R714" s="110" t="s">
        <v>228</v>
      </c>
      <c r="S714" s="111" t="s">
        <v>2164</v>
      </c>
      <c r="T714" s="248" t="s">
        <v>2165</v>
      </c>
      <c r="U714" s="109">
        <v>0.04</v>
      </c>
      <c r="V714" s="216" t="s">
        <v>223</v>
      </c>
      <c r="W714" s="310">
        <v>4</v>
      </c>
      <c r="X714" s="121" t="s">
        <v>222</v>
      </c>
      <c r="Y714" s="188">
        <v>43126</v>
      </c>
      <c r="Z714" s="296" t="s">
        <v>2169</v>
      </c>
      <c r="AA714" s="134">
        <v>43101</v>
      </c>
      <c r="AB714" s="134">
        <v>43465</v>
      </c>
      <c r="AC714" s="341" t="str">
        <f t="shared" si="52"/>
        <v>enero</v>
      </c>
      <c r="AD714" s="343">
        <f t="shared" si="53"/>
        <v>364</v>
      </c>
      <c r="AE714" s="342">
        <f t="shared" si="51"/>
        <v>365</v>
      </c>
      <c r="AF714" s="168">
        <v>0</v>
      </c>
      <c r="AG714" s="168">
        <v>69530150</v>
      </c>
      <c r="AH714" s="216" t="s">
        <v>2105</v>
      </c>
      <c r="AI714" s="169"/>
      <c r="AJ714" s="136" t="s">
        <v>2167</v>
      </c>
      <c r="AK714" s="761" t="s">
        <v>4486</v>
      </c>
      <c r="AL714" s="432">
        <v>0</v>
      </c>
      <c r="AM714" s="251" t="s">
        <v>2107</v>
      </c>
      <c r="AN714" s="544"/>
      <c r="AO714" s="546" t="s">
        <v>2706</v>
      </c>
      <c r="AP714" s="429" t="s">
        <v>2706</v>
      </c>
      <c r="AQ714" s="429" t="s">
        <v>4497</v>
      </c>
      <c r="AR714" s="1010" t="s">
        <v>2706</v>
      </c>
      <c r="AS714" s="1010" t="s">
        <v>4497</v>
      </c>
      <c r="AT714" s="1380"/>
      <c r="AU714" s="1322" t="s">
        <v>6142</v>
      </c>
      <c r="AV714" s="1380"/>
      <c r="AW714" s="1380"/>
      <c r="AX714" s="114"/>
      <c r="AY714" s="114"/>
      <c r="AZ714" s="114"/>
      <c r="BA714" s="114"/>
      <c r="BB714" s="114"/>
      <c r="BC714" s="114"/>
      <c r="BD714" s="114"/>
      <c r="BE714" s="114"/>
      <c r="BF714" s="114"/>
      <c r="BG714" s="114"/>
      <c r="BH714" s="114"/>
      <c r="BI714" s="114"/>
      <c r="BJ714" s="431">
        <v>0.05</v>
      </c>
      <c r="BK714" s="431">
        <v>0.05</v>
      </c>
      <c r="BL714" s="174" t="s">
        <v>2170</v>
      </c>
      <c r="BM714" s="549">
        <v>0.11</v>
      </c>
      <c r="BN714" s="549">
        <v>0.11</v>
      </c>
      <c r="BO714" s="550" t="s">
        <v>2720</v>
      </c>
      <c r="BP714" s="289">
        <v>0.15999999999999998</v>
      </c>
      <c r="BQ714" s="772">
        <v>0.16</v>
      </c>
      <c r="BR714" s="550" t="s">
        <v>4510</v>
      </c>
      <c r="BS714" s="1016">
        <v>0.21333333333333332</v>
      </c>
      <c r="BT714" s="1019">
        <v>0.21</v>
      </c>
      <c r="BU714" s="1021" t="s">
        <v>5541</v>
      </c>
      <c r="BV714" s="1327">
        <v>0.27</v>
      </c>
      <c r="BW714" s="1327">
        <v>0.27</v>
      </c>
      <c r="BX714" s="1329" t="s">
        <v>6161</v>
      </c>
      <c r="BY714" s="354">
        <v>0.32</v>
      </c>
      <c r="BZ714" s="1377">
        <v>0.32</v>
      </c>
      <c r="CA714" s="1228" t="s">
        <v>7480</v>
      </c>
      <c r="CB714" s="354">
        <v>0.40333333333333332</v>
      </c>
      <c r="CC714" s="355"/>
      <c r="CD714" s="355"/>
      <c r="CE714" s="354">
        <v>0.48666666666666664</v>
      </c>
      <c r="CF714" s="355"/>
      <c r="CG714" s="355"/>
      <c r="CH714" s="354">
        <v>0.56999999999999995</v>
      </c>
      <c r="CI714" s="355"/>
      <c r="CJ714" s="355"/>
      <c r="CK714" s="354">
        <v>0.65333333333333332</v>
      </c>
      <c r="CL714" s="355"/>
      <c r="CM714" s="355"/>
      <c r="CN714" s="354">
        <v>0.73666666666666669</v>
      </c>
      <c r="CO714" s="355"/>
      <c r="CP714" s="355"/>
      <c r="CQ714" s="354">
        <v>0.99999999999999989</v>
      </c>
      <c r="CR714" s="355"/>
      <c r="CS714" s="355"/>
    </row>
    <row r="715" spans="1:97" ht="252" x14ac:dyDescent="0.25">
      <c r="A715" s="234" t="s">
        <v>3556</v>
      </c>
      <c r="B715" s="234" t="s">
        <v>181</v>
      </c>
      <c r="C715" s="234">
        <v>4</v>
      </c>
      <c r="D715" s="166" t="s">
        <v>188</v>
      </c>
      <c r="E715" s="697" t="s">
        <v>214</v>
      </c>
      <c r="F715" s="166" t="s">
        <v>195</v>
      </c>
      <c r="G715" s="166" t="s">
        <v>3602</v>
      </c>
      <c r="H715" s="166" t="s">
        <v>183</v>
      </c>
      <c r="I715" s="299" t="str">
        <f t="shared" si="50"/>
        <v>I-405-1-0800801</v>
      </c>
      <c r="J715" s="234" t="s">
        <v>221</v>
      </c>
      <c r="K715" s="234" t="s">
        <v>2176</v>
      </c>
      <c r="L715" s="217" t="s">
        <v>18</v>
      </c>
      <c r="M715" s="301" t="s">
        <v>4754</v>
      </c>
      <c r="N715" s="109"/>
      <c r="O715" s="216" t="s">
        <v>268</v>
      </c>
      <c r="P715" s="110" t="s">
        <v>2100</v>
      </c>
      <c r="Q715" s="331" t="s">
        <v>2101</v>
      </c>
      <c r="R715" s="216" t="s">
        <v>222</v>
      </c>
      <c r="S715" s="111" t="s">
        <v>2171</v>
      </c>
      <c r="T715" s="249" t="s">
        <v>2172</v>
      </c>
      <c r="U715" s="109">
        <v>0.08</v>
      </c>
      <c r="V715" s="216" t="s">
        <v>223</v>
      </c>
      <c r="W715" s="310">
        <v>8</v>
      </c>
      <c r="X715" s="121" t="s">
        <v>222</v>
      </c>
      <c r="Y715" s="188">
        <v>43151</v>
      </c>
      <c r="Z715" s="296" t="s">
        <v>7737</v>
      </c>
      <c r="AA715" s="134">
        <v>43101</v>
      </c>
      <c r="AB715" s="134">
        <v>43465</v>
      </c>
      <c r="AC715" s="341" t="str">
        <f t="shared" si="52"/>
        <v>enero</v>
      </c>
      <c r="AD715" s="343">
        <f t="shared" si="53"/>
        <v>364</v>
      </c>
      <c r="AE715" s="342">
        <f t="shared" si="51"/>
        <v>365</v>
      </c>
      <c r="AF715" s="168">
        <v>0</v>
      </c>
      <c r="AG715" s="168">
        <v>343439100</v>
      </c>
      <c r="AH715" s="216" t="s">
        <v>2105</v>
      </c>
      <c r="AI715" s="169"/>
      <c r="AJ715" s="136" t="s">
        <v>2173</v>
      </c>
      <c r="AK715" s="250" t="s">
        <v>4487</v>
      </c>
      <c r="AL715" s="138">
        <v>0</v>
      </c>
      <c r="AM715" s="250" t="s">
        <v>2174</v>
      </c>
      <c r="AN715" s="551">
        <v>0.56000000000000005</v>
      </c>
      <c r="AO715" s="250" t="s">
        <v>2707</v>
      </c>
      <c r="AP715" s="250">
        <v>0.96</v>
      </c>
      <c r="AQ715" s="250" t="s">
        <v>4498</v>
      </c>
      <c r="AR715" s="1008">
        <v>1.6</v>
      </c>
      <c r="AS715" s="1008" t="s">
        <v>5529</v>
      </c>
      <c r="AT715" s="1008">
        <v>2</v>
      </c>
      <c r="AU715" s="1008" t="s">
        <v>6143</v>
      </c>
      <c r="AV715" s="1008">
        <v>3</v>
      </c>
      <c r="AW715" s="1381" t="s">
        <v>7465</v>
      </c>
      <c r="AX715" s="138"/>
      <c r="AY715" s="138"/>
      <c r="AZ715" s="138"/>
      <c r="BA715" s="138"/>
      <c r="BB715" s="138"/>
      <c r="BC715" s="138"/>
      <c r="BD715" s="138"/>
      <c r="BE715" s="138"/>
      <c r="BF715" s="138"/>
      <c r="BG715" s="138"/>
      <c r="BH715" s="138"/>
      <c r="BI715" s="138"/>
      <c r="BJ715" s="335">
        <v>0.02</v>
      </c>
      <c r="BK715" s="431">
        <v>0.02</v>
      </c>
      <c r="BL715" s="174" t="s">
        <v>2175</v>
      </c>
      <c r="BM715" s="354">
        <v>7.0000000000000007E-2</v>
      </c>
      <c r="BN715" s="549">
        <v>7.0000000000000007E-2</v>
      </c>
      <c r="BO715" s="550" t="s">
        <v>2721</v>
      </c>
      <c r="BP715" s="289">
        <v>0.12</v>
      </c>
      <c r="BQ715" s="549">
        <v>0.12</v>
      </c>
      <c r="BR715" s="550" t="s">
        <v>4511</v>
      </c>
      <c r="BS715" s="1016">
        <v>0.2</v>
      </c>
      <c r="BT715" s="1019">
        <v>0.2</v>
      </c>
      <c r="BU715" s="1021" t="s">
        <v>5542</v>
      </c>
      <c r="BV715" s="1327">
        <v>0.25</v>
      </c>
      <c r="BW715" s="772">
        <v>0.25</v>
      </c>
      <c r="BX715" s="550" t="s">
        <v>6162</v>
      </c>
      <c r="BY715" s="354">
        <v>0.4</v>
      </c>
      <c r="BZ715" s="1473">
        <v>0.4</v>
      </c>
      <c r="CA715" s="1381" t="s">
        <v>7481</v>
      </c>
      <c r="CB715" s="354">
        <v>0.48</v>
      </c>
      <c r="CC715" s="355"/>
      <c r="CD715" s="355"/>
      <c r="CE715" s="354">
        <v>0.55000000000000004</v>
      </c>
      <c r="CF715" s="355"/>
      <c r="CG715" s="355"/>
      <c r="CH715" s="354">
        <v>0.75</v>
      </c>
      <c r="CI715" s="355"/>
      <c r="CJ715" s="355"/>
      <c r="CK715" s="354">
        <v>1</v>
      </c>
      <c r="CL715" s="355"/>
      <c r="CM715" s="355"/>
      <c r="CN715" s="354">
        <v>1</v>
      </c>
      <c r="CO715" s="355"/>
      <c r="CP715" s="355"/>
      <c r="CQ715" s="354">
        <v>1</v>
      </c>
      <c r="CR715" s="355"/>
      <c r="CS715" s="355"/>
    </row>
    <row r="716" spans="1:97" ht="315" x14ac:dyDescent="0.25">
      <c r="A716" s="234" t="s">
        <v>3556</v>
      </c>
      <c r="B716" s="234" t="s">
        <v>181</v>
      </c>
      <c r="C716" s="234">
        <v>4</v>
      </c>
      <c r="D716" s="166" t="s">
        <v>188</v>
      </c>
      <c r="E716" s="697">
        <v>0</v>
      </c>
      <c r="F716" s="166">
        <v>13</v>
      </c>
      <c r="G716" s="166" t="s">
        <v>3859</v>
      </c>
      <c r="H716" s="166" t="s">
        <v>183</v>
      </c>
      <c r="I716" s="299" t="str">
        <f t="shared" si="50"/>
        <v>I-405-0-1327001</v>
      </c>
      <c r="J716" s="234" t="s">
        <v>221</v>
      </c>
      <c r="K716" s="234" t="s">
        <v>2176</v>
      </c>
      <c r="L716" s="216" t="s">
        <v>143</v>
      </c>
      <c r="M716" s="301" t="s">
        <v>4754</v>
      </c>
      <c r="N716" s="234"/>
      <c r="O716" s="216" t="s">
        <v>225</v>
      </c>
      <c r="P716" s="110" t="s">
        <v>2100</v>
      </c>
      <c r="Q716" s="331" t="s">
        <v>2101</v>
      </c>
      <c r="R716" s="110" t="s">
        <v>228</v>
      </c>
      <c r="S716" s="813" t="s">
        <v>2177</v>
      </c>
      <c r="T716" s="249" t="s">
        <v>2178</v>
      </c>
      <c r="U716" s="109">
        <v>0.04</v>
      </c>
      <c r="V716" s="216" t="s">
        <v>223</v>
      </c>
      <c r="W716" s="310">
        <v>12</v>
      </c>
      <c r="X716" s="121" t="s">
        <v>222</v>
      </c>
      <c r="Y716" s="188">
        <v>43126</v>
      </c>
      <c r="Z716" s="296" t="s">
        <v>2179</v>
      </c>
      <c r="AA716" s="134">
        <v>43101</v>
      </c>
      <c r="AB716" s="134">
        <v>43465</v>
      </c>
      <c r="AC716" s="341" t="str">
        <f t="shared" si="52"/>
        <v>enero</v>
      </c>
      <c r="AD716" s="343">
        <f t="shared" si="53"/>
        <v>364</v>
      </c>
      <c r="AE716" s="342">
        <f t="shared" si="51"/>
        <v>365</v>
      </c>
      <c r="AF716" s="350">
        <v>0</v>
      </c>
      <c r="AG716" s="350">
        <v>0</v>
      </c>
      <c r="AH716" s="216"/>
      <c r="AI716" s="436"/>
      <c r="AJ716" s="136" t="s">
        <v>2167</v>
      </c>
      <c r="AK716" s="762" t="s">
        <v>4488</v>
      </c>
      <c r="AL716" s="138"/>
      <c r="AM716" s="250"/>
      <c r="AN716" s="551">
        <v>2</v>
      </c>
      <c r="AO716" s="250" t="s">
        <v>2708</v>
      </c>
      <c r="AP716" s="767">
        <v>3</v>
      </c>
      <c r="AQ716" s="767" t="s">
        <v>4499</v>
      </c>
      <c r="AR716" s="1015">
        <v>4</v>
      </c>
      <c r="AS716" s="1008" t="s">
        <v>5530</v>
      </c>
      <c r="AT716" s="1008">
        <v>5</v>
      </c>
      <c r="AU716" s="1323" t="s">
        <v>6144</v>
      </c>
      <c r="AV716" s="1008">
        <v>6</v>
      </c>
      <c r="AW716" s="1469" t="s">
        <v>7466</v>
      </c>
      <c r="AX716" s="138"/>
      <c r="AY716" s="138"/>
      <c r="AZ716" s="138"/>
      <c r="BA716" s="138"/>
      <c r="BB716" s="138"/>
      <c r="BC716" s="138"/>
      <c r="BD716" s="138"/>
      <c r="BE716" s="138"/>
      <c r="BF716" s="138"/>
      <c r="BG716" s="138"/>
      <c r="BH716" s="138"/>
      <c r="BI716" s="138"/>
      <c r="BJ716" s="335"/>
      <c r="BK716" s="289"/>
      <c r="BL716" s="174"/>
      <c r="BM716" s="289">
        <v>0.17</v>
      </c>
      <c r="BN716" s="289">
        <v>0.17</v>
      </c>
      <c r="BO716" s="550" t="s">
        <v>2708</v>
      </c>
      <c r="BP716" s="289">
        <v>0.25</v>
      </c>
      <c r="BQ716" s="772">
        <v>0.25</v>
      </c>
      <c r="BR716" s="550" t="s">
        <v>4512</v>
      </c>
      <c r="BS716" s="1016">
        <v>0.33</v>
      </c>
      <c r="BT716" s="1019">
        <v>0.33</v>
      </c>
      <c r="BU716" s="1021" t="s">
        <v>5543</v>
      </c>
      <c r="BV716" s="1327">
        <v>0.41</v>
      </c>
      <c r="BW716" s="772">
        <f>+BV716</f>
        <v>0.41</v>
      </c>
      <c r="BX716" s="1329" t="s">
        <v>6163</v>
      </c>
      <c r="BY716" s="289">
        <v>0.49</v>
      </c>
      <c r="BZ716" s="1377">
        <v>0.49</v>
      </c>
      <c r="CA716" s="1228" t="s">
        <v>7482</v>
      </c>
      <c r="CB716" s="289">
        <v>0.56999999999999995</v>
      </c>
      <c r="CC716" s="437"/>
      <c r="CD716" s="437"/>
      <c r="CE716" s="289">
        <v>0.65</v>
      </c>
      <c r="CF716" s="437"/>
      <c r="CG716" s="437"/>
      <c r="CH716" s="289">
        <v>0.73</v>
      </c>
      <c r="CI716" s="437"/>
      <c r="CJ716" s="437"/>
      <c r="CK716" s="289">
        <v>0.81</v>
      </c>
      <c r="CL716" s="437"/>
      <c r="CM716" s="437"/>
      <c r="CN716" s="289">
        <v>0.89</v>
      </c>
      <c r="CO716" s="437"/>
      <c r="CP716" s="437"/>
      <c r="CQ716" s="289">
        <v>0.99999999999999989</v>
      </c>
      <c r="CR716" s="437"/>
      <c r="CS716" s="437"/>
    </row>
    <row r="717" spans="1:97" ht="267.75" x14ac:dyDescent="0.25">
      <c r="A717" s="234" t="s">
        <v>3556</v>
      </c>
      <c r="B717" s="234" t="s">
        <v>181</v>
      </c>
      <c r="C717" s="234">
        <v>4</v>
      </c>
      <c r="D717" s="234" t="s">
        <v>185</v>
      </c>
      <c r="E717" s="120">
        <v>0</v>
      </c>
      <c r="F717" s="234">
        <v>13</v>
      </c>
      <c r="G717" s="166" t="s">
        <v>3860</v>
      </c>
      <c r="H717" s="166" t="s">
        <v>183</v>
      </c>
      <c r="I717" s="299" t="str">
        <f t="shared" si="50"/>
        <v>I-402-0-1327101</v>
      </c>
      <c r="J717" s="234" t="s">
        <v>224</v>
      </c>
      <c r="K717" s="109" t="s">
        <v>1747</v>
      </c>
      <c r="L717" s="109" t="s">
        <v>20</v>
      </c>
      <c r="M717" s="111" t="s">
        <v>4755</v>
      </c>
      <c r="N717" s="202"/>
      <c r="O717" s="110" t="s">
        <v>225</v>
      </c>
      <c r="P717" s="331" t="s">
        <v>2181</v>
      </c>
      <c r="Q717" s="331" t="s">
        <v>3601</v>
      </c>
      <c r="R717" s="216" t="s">
        <v>228</v>
      </c>
      <c r="S717" s="111" t="s">
        <v>2182</v>
      </c>
      <c r="T717" s="111" t="s">
        <v>2183</v>
      </c>
      <c r="U717" s="109">
        <v>8.3299999999999999E-2</v>
      </c>
      <c r="V717" s="216" t="s">
        <v>223</v>
      </c>
      <c r="W717" s="310">
        <v>2300</v>
      </c>
      <c r="X717" s="144"/>
      <c r="Y717" s="144"/>
      <c r="Z717" s="296" t="s">
        <v>2184</v>
      </c>
      <c r="AA717" s="134">
        <v>43101</v>
      </c>
      <c r="AB717" s="134">
        <v>43465</v>
      </c>
      <c r="AC717" s="341" t="str">
        <f t="shared" si="52"/>
        <v>enero</v>
      </c>
      <c r="AD717" s="343">
        <f t="shared" si="53"/>
        <v>364</v>
      </c>
      <c r="AE717" s="342">
        <f t="shared" si="51"/>
        <v>365</v>
      </c>
      <c r="AF717" s="350">
        <v>0</v>
      </c>
      <c r="AG717" s="135">
        <v>2092408184</v>
      </c>
      <c r="AH717" s="216"/>
      <c r="AI717" s="169"/>
      <c r="AJ717" s="296" t="s">
        <v>1308</v>
      </c>
      <c r="AK717" s="114" t="s">
        <v>2185</v>
      </c>
      <c r="AL717" s="438">
        <v>115</v>
      </c>
      <c r="AM717" s="439" t="s">
        <v>2186</v>
      </c>
      <c r="AN717" s="226" t="s">
        <v>2722</v>
      </c>
      <c r="AO717" s="597" t="s">
        <v>2723</v>
      </c>
      <c r="AP717" s="1202">
        <v>554</v>
      </c>
      <c r="AQ717" s="597" t="s">
        <v>4619</v>
      </c>
      <c r="AR717" s="1190">
        <v>839</v>
      </c>
      <c r="AS717" s="1191" t="s">
        <v>5717</v>
      </c>
      <c r="AT717" s="1428">
        <v>1105</v>
      </c>
      <c r="AU717" s="1427" t="s">
        <v>6859</v>
      </c>
      <c r="AV717" s="1428">
        <v>1356</v>
      </c>
      <c r="AW717" s="1427" t="s">
        <v>7321</v>
      </c>
      <c r="AX717" s="144"/>
      <c r="AY717" s="144"/>
      <c r="AZ717" s="144"/>
      <c r="BA717" s="144"/>
      <c r="BB717" s="144"/>
      <c r="BC717" s="144"/>
      <c r="BD717" s="144"/>
      <c r="BE717" s="144"/>
      <c r="BF717" s="144"/>
      <c r="BG717" s="144"/>
      <c r="BH717" s="144"/>
      <c r="BI717" s="144"/>
      <c r="BJ717" s="335">
        <f>IFERROR(VLOOKUP(CONCATENATE($AC717,$AE717),'Matriz de Decisión'!$M$4:$Y$81,2,0),0)</f>
        <v>5.333333333333333E-2</v>
      </c>
      <c r="BK717" s="431">
        <v>0.05</v>
      </c>
      <c r="BL717" s="432" t="s">
        <v>2187</v>
      </c>
      <c r="BM717" s="289">
        <v>0.05</v>
      </c>
      <c r="BN717" s="283" t="s">
        <v>2187</v>
      </c>
      <c r="BO717" s="557" t="s">
        <v>2186</v>
      </c>
      <c r="BP717" s="281">
        <f>IFERROR(VLOOKUP(CONCATENATE($AC717,$AE717),'[1]Matriz de Decisión'!$M$4:$Y$81,4,0),0)</f>
        <v>0.15999999999999998</v>
      </c>
      <c r="BQ717" s="142" t="s">
        <v>4618</v>
      </c>
      <c r="BR717" s="597" t="s">
        <v>4619</v>
      </c>
      <c r="BS717" s="354">
        <f>IFERROR(VLOOKUP(CONCATENATE($AC717,$AE717),'[1]Matriz de Decisión'!$M$4:$Y$81,5,0),0)</f>
        <v>0.21333333333333332</v>
      </c>
      <c r="BT717" s="1194" t="s">
        <v>5728</v>
      </c>
      <c r="BU717" s="1201" t="s">
        <v>5717</v>
      </c>
      <c r="BV717" s="1432">
        <v>0.27</v>
      </c>
      <c r="BW717" s="1436" t="s">
        <v>6870</v>
      </c>
      <c r="BX717" s="1434" t="s">
        <v>6871</v>
      </c>
      <c r="BY717" s="1432">
        <f>IFERROR(VLOOKUP(CONCATENATE($AC717,$AE717),'[1]Matriz de Decisión'!$M$4:$Y$81,7,0),0)</f>
        <v>0.32</v>
      </c>
      <c r="BZ717" s="1402" t="s">
        <v>7332</v>
      </c>
      <c r="CA717" s="1228" t="s">
        <v>7333</v>
      </c>
      <c r="CB717" s="354">
        <f>IFERROR(VLOOKUP(CONCATENATE($AC717,$AE717),'[1]Matriz de Decisión'!$M$4:$Y$81,8,0),0)</f>
        <v>0.40333333333333332</v>
      </c>
      <c r="CC717" s="355"/>
      <c r="CD717" s="355"/>
      <c r="CE717" s="354">
        <f>IFERROR(VLOOKUP(CONCATENATE($AC717,$AE717),'[1]Matriz de Decisión'!$M$4:$Y$81,9,0),0)</f>
        <v>0.48666666666666664</v>
      </c>
      <c r="CF717" s="355"/>
      <c r="CG717" s="355"/>
      <c r="CH717" s="354">
        <f>IFERROR(VLOOKUP(CONCATENATE($AC717,$AE717),'[1]Matriz de Decisión'!$M$4:$Y$81,10,0),0)</f>
        <v>0.56999999999999995</v>
      </c>
      <c r="CI717" s="355"/>
      <c r="CJ717" s="355"/>
      <c r="CK717" s="354">
        <f>IFERROR(VLOOKUP(CONCATENATE($AC717,$AE717),'[1]Matriz de Decisión'!$M$4:$Y$81,11,0),0)</f>
        <v>0.65333333333333332</v>
      </c>
      <c r="CL717" s="355"/>
      <c r="CM717" s="355"/>
      <c r="CN717" s="354">
        <f>IFERROR(VLOOKUP(CONCATENATE($AC717,$AE717),'[1]Matriz de Decisión'!$M$4:$Y$81,12,0),0)</f>
        <v>0.73666666666666669</v>
      </c>
      <c r="CO717" s="355"/>
      <c r="CP717" s="355"/>
      <c r="CQ717" s="354">
        <f>IFERROR(VLOOKUP(CONCATENATE($AC717,$AE717),'[1]Matriz de Decisión'!$M$4:$Y$81,13,0),0)</f>
        <v>0.99999999999999989</v>
      </c>
      <c r="CR717" s="355"/>
      <c r="CS717" s="355"/>
    </row>
    <row r="718" spans="1:97" ht="252" x14ac:dyDescent="0.25">
      <c r="A718" s="234" t="s">
        <v>3556</v>
      </c>
      <c r="B718" s="234" t="s">
        <v>181</v>
      </c>
      <c r="C718" s="234">
        <v>4</v>
      </c>
      <c r="D718" s="234" t="s">
        <v>185</v>
      </c>
      <c r="E718" s="120">
        <v>0</v>
      </c>
      <c r="F718" s="234">
        <v>13</v>
      </c>
      <c r="G718" s="166" t="s">
        <v>3860</v>
      </c>
      <c r="H718" s="166" t="s">
        <v>185</v>
      </c>
      <c r="I718" s="299" t="str">
        <f t="shared" si="50"/>
        <v>I-402-0-1327102</v>
      </c>
      <c r="J718" s="234" t="s">
        <v>224</v>
      </c>
      <c r="K718" s="109" t="s">
        <v>1747</v>
      </c>
      <c r="L718" s="109" t="s">
        <v>20</v>
      </c>
      <c r="M718" s="111" t="s">
        <v>4755</v>
      </c>
      <c r="N718" s="202"/>
      <c r="O718" s="110" t="s">
        <v>225</v>
      </c>
      <c r="P718" s="331" t="s">
        <v>2181</v>
      </c>
      <c r="Q718" s="1181" t="s">
        <v>3601</v>
      </c>
      <c r="R718" s="216" t="s">
        <v>228</v>
      </c>
      <c r="S718" s="111" t="s">
        <v>2182</v>
      </c>
      <c r="T718" s="111" t="s">
        <v>2183</v>
      </c>
      <c r="U718" s="109">
        <v>8.3299999999999999E-2</v>
      </c>
      <c r="V718" s="216" t="s">
        <v>223</v>
      </c>
      <c r="W718" s="310">
        <v>2300</v>
      </c>
      <c r="X718" s="144"/>
      <c r="Y718" s="144"/>
      <c r="Z718" s="296" t="s">
        <v>2188</v>
      </c>
      <c r="AA718" s="134">
        <v>43101</v>
      </c>
      <c r="AB718" s="134">
        <v>43465</v>
      </c>
      <c r="AC718" s="341" t="str">
        <f t="shared" si="52"/>
        <v>enero</v>
      </c>
      <c r="AD718" s="343">
        <f t="shared" si="53"/>
        <v>364</v>
      </c>
      <c r="AE718" s="342">
        <f t="shared" si="51"/>
        <v>365</v>
      </c>
      <c r="AF718" s="350"/>
      <c r="AG718" s="135">
        <v>2092408184</v>
      </c>
      <c r="AH718" s="216"/>
      <c r="AI718" s="169"/>
      <c r="AJ718" s="296" t="s">
        <v>1308</v>
      </c>
      <c r="AK718" s="114" t="s">
        <v>2189</v>
      </c>
      <c r="AL718" s="438">
        <v>5</v>
      </c>
      <c r="AM718" s="440" t="s">
        <v>2190</v>
      </c>
      <c r="AN718" s="236" t="s">
        <v>2722</v>
      </c>
      <c r="AO718" s="552" t="s">
        <v>2724</v>
      </c>
      <c r="AP718" s="276">
        <v>24</v>
      </c>
      <c r="AQ718" s="597" t="s">
        <v>4620</v>
      </c>
      <c r="AR718" s="1190">
        <v>35</v>
      </c>
      <c r="AS718" s="1191" t="s">
        <v>5718</v>
      </c>
      <c r="AT718" s="1426">
        <v>47</v>
      </c>
      <c r="AU718" s="1427" t="s">
        <v>6860</v>
      </c>
      <c r="AV718" s="1426">
        <v>56</v>
      </c>
      <c r="AW718" s="1427" t="s">
        <v>7322</v>
      </c>
      <c r="AX718" s="144"/>
      <c r="AY718" s="144"/>
      <c r="AZ718" s="144"/>
      <c r="BA718" s="144"/>
      <c r="BB718" s="144"/>
      <c r="BC718" s="144"/>
      <c r="BD718" s="144"/>
      <c r="BE718" s="144"/>
      <c r="BF718" s="144"/>
      <c r="BG718" s="144"/>
      <c r="BH718" s="144"/>
      <c r="BI718" s="144"/>
      <c r="BJ718" s="335">
        <f>IFERROR(VLOOKUP(CONCATENATE($AC718,$AE718),'Matriz de Decisión'!$M$4:$Y$81,2,0),0)</f>
        <v>5.333333333333333E-2</v>
      </c>
      <c r="BK718" s="432" t="s">
        <v>2187</v>
      </c>
      <c r="BL718" s="400" t="s">
        <v>2190</v>
      </c>
      <c r="BM718" s="289">
        <v>0.05</v>
      </c>
      <c r="BN718" s="283" t="s">
        <v>2187</v>
      </c>
      <c r="BO718" s="557" t="s">
        <v>2190</v>
      </c>
      <c r="BP718" s="281">
        <f>IFERROR(VLOOKUP(CONCATENATE($AC718,$AE718),'[1]Matriz de Decisión'!$M$4:$Y$81,4,0),0)</f>
        <v>0.15999999999999998</v>
      </c>
      <c r="BQ718" s="276" t="s">
        <v>4618</v>
      </c>
      <c r="BR718" s="597" t="s">
        <v>4620</v>
      </c>
      <c r="BS718" s="354">
        <f>IFERROR(VLOOKUP(CONCATENATE($AC718,$AE718),'[1]Matriz de Decisión'!$M$4:$Y$81,5,0),0)</f>
        <v>0.21333333333333332</v>
      </c>
      <c r="BT718" s="1198" t="s">
        <v>5728</v>
      </c>
      <c r="BU718" s="1201" t="s">
        <v>5729</v>
      </c>
      <c r="BV718" s="1432">
        <v>0.27</v>
      </c>
      <c r="BW718" s="1436" t="s">
        <v>6870</v>
      </c>
      <c r="BX718" s="1434" t="s">
        <v>6872</v>
      </c>
      <c r="BY718" s="1432">
        <f>IFERROR(VLOOKUP(CONCATENATE($AC718,$AE718),'[1]Matriz de Decisión'!$M$4:$Y$81,7,0),0)</f>
        <v>0.32</v>
      </c>
      <c r="BZ718" s="1402" t="s">
        <v>7332</v>
      </c>
      <c r="CA718" s="1228" t="s">
        <v>7322</v>
      </c>
      <c r="CB718" s="354">
        <f>IFERROR(VLOOKUP(CONCATENATE($AC718,$AE718),'[1]Matriz de Decisión'!$M$4:$Y$81,8,0),0)</f>
        <v>0.40333333333333332</v>
      </c>
      <c r="CC718" s="355"/>
      <c r="CD718" s="355"/>
      <c r="CE718" s="354">
        <f>IFERROR(VLOOKUP(CONCATENATE($AC718,$AE718),'[1]Matriz de Decisión'!$M$4:$Y$81,9,0),0)</f>
        <v>0.48666666666666664</v>
      </c>
      <c r="CF718" s="355"/>
      <c r="CG718" s="355"/>
      <c r="CH718" s="354">
        <f>IFERROR(VLOOKUP(CONCATENATE($AC718,$AE718),'[1]Matriz de Decisión'!$M$4:$Y$81,10,0),0)</f>
        <v>0.56999999999999995</v>
      </c>
      <c r="CI718" s="355"/>
      <c r="CJ718" s="355"/>
      <c r="CK718" s="354">
        <f>IFERROR(VLOOKUP(CONCATENATE($AC718,$AE718),'[1]Matriz de Decisión'!$M$4:$Y$81,11,0),0)</f>
        <v>0.65333333333333332</v>
      </c>
      <c r="CL718" s="355"/>
      <c r="CM718" s="355"/>
      <c r="CN718" s="354">
        <f>IFERROR(VLOOKUP(CONCATENATE($AC718,$AE718),'[1]Matriz de Decisión'!$M$4:$Y$81,12,0),0)</f>
        <v>0.73666666666666669</v>
      </c>
      <c r="CO718" s="355"/>
      <c r="CP718" s="355"/>
      <c r="CQ718" s="354">
        <f>IFERROR(VLOOKUP(CONCATENATE($AC718,$AE718),'[1]Matriz de Decisión'!$M$4:$Y$81,13,0),0)</f>
        <v>0.99999999999999989</v>
      </c>
      <c r="CR718" s="355"/>
      <c r="CS718" s="355"/>
    </row>
    <row r="719" spans="1:97" ht="252" x14ac:dyDescent="0.25">
      <c r="A719" s="234" t="s">
        <v>3556</v>
      </c>
      <c r="B719" s="234" t="s">
        <v>181</v>
      </c>
      <c r="C719" s="234">
        <v>4</v>
      </c>
      <c r="D719" s="234" t="s">
        <v>185</v>
      </c>
      <c r="E719" s="120">
        <v>0</v>
      </c>
      <c r="F719" s="234">
        <v>13</v>
      </c>
      <c r="G719" s="166" t="s">
        <v>3860</v>
      </c>
      <c r="H719" s="166" t="s">
        <v>186</v>
      </c>
      <c r="I719" s="299" t="str">
        <f t="shared" si="50"/>
        <v>I-402-0-1327103</v>
      </c>
      <c r="J719" s="234" t="s">
        <v>224</v>
      </c>
      <c r="K719" s="109" t="s">
        <v>1747</v>
      </c>
      <c r="L719" s="109" t="s">
        <v>20</v>
      </c>
      <c r="M719" s="111" t="s">
        <v>4755</v>
      </c>
      <c r="N719" s="202"/>
      <c r="O719" s="110" t="s">
        <v>225</v>
      </c>
      <c r="P719" s="331" t="s">
        <v>2181</v>
      </c>
      <c r="Q719" s="1181" t="s">
        <v>3601</v>
      </c>
      <c r="R719" s="216" t="s">
        <v>228</v>
      </c>
      <c r="S719" s="111" t="s">
        <v>2182</v>
      </c>
      <c r="T719" s="111" t="s">
        <v>2183</v>
      </c>
      <c r="U719" s="109">
        <v>8.3299999999999999E-2</v>
      </c>
      <c r="V719" s="216" t="s">
        <v>223</v>
      </c>
      <c r="W719" s="310">
        <v>2300</v>
      </c>
      <c r="X719" s="144"/>
      <c r="Y719" s="144"/>
      <c r="Z719" s="296" t="s">
        <v>2191</v>
      </c>
      <c r="AA719" s="134">
        <v>43101</v>
      </c>
      <c r="AB719" s="134">
        <v>43465</v>
      </c>
      <c r="AC719" s="341" t="str">
        <f t="shared" si="52"/>
        <v>enero</v>
      </c>
      <c r="AD719" s="343">
        <f t="shared" si="53"/>
        <v>364</v>
      </c>
      <c r="AE719" s="342">
        <f t="shared" si="51"/>
        <v>365</v>
      </c>
      <c r="AF719" s="350"/>
      <c r="AG719" s="135">
        <v>2092408184</v>
      </c>
      <c r="AH719" s="216"/>
      <c r="AI719" s="169"/>
      <c r="AJ719" s="296" t="s">
        <v>1308</v>
      </c>
      <c r="AK719" s="114" t="s">
        <v>2192</v>
      </c>
      <c r="AL719" s="438">
        <v>0</v>
      </c>
      <c r="AM719" s="439" t="s">
        <v>2193</v>
      </c>
      <c r="AN719" s="281">
        <v>0</v>
      </c>
      <c r="AO719" s="552" t="s">
        <v>2725</v>
      </c>
      <c r="AP719" s="142" t="s">
        <v>4621</v>
      </c>
      <c r="AQ719" s="597" t="s">
        <v>4622</v>
      </c>
      <c r="AR719" s="1190">
        <v>2</v>
      </c>
      <c r="AS719" s="1191" t="s">
        <v>5719</v>
      </c>
      <c r="AT719" s="1426">
        <v>1</v>
      </c>
      <c r="AU719" s="1427" t="s">
        <v>6861</v>
      </c>
      <c r="AV719" s="1426">
        <v>0</v>
      </c>
      <c r="AW719" s="1427" t="s">
        <v>7323</v>
      </c>
      <c r="AX719" s="144"/>
      <c r="AY719" s="144"/>
      <c r="AZ719" s="144"/>
      <c r="BA719" s="144"/>
      <c r="BB719" s="144"/>
      <c r="BC719" s="144"/>
      <c r="BD719" s="144"/>
      <c r="BE719" s="144"/>
      <c r="BF719" s="144"/>
      <c r="BG719" s="144"/>
      <c r="BH719" s="144"/>
      <c r="BI719" s="144"/>
      <c r="BJ719" s="335">
        <f>IFERROR(VLOOKUP(CONCATENATE($AC719,$AE719),'Matriz de Decisión'!$M$4:$Y$81,2,0),0)</f>
        <v>5.333333333333333E-2</v>
      </c>
      <c r="BK719" s="432">
        <v>0</v>
      </c>
      <c r="BL719" s="441" t="s">
        <v>2193</v>
      </c>
      <c r="BM719" s="281">
        <f>IFERROR(VLOOKUP(CONCATENATE($AC719,$AE719),'[1]Matriz de Decisión'!$M$4:$Y$81,2,0),0)</f>
        <v>5.333333333333333E-2</v>
      </c>
      <c r="BN719" s="283">
        <v>0</v>
      </c>
      <c r="BO719" s="598" t="s">
        <v>2193</v>
      </c>
      <c r="BP719" s="281">
        <f>IFERROR(VLOOKUP(CONCATENATE($AC719,$AE719),'[1]Matriz de Decisión'!$M$4:$Y$81,4,0),0)</f>
        <v>0.15999999999999998</v>
      </c>
      <c r="BQ719" s="142" t="s">
        <v>4621</v>
      </c>
      <c r="BR719" s="597" t="s">
        <v>4622</v>
      </c>
      <c r="BS719" s="354">
        <f>IFERROR(VLOOKUP(CONCATENATE($AC719,$AE719),'[1]Matriz de Decisión'!$M$4:$Y$81,5,0),0)</f>
        <v>0.21333333333333332</v>
      </c>
      <c r="BT719" s="1194" t="s">
        <v>5730</v>
      </c>
      <c r="BU719" s="1201" t="s">
        <v>5719</v>
      </c>
      <c r="BV719" s="1432">
        <v>0.27</v>
      </c>
      <c r="BW719" s="1435">
        <v>0.25</v>
      </c>
      <c r="BX719" s="1434" t="s">
        <v>6873</v>
      </c>
      <c r="BY719" s="1432">
        <f>IFERROR(VLOOKUP(CONCATENATE($AC719,$AE719),'[1]Matriz de Decisión'!$M$4:$Y$81,7,0),0)</f>
        <v>0.32</v>
      </c>
      <c r="BZ719" s="830">
        <v>0.25</v>
      </c>
      <c r="CA719" s="1228" t="s">
        <v>7323</v>
      </c>
      <c r="CB719" s="354">
        <f>IFERROR(VLOOKUP(CONCATENATE($AC719,$AE719),'[1]Matriz de Decisión'!$M$4:$Y$81,8,0),0)</f>
        <v>0.40333333333333332</v>
      </c>
      <c r="CC719" s="355"/>
      <c r="CD719" s="355"/>
      <c r="CE719" s="354">
        <f>IFERROR(VLOOKUP(CONCATENATE($AC719,$AE719),'[1]Matriz de Decisión'!$M$4:$Y$81,9,0),0)</f>
        <v>0.48666666666666664</v>
      </c>
      <c r="CF719" s="355"/>
      <c r="CG719" s="355"/>
      <c r="CH719" s="354">
        <f>IFERROR(VLOOKUP(CONCATENATE($AC719,$AE719),'[1]Matriz de Decisión'!$M$4:$Y$81,10,0),0)</f>
        <v>0.56999999999999995</v>
      </c>
      <c r="CI719" s="355"/>
      <c r="CJ719" s="355"/>
      <c r="CK719" s="354">
        <f>IFERROR(VLOOKUP(CONCATENATE($AC719,$AE719),'[1]Matriz de Decisión'!$M$4:$Y$81,11,0),0)</f>
        <v>0.65333333333333332</v>
      </c>
      <c r="CL719" s="355"/>
      <c r="CM719" s="355"/>
      <c r="CN719" s="354">
        <f>IFERROR(VLOOKUP(CONCATENATE($AC719,$AE719),'[1]Matriz de Decisión'!$M$4:$Y$81,12,0),0)</f>
        <v>0.73666666666666669</v>
      </c>
      <c r="CO719" s="355"/>
      <c r="CP719" s="355"/>
      <c r="CQ719" s="354">
        <f>IFERROR(VLOOKUP(CONCATENATE($AC719,$AE719),'[1]Matriz de Decisión'!$M$4:$Y$81,13,0),0)</f>
        <v>0.99999999999999989</v>
      </c>
      <c r="CR719" s="355"/>
      <c r="CS719" s="355"/>
    </row>
    <row r="720" spans="1:97" ht="330.75" x14ac:dyDescent="0.25">
      <c r="A720" s="234" t="s">
        <v>3556</v>
      </c>
      <c r="B720" s="234" t="s">
        <v>181</v>
      </c>
      <c r="C720" s="234">
        <v>4</v>
      </c>
      <c r="D720" s="234" t="s">
        <v>185</v>
      </c>
      <c r="E720" s="120">
        <v>0</v>
      </c>
      <c r="F720" s="234">
        <v>13</v>
      </c>
      <c r="G720" s="166" t="s">
        <v>3861</v>
      </c>
      <c r="H720" s="166" t="s">
        <v>183</v>
      </c>
      <c r="I720" s="299" t="str">
        <f t="shared" si="50"/>
        <v>I-402-0-1327201</v>
      </c>
      <c r="J720" s="234" t="s">
        <v>224</v>
      </c>
      <c r="K720" s="109" t="s">
        <v>1747</v>
      </c>
      <c r="L720" s="109" t="s">
        <v>20</v>
      </c>
      <c r="M720" s="111" t="s">
        <v>4755</v>
      </c>
      <c r="N720" s="202"/>
      <c r="O720" s="110" t="s">
        <v>225</v>
      </c>
      <c r="P720" s="331" t="s">
        <v>2181</v>
      </c>
      <c r="Q720" s="1181" t="s">
        <v>3601</v>
      </c>
      <c r="R720" s="216" t="s">
        <v>228</v>
      </c>
      <c r="S720" s="111" t="s">
        <v>2194</v>
      </c>
      <c r="T720" s="111" t="s">
        <v>2183</v>
      </c>
      <c r="U720" s="109">
        <v>8.3299999999999999E-2</v>
      </c>
      <c r="V720" s="216" t="s">
        <v>223</v>
      </c>
      <c r="W720" s="310">
        <v>1200</v>
      </c>
      <c r="X720" s="144"/>
      <c r="Y720" s="144"/>
      <c r="Z720" s="296" t="s">
        <v>2195</v>
      </c>
      <c r="AA720" s="134">
        <v>43101</v>
      </c>
      <c r="AB720" s="134">
        <v>43465</v>
      </c>
      <c r="AC720" s="341" t="str">
        <f t="shared" si="52"/>
        <v>enero</v>
      </c>
      <c r="AD720" s="343">
        <f t="shared" si="53"/>
        <v>364</v>
      </c>
      <c r="AE720" s="342">
        <f t="shared" si="51"/>
        <v>365</v>
      </c>
      <c r="AF720" s="350"/>
      <c r="AG720" s="135">
        <v>794720507</v>
      </c>
      <c r="AH720" s="216"/>
      <c r="AI720" s="169"/>
      <c r="AJ720" s="296" t="s">
        <v>2196</v>
      </c>
      <c r="AK720" s="114" t="s">
        <v>2197</v>
      </c>
      <c r="AL720" s="438">
        <v>64</v>
      </c>
      <c r="AM720" s="440" t="s">
        <v>2198</v>
      </c>
      <c r="AN720" s="227" t="s">
        <v>2726</v>
      </c>
      <c r="AO720" s="552" t="s">
        <v>2727</v>
      </c>
      <c r="AP720" s="142" t="s">
        <v>4623</v>
      </c>
      <c r="AQ720" s="597" t="s">
        <v>4624</v>
      </c>
      <c r="AR720" s="1190">
        <v>282</v>
      </c>
      <c r="AS720" s="1191" t="s">
        <v>5720</v>
      </c>
      <c r="AT720" s="1426">
        <v>355</v>
      </c>
      <c r="AU720" s="1427" t="s">
        <v>6862</v>
      </c>
      <c r="AV720" s="1426">
        <v>414</v>
      </c>
      <c r="AW720" s="1427" t="s">
        <v>7324</v>
      </c>
      <c r="AX720" s="144"/>
      <c r="AY720" s="144"/>
      <c r="AZ720" s="144"/>
      <c r="BA720" s="144"/>
      <c r="BB720" s="144"/>
      <c r="BC720" s="144"/>
      <c r="BD720" s="144"/>
      <c r="BE720" s="144"/>
      <c r="BF720" s="144"/>
      <c r="BG720" s="144"/>
      <c r="BH720" s="144"/>
      <c r="BI720" s="144"/>
      <c r="BJ720" s="335">
        <f>IFERROR(VLOOKUP(CONCATENATE($AC720,$AE720),'Matriz de Decisión'!$M$4:$Y$81,2,0),0)</f>
        <v>5.333333333333333E-2</v>
      </c>
      <c r="BK720" s="432" t="s">
        <v>2199</v>
      </c>
      <c r="BL720" s="400" t="s">
        <v>2198</v>
      </c>
      <c r="BM720" s="281">
        <f>IFERROR(VLOOKUP(CONCATENATE($AC720,$AE720),'[1]Matriz de Decisión'!$M$4:$Y$81,2,0),0)</f>
        <v>5.333333333333333E-2</v>
      </c>
      <c r="BN720" s="283" t="s">
        <v>2199</v>
      </c>
      <c r="BO720" s="557" t="s">
        <v>2198</v>
      </c>
      <c r="BP720" s="281">
        <f>IFERROR(VLOOKUP(CONCATENATE($AC720,$AE720),'[1]Matriz de Decisión'!$M$4:$Y$81,4,0),0)</f>
        <v>0.15999999999999998</v>
      </c>
      <c r="BQ720" s="142" t="s">
        <v>4623</v>
      </c>
      <c r="BR720" s="597" t="s">
        <v>4624</v>
      </c>
      <c r="BS720" s="354">
        <f>IFERROR(VLOOKUP(CONCATENATE($AC720,$AE720),'[1]Matriz de Decisión'!$M$4:$Y$81,5,0),0)</f>
        <v>0.21333333333333332</v>
      </c>
      <c r="BT720" s="1194" t="s">
        <v>5731</v>
      </c>
      <c r="BU720" s="1196" t="s">
        <v>5720</v>
      </c>
      <c r="BV720" s="1432">
        <v>0.27</v>
      </c>
      <c r="BW720" s="1436" t="s">
        <v>6874</v>
      </c>
      <c r="BX720" s="1434" t="s">
        <v>6875</v>
      </c>
      <c r="BY720" s="1432">
        <f>IFERROR(VLOOKUP(CONCATENATE($AC720,$AE720),'[1]Matriz de Decisión'!$M$4:$Y$81,7,0),0)</f>
        <v>0.32</v>
      </c>
      <c r="BZ720" s="1402" t="s">
        <v>7334</v>
      </c>
      <c r="CA720" s="1228" t="s">
        <v>7335</v>
      </c>
      <c r="CB720" s="354">
        <f>IFERROR(VLOOKUP(CONCATENATE($AC720,$AE720),'[1]Matriz de Decisión'!$M$4:$Y$81,8,0),0)</f>
        <v>0.40333333333333332</v>
      </c>
      <c r="CC720" s="355"/>
      <c r="CD720" s="355"/>
      <c r="CE720" s="354">
        <f>IFERROR(VLOOKUP(CONCATENATE($AC720,$AE720),'[1]Matriz de Decisión'!$M$4:$Y$81,9,0),0)</f>
        <v>0.48666666666666664</v>
      </c>
      <c r="CF720" s="355"/>
      <c r="CG720" s="355"/>
      <c r="CH720" s="354">
        <f>IFERROR(VLOOKUP(CONCATENATE($AC720,$AE720),'[1]Matriz de Decisión'!$M$4:$Y$81,10,0),0)</f>
        <v>0.56999999999999995</v>
      </c>
      <c r="CI720" s="355"/>
      <c r="CJ720" s="355"/>
      <c r="CK720" s="354">
        <f>IFERROR(VLOOKUP(CONCATENATE($AC720,$AE720),'[1]Matriz de Decisión'!$M$4:$Y$81,11,0),0)</f>
        <v>0.65333333333333332</v>
      </c>
      <c r="CL720" s="355"/>
      <c r="CM720" s="355"/>
      <c r="CN720" s="354">
        <f>IFERROR(VLOOKUP(CONCATENATE($AC720,$AE720),'[1]Matriz de Decisión'!$M$4:$Y$81,12,0),0)</f>
        <v>0.73666666666666669</v>
      </c>
      <c r="CO720" s="355"/>
      <c r="CP720" s="355"/>
      <c r="CQ720" s="354">
        <f>IFERROR(VLOOKUP(CONCATENATE($AC720,$AE720),'[1]Matriz de Decisión'!$M$4:$Y$81,13,0),0)</f>
        <v>0.99999999999999989</v>
      </c>
      <c r="CR720" s="355"/>
      <c r="CS720" s="355"/>
    </row>
    <row r="721" spans="1:108" ht="220.5" x14ac:dyDescent="0.25">
      <c r="A721" s="234" t="s">
        <v>3556</v>
      </c>
      <c r="B721" s="234" t="s">
        <v>181</v>
      </c>
      <c r="C721" s="234">
        <v>4</v>
      </c>
      <c r="D721" s="234" t="s">
        <v>185</v>
      </c>
      <c r="E721" s="120">
        <v>0</v>
      </c>
      <c r="F721" s="234">
        <v>13</v>
      </c>
      <c r="G721" s="166" t="s">
        <v>3861</v>
      </c>
      <c r="H721" s="166" t="s">
        <v>185</v>
      </c>
      <c r="I721" s="299" t="str">
        <f t="shared" si="50"/>
        <v>I-402-0-1327202</v>
      </c>
      <c r="J721" s="234" t="s">
        <v>224</v>
      </c>
      <c r="K721" s="109" t="s">
        <v>1747</v>
      </c>
      <c r="L721" s="109" t="s">
        <v>20</v>
      </c>
      <c r="M721" s="111" t="s">
        <v>4755</v>
      </c>
      <c r="N721" s="202"/>
      <c r="O721" s="110" t="s">
        <v>225</v>
      </c>
      <c r="P721" s="331" t="s">
        <v>2181</v>
      </c>
      <c r="Q721" s="1181" t="s">
        <v>3601</v>
      </c>
      <c r="R721" s="216" t="s">
        <v>228</v>
      </c>
      <c r="S721" s="111" t="s">
        <v>2194</v>
      </c>
      <c r="T721" s="111" t="s">
        <v>2183</v>
      </c>
      <c r="U721" s="109">
        <v>8.3299999999999999E-2</v>
      </c>
      <c r="V721" s="216" t="s">
        <v>223</v>
      </c>
      <c r="W721" s="310">
        <v>1200</v>
      </c>
      <c r="X721" s="144"/>
      <c r="Y721" s="144"/>
      <c r="Z721" s="296" t="s">
        <v>2200</v>
      </c>
      <c r="AA721" s="134">
        <v>43101</v>
      </c>
      <c r="AB721" s="134">
        <v>43465</v>
      </c>
      <c r="AC721" s="341" t="str">
        <f t="shared" si="52"/>
        <v>enero</v>
      </c>
      <c r="AD721" s="343">
        <f t="shared" si="53"/>
        <v>364</v>
      </c>
      <c r="AE721" s="342">
        <f t="shared" si="51"/>
        <v>365</v>
      </c>
      <c r="AF721" s="350"/>
      <c r="AG721" s="135">
        <v>794720507</v>
      </c>
      <c r="AH721" s="216"/>
      <c r="AI721" s="169"/>
      <c r="AJ721" s="296" t="s">
        <v>2196</v>
      </c>
      <c r="AK721" s="114" t="s">
        <v>2197</v>
      </c>
      <c r="AL721" s="438">
        <v>15</v>
      </c>
      <c r="AM721" s="440" t="s">
        <v>2201</v>
      </c>
      <c r="AN721" s="236" t="s">
        <v>2726</v>
      </c>
      <c r="AO721" s="552" t="s">
        <v>2728</v>
      </c>
      <c r="AP721" s="142" t="s">
        <v>4623</v>
      </c>
      <c r="AQ721" s="280" t="s">
        <v>4625</v>
      </c>
      <c r="AR721" s="1190">
        <v>81</v>
      </c>
      <c r="AS721" s="1191" t="s">
        <v>5721</v>
      </c>
      <c r="AT721" s="1424">
        <v>98</v>
      </c>
      <c r="AU721" s="1427" t="s">
        <v>6863</v>
      </c>
      <c r="AV721" s="1426">
        <v>118</v>
      </c>
      <c r="AW721" s="1427" t="s">
        <v>7325</v>
      </c>
      <c r="AX721" s="144"/>
      <c r="AY721" s="144"/>
      <c r="AZ721" s="144"/>
      <c r="BA721" s="144"/>
      <c r="BB721" s="144"/>
      <c r="BC721" s="144"/>
      <c r="BD721" s="144"/>
      <c r="BE721" s="144"/>
      <c r="BF721" s="144"/>
      <c r="BG721" s="144"/>
      <c r="BH721" s="144"/>
      <c r="BI721" s="144"/>
      <c r="BJ721" s="335">
        <f>IFERROR(VLOOKUP(CONCATENATE($AC721,$AE721),'Matriz de Decisión'!$M$4:$Y$81,2,0),0)</f>
        <v>5.333333333333333E-2</v>
      </c>
      <c r="BK721" s="432" t="s">
        <v>2199</v>
      </c>
      <c r="BL721" s="442" t="s">
        <v>2201</v>
      </c>
      <c r="BM721" s="281">
        <f>IFERROR(VLOOKUP(CONCATENATE($AC721,$AE721),'[1]Matriz de Decisión'!$M$4:$Y$81,2,0),0)</f>
        <v>5.333333333333333E-2</v>
      </c>
      <c r="BN721" s="283" t="s">
        <v>2199</v>
      </c>
      <c r="BO721" s="599" t="s">
        <v>2201</v>
      </c>
      <c r="BP721" s="281">
        <f>IFERROR(VLOOKUP(CONCATENATE($AC721,$AE721),'[1]Matriz de Decisión'!$M$4:$Y$81,4,0),0)</f>
        <v>0.15999999999999998</v>
      </c>
      <c r="BQ721" s="142" t="s">
        <v>4623</v>
      </c>
      <c r="BR721" s="280" t="s">
        <v>4625</v>
      </c>
      <c r="BS721" s="354">
        <f>IFERROR(VLOOKUP(CONCATENATE($AC721,$AE721),'[1]Matriz de Decisión'!$M$4:$Y$81,5,0),0)</f>
        <v>0.21333333333333332</v>
      </c>
      <c r="BT721" s="1198" t="s">
        <v>5731</v>
      </c>
      <c r="BU721" s="1199" t="s">
        <v>5721</v>
      </c>
      <c r="BV721" s="1432">
        <v>0.27</v>
      </c>
      <c r="BW721" s="1436" t="s">
        <v>6874</v>
      </c>
      <c r="BX721" s="1434" t="s">
        <v>6863</v>
      </c>
      <c r="BY721" s="1432">
        <f>IFERROR(VLOOKUP(CONCATENATE($AC721,$AE721),'[1]Matriz de Decisión'!$M$4:$Y$81,7,0),0)</f>
        <v>0.32</v>
      </c>
      <c r="BZ721" s="1402" t="s">
        <v>7336</v>
      </c>
      <c r="CA721" s="1228" t="s">
        <v>7325</v>
      </c>
      <c r="CB721" s="354">
        <f>IFERROR(VLOOKUP(CONCATENATE($AC721,$AE721),'[1]Matriz de Decisión'!$M$4:$Y$81,8,0),0)</f>
        <v>0.40333333333333332</v>
      </c>
      <c r="CC721" s="355"/>
      <c r="CD721" s="355"/>
      <c r="CE721" s="354">
        <f>IFERROR(VLOOKUP(CONCATENATE($AC721,$AE721),'[1]Matriz de Decisión'!$M$4:$Y$81,9,0),0)</f>
        <v>0.48666666666666664</v>
      </c>
      <c r="CF721" s="355"/>
      <c r="CG721" s="355"/>
      <c r="CH721" s="354">
        <f>IFERROR(VLOOKUP(CONCATENATE($AC721,$AE721),'[1]Matriz de Decisión'!$M$4:$Y$81,10,0),0)</f>
        <v>0.56999999999999995</v>
      </c>
      <c r="CI721" s="355"/>
      <c r="CJ721" s="355"/>
      <c r="CK721" s="354">
        <f>IFERROR(VLOOKUP(CONCATENATE($AC721,$AE721),'[1]Matriz de Decisión'!$M$4:$Y$81,11,0),0)</f>
        <v>0.65333333333333332</v>
      </c>
      <c r="CL721" s="355"/>
      <c r="CM721" s="355"/>
      <c r="CN721" s="354">
        <f>IFERROR(VLOOKUP(CONCATENATE($AC721,$AE721),'[1]Matriz de Decisión'!$M$4:$Y$81,12,0),0)</f>
        <v>0.73666666666666669</v>
      </c>
      <c r="CO721" s="355"/>
      <c r="CP721" s="355"/>
      <c r="CQ721" s="354">
        <f>IFERROR(VLOOKUP(CONCATENATE($AC721,$AE721),'[1]Matriz de Decisión'!$M$4:$Y$81,13,0),0)</f>
        <v>0.99999999999999989</v>
      </c>
      <c r="CR721" s="355"/>
      <c r="CS721" s="355"/>
    </row>
    <row r="722" spans="1:108" ht="267.75" x14ac:dyDescent="0.25">
      <c r="A722" s="234" t="s">
        <v>3555</v>
      </c>
      <c r="B722" s="234" t="s">
        <v>181</v>
      </c>
      <c r="C722" s="234">
        <v>4</v>
      </c>
      <c r="D722" s="234" t="s">
        <v>185</v>
      </c>
      <c r="E722" s="120">
        <v>1</v>
      </c>
      <c r="F722" s="234" t="s">
        <v>211</v>
      </c>
      <c r="G722" s="166" t="s">
        <v>199</v>
      </c>
      <c r="H722" s="166" t="s">
        <v>183</v>
      </c>
      <c r="I722" s="299" t="str">
        <f t="shared" si="50"/>
        <v>I-402-1-2600101</v>
      </c>
      <c r="J722" s="234" t="s">
        <v>224</v>
      </c>
      <c r="K722" s="109" t="s">
        <v>1747</v>
      </c>
      <c r="L722" s="109" t="s">
        <v>20</v>
      </c>
      <c r="M722" s="111" t="s">
        <v>4755</v>
      </c>
      <c r="N722" s="202"/>
      <c r="O722" s="110" t="s">
        <v>2180</v>
      </c>
      <c r="P722" s="331" t="s">
        <v>2181</v>
      </c>
      <c r="Q722" s="1181" t="s">
        <v>3601</v>
      </c>
      <c r="R722" s="216" t="s">
        <v>222</v>
      </c>
      <c r="S722" s="111" t="s">
        <v>2202</v>
      </c>
      <c r="T722" s="111" t="s">
        <v>2183</v>
      </c>
      <c r="U722" s="109">
        <v>8.3299999999999999E-2</v>
      </c>
      <c r="V722" s="216" t="s">
        <v>223</v>
      </c>
      <c r="W722" s="984">
        <v>53000</v>
      </c>
      <c r="X722" s="489" t="s">
        <v>222</v>
      </c>
      <c r="Y722" s="624">
        <v>43186</v>
      </c>
      <c r="Z722" s="296" t="s">
        <v>2203</v>
      </c>
      <c r="AA722" s="134">
        <v>43101</v>
      </c>
      <c r="AB722" s="134">
        <v>43465</v>
      </c>
      <c r="AC722" s="341" t="str">
        <f t="shared" si="52"/>
        <v>enero</v>
      </c>
      <c r="AD722" s="343">
        <f t="shared" si="53"/>
        <v>364</v>
      </c>
      <c r="AE722" s="342">
        <f t="shared" si="51"/>
        <v>365</v>
      </c>
      <c r="AF722" s="350"/>
      <c r="AG722" s="135">
        <v>794720507</v>
      </c>
      <c r="AH722" s="216"/>
      <c r="AI722" s="169"/>
      <c r="AJ722" s="296" t="s">
        <v>2196</v>
      </c>
      <c r="AK722" s="114" t="s">
        <v>2204</v>
      </c>
      <c r="AL722" s="443">
        <v>3250</v>
      </c>
      <c r="AM722" s="440" t="s">
        <v>2205</v>
      </c>
      <c r="AN722" s="553" t="s">
        <v>2729</v>
      </c>
      <c r="AO722" s="552" t="s">
        <v>3325</v>
      </c>
      <c r="AP722" s="279"/>
      <c r="AQ722" s="995" t="s">
        <v>4802</v>
      </c>
      <c r="AR722" s="1187"/>
      <c r="AS722" s="1187"/>
      <c r="AT722" s="1423"/>
      <c r="AU722" s="1423"/>
      <c r="AV722" s="1423"/>
      <c r="AW722" s="1423"/>
      <c r="AX722" s="144"/>
      <c r="AY722" s="144"/>
      <c r="AZ722" s="144"/>
      <c r="BA722" s="144"/>
      <c r="BB722" s="144"/>
      <c r="BC722" s="144"/>
      <c r="BD722" s="144"/>
      <c r="BE722" s="144"/>
      <c r="BF722" s="144"/>
      <c r="BG722" s="144"/>
      <c r="BH722" s="144"/>
      <c r="BI722" s="144"/>
      <c r="BJ722" s="335">
        <f>IFERROR(VLOOKUP(CONCATENATE($AC722,$AE722),'Matriz de Decisión'!$M$4:$Y$81,2,0),0)</f>
        <v>5.333333333333333E-2</v>
      </c>
      <c r="BK722" s="432" t="s">
        <v>2206</v>
      </c>
      <c r="BL722" s="400" t="s">
        <v>2207</v>
      </c>
      <c r="BM722" s="281">
        <f>IFERROR(VLOOKUP(CONCATENATE($AC722,$AE722),'[1]Matriz de Decisión'!$M$4:$Y$81,2,0),0)</f>
        <v>5.333333333333333E-2</v>
      </c>
      <c r="BN722" s="283" t="s">
        <v>2206</v>
      </c>
      <c r="BO722" s="557" t="s">
        <v>2207</v>
      </c>
      <c r="BP722" s="281">
        <f>IFERROR(VLOOKUP(CONCATENATE($AC722,$AE722),'[1]Matriz de Decisión'!$M$4:$Y$81,4,0),0)</f>
        <v>0.15999999999999998</v>
      </c>
      <c r="BQ722" s="279"/>
      <c r="BR722" s="259" t="s">
        <v>4634</v>
      </c>
      <c r="BS722" s="354">
        <f>IFERROR(VLOOKUP(CONCATENATE($AC722,$AE722),'[1]Matriz de Decisión'!$M$4:$Y$81,5,0),0)</f>
        <v>0.21333333333333332</v>
      </c>
      <c r="BT722" s="1197"/>
      <c r="BU722" s="1197"/>
      <c r="BV722" s="1432">
        <v>0.27</v>
      </c>
      <c r="BW722" s="1436"/>
      <c r="BX722" s="1433"/>
      <c r="BY722" s="1432">
        <f>IFERROR(VLOOKUP(CONCATENATE($AC722,$AE722),'[1]Matriz de Decisión'!$M$4:$Y$81,7,0),0)</f>
        <v>0.32</v>
      </c>
      <c r="BZ722" s="1433"/>
      <c r="CA722" s="1228"/>
      <c r="CB722" s="354">
        <f>IFERROR(VLOOKUP(CONCATENATE($AC722,$AE722),'[1]Matriz de Decisión'!$M$4:$Y$81,8,0),0)</f>
        <v>0.40333333333333332</v>
      </c>
      <c r="CC722" s="355"/>
      <c r="CD722" s="355"/>
      <c r="CE722" s="354">
        <f>IFERROR(VLOOKUP(CONCATENATE($AC722,$AE722),'[1]Matriz de Decisión'!$M$4:$Y$81,9,0),0)</f>
        <v>0.48666666666666664</v>
      </c>
      <c r="CF722" s="355"/>
      <c r="CG722" s="355"/>
      <c r="CH722" s="354">
        <f>IFERROR(VLOOKUP(CONCATENATE($AC722,$AE722),'[1]Matriz de Decisión'!$M$4:$Y$81,10,0),0)</f>
        <v>0.56999999999999995</v>
      </c>
      <c r="CI722" s="355"/>
      <c r="CJ722" s="355"/>
      <c r="CK722" s="354">
        <f>IFERROR(VLOOKUP(CONCATENATE($AC722,$AE722),'[1]Matriz de Decisión'!$M$4:$Y$81,11,0),0)</f>
        <v>0.65333333333333332</v>
      </c>
      <c r="CL722" s="355"/>
      <c r="CM722" s="355"/>
      <c r="CN722" s="354">
        <f>IFERROR(VLOOKUP(CONCATENATE($AC722,$AE722),'[1]Matriz de Decisión'!$M$4:$Y$81,12,0),0)</f>
        <v>0.73666666666666669</v>
      </c>
      <c r="CO722" s="355"/>
      <c r="CP722" s="355"/>
      <c r="CQ722" s="354">
        <f>IFERROR(VLOOKUP(CONCATENATE($AC722,$AE722),'[1]Matriz de Decisión'!$M$4:$Y$81,13,0),0)</f>
        <v>0.99999999999999989</v>
      </c>
      <c r="CR722" s="355"/>
      <c r="CS722" s="355"/>
    </row>
    <row r="723" spans="1:108" ht="378" x14ac:dyDescent="0.25">
      <c r="A723" s="234" t="s">
        <v>3556</v>
      </c>
      <c r="B723" s="234" t="s">
        <v>181</v>
      </c>
      <c r="C723" s="234">
        <v>4</v>
      </c>
      <c r="D723" s="234" t="s">
        <v>185</v>
      </c>
      <c r="E723" s="120">
        <v>1</v>
      </c>
      <c r="F723" s="234" t="s">
        <v>211</v>
      </c>
      <c r="G723" s="166" t="s">
        <v>200</v>
      </c>
      <c r="H723" s="166" t="s">
        <v>183</v>
      </c>
      <c r="I723" s="299" t="str">
        <f t="shared" si="50"/>
        <v>I-402-1-2600201</v>
      </c>
      <c r="J723" s="234" t="s">
        <v>224</v>
      </c>
      <c r="K723" s="109" t="s">
        <v>1747</v>
      </c>
      <c r="L723" s="109" t="s">
        <v>20</v>
      </c>
      <c r="M723" s="111" t="s">
        <v>4755</v>
      </c>
      <c r="N723" s="202"/>
      <c r="O723" s="110" t="s">
        <v>2180</v>
      </c>
      <c r="P723" s="331" t="s">
        <v>2181</v>
      </c>
      <c r="Q723" s="1181" t="s">
        <v>3601</v>
      </c>
      <c r="R723" s="216" t="s">
        <v>222</v>
      </c>
      <c r="S723" s="111" t="s">
        <v>2208</v>
      </c>
      <c r="T723" s="111" t="s">
        <v>2183</v>
      </c>
      <c r="U723" s="109">
        <v>8.3299999999999999E-2</v>
      </c>
      <c r="V723" s="216" t="s">
        <v>223</v>
      </c>
      <c r="W723" s="984">
        <v>200</v>
      </c>
      <c r="X723" s="489" t="s">
        <v>222</v>
      </c>
      <c r="Y723" s="624">
        <v>43186</v>
      </c>
      <c r="Z723" s="296" t="s">
        <v>2209</v>
      </c>
      <c r="AA723" s="134">
        <v>43101</v>
      </c>
      <c r="AB723" s="134">
        <v>43465</v>
      </c>
      <c r="AC723" s="341" t="str">
        <f t="shared" si="52"/>
        <v>enero</v>
      </c>
      <c r="AD723" s="343">
        <f t="shared" si="53"/>
        <v>364</v>
      </c>
      <c r="AE723" s="342">
        <f t="shared" si="51"/>
        <v>365</v>
      </c>
      <c r="AF723" s="350"/>
      <c r="AG723" s="135">
        <v>2050512840</v>
      </c>
      <c r="AH723" s="216"/>
      <c r="AI723" s="169"/>
      <c r="AJ723" s="296" t="s">
        <v>1302</v>
      </c>
      <c r="AK723" s="114" t="s">
        <v>2210</v>
      </c>
      <c r="AL723" s="438">
        <v>1</v>
      </c>
      <c r="AM723" s="440" t="s">
        <v>2211</v>
      </c>
      <c r="AN723" s="236" t="s">
        <v>2730</v>
      </c>
      <c r="AO723" s="554" t="s">
        <v>2731</v>
      </c>
      <c r="AP723" s="276" t="s">
        <v>4626</v>
      </c>
      <c r="AQ723" s="597" t="s">
        <v>4627</v>
      </c>
      <c r="AR723" s="1188">
        <v>7</v>
      </c>
      <c r="AS723" s="1203" t="s">
        <v>5722</v>
      </c>
      <c r="AT723" s="1426">
        <v>9</v>
      </c>
      <c r="AU723" s="1427" t="s">
        <v>6864</v>
      </c>
      <c r="AV723" s="1426">
        <v>11</v>
      </c>
      <c r="AW723" s="1427" t="s">
        <v>7326</v>
      </c>
      <c r="AX723" s="144"/>
      <c r="AY723" s="144"/>
      <c r="AZ723" s="144"/>
      <c r="BA723" s="144"/>
      <c r="BB723" s="144"/>
      <c r="BC723" s="144"/>
      <c r="BD723" s="144"/>
      <c r="BE723" s="144"/>
      <c r="BF723" s="144"/>
      <c r="BG723" s="144"/>
      <c r="BH723" s="144"/>
      <c r="BI723" s="144"/>
      <c r="BJ723" s="335">
        <f>IFERROR(VLOOKUP(CONCATENATE($AC723,$AE723),'Matriz de Decisión'!$M$4:$Y$81,2,0),0)</f>
        <v>5.333333333333333E-2</v>
      </c>
      <c r="BK723" s="432" t="s">
        <v>2212</v>
      </c>
      <c r="BL723" s="400" t="s">
        <v>2211</v>
      </c>
      <c r="BM723" s="281">
        <f>IFERROR(VLOOKUP(CONCATENATE($AC723,$AE723),'[1]Matriz de Decisión'!$M$4:$Y$81,2,0),0)</f>
        <v>5.333333333333333E-2</v>
      </c>
      <c r="BN723" s="283" t="s">
        <v>2212</v>
      </c>
      <c r="BO723" s="557" t="s">
        <v>2211</v>
      </c>
      <c r="BP723" s="281">
        <f>IFERROR(VLOOKUP(CONCATENATE($AC723,$AE723),'[1]Matriz de Decisión'!$M$4:$Y$81,4,0),0)</f>
        <v>0.15999999999999998</v>
      </c>
      <c r="BQ723" s="276" t="s">
        <v>4626</v>
      </c>
      <c r="BR723" s="597" t="s">
        <v>4627</v>
      </c>
      <c r="BS723" s="354">
        <f>IFERROR(VLOOKUP(CONCATENATE($AC723,$AE723),'[1]Matriz de Decisión'!$M$4:$Y$81,5,0),0)</f>
        <v>0.21333333333333332</v>
      </c>
      <c r="BT723" s="1194" t="s">
        <v>5732</v>
      </c>
      <c r="BU723" s="1199" t="s">
        <v>5722</v>
      </c>
      <c r="BV723" s="1432">
        <v>0.27</v>
      </c>
      <c r="BW723" s="1436" t="s">
        <v>6876</v>
      </c>
      <c r="BX723" s="1434" t="s">
        <v>6864</v>
      </c>
      <c r="BY723" s="1432">
        <f>IFERROR(VLOOKUP(CONCATENATE($AC723,$AE723),'[1]Matriz de Decisión'!$M$4:$Y$81,7,0),0)</f>
        <v>0.32</v>
      </c>
      <c r="BZ723" s="830">
        <v>0.32</v>
      </c>
      <c r="CA723" s="1228" t="s">
        <v>7326</v>
      </c>
      <c r="CB723" s="354">
        <f>IFERROR(VLOOKUP(CONCATENATE($AC723,$AE723),'[1]Matriz de Decisión'!$M$4:$Y$81,8,0),0)</f>
        <v>0.40333333333333332</v>
      </c>
      <c r="CC723" s="355"/>
      <c r="CD723" s="355"/>
      <c r="CE723" s="354">
        <f>IFERROR(VLOOKUP(CONCATENATE($AC723,$AE723),'[1]Matriz de Decisión'!$M$4:$Y$81,9,0),0)</f>
        <v>0.48666666666666664</v>
      </c>
      <c r="CF723" s="355"/>
      <c r="CG723" s="355"/>
      <c r="CH723" s="354">
        <f>IFERROR(VLOOKUP(CONCATENATE($AC723,$AE723),'[1]Matriz de Decisión'!$M$4:$Y$81,10,0),0)</f>
        <v>0.56999999999999995</v>
      </c>
      <c r="CI723" s="355"/>
      <c r="CJ723" s="355"/>
      <c r="CK723" s="354">
        <f>IFERROR(VLOOKUP(CONCATENATE($AC723,$AE723),'[1]Matriz de Decisión'!$M$4:$Y$81,11,0),0)</f>
        <v>0.65333333333333332</v>
      </c>
      <c r="CL723" s="355"/>
      <c r="CM723" s="355"/>
      <c r="CN723" s="354">
        <f>IFERROR(VLOOKUP(CONCATENATE($AC723,$AE723),'[1]Matriz de Decisión'!$M$4:$Y$81,12,0),0)</f>
        <v>0.73666666666666669</v>
      </c>
      <c r="CO723" s="355"/>
      <c r="CP723" s="355"/>
      <c r="CQ723" s="354">
        <f>IFERROR(VLOOKUP(CONCATENATE($AC723,$AE723),'[1]Matriz de Decisión'!$M$4:$Y$81,13,0),0)</f>
        <v>0.99999999999999989</v>
      </c>
      <c r="CR723" s="355"/>
      <c r="CS723" s="355"/>
    </row>
    <row r="724" spans="1:108" ht="409.5" x14ac:dyDescent="0.25">
      <c r="A724" s="234" t="s">
        <v>3556</v>
      </c>
      <c r="B724" s="234" t="s">
        <v>181</v>
      </c>
      <c r="C724" s="234">
        <v>4</v>
      </c>
      <c r="D724" s="234" t="s">
        <v>185</v>
      </c>
      <c r="E724" s="120">
        <v>1</v>
      </c>
      <c r="F724" s="234" t="s">
        <v>211</v>
      </c>
      <c r="G724" s="166" t="s">
        <v>200</v>
      </c>
      <c r="H724" s="166" t="s">
        <v>185</v>
      </c>
      <c r="I724" s="299" t="str">
        <f t="shared" si="50"/>
        <v>I-402-1-2600202</v>
      </c>
      <c r="J724" s="234" t="s">
        <v>224</v>
      </c>
      <c r="K724" s="109" t="s">
        <v>1747</v>
      </c>
      <c r="L724" s="109" t="s">
        <v>20</v>
      </c>
      <c r="M724" s="111" t="s">
        <v>4755</v>
      </c>
      <c r="N724" s="202"/>
      <c r="O724" s="110" t="s">
        <v>2180</v>
      </c>
      <c r="P724" s="331" t="s">
        <v>2181</v>
      </c>
      <c r="Q724" s="1181" t="s">
        <v>3601</v>
      </c>
      <c r="R724" s="216" t="s">
        <v>222</v>
      </c>
      <c r="S724" s="111" t="s">
        <v>2208</v>
      </c>
      <c r="T724" s="111" t="s">
        <v>2183</v>
      </c>
      <c r="U724" s="109">
        <v>8.3299999999999999E-2</v>
      </c>
      <c r="V724" s="216" t="s">
        <v>223</v>
      </c>
      <c r="W724" s="984">
        <v>200</v>
      </c>
      <c r="X724" s="489" t="s">
        <v>222</v>
      </c>
      <c r="Y724" s="144"/>
      <c r="Z724" s="296" t="s">
        <v>2213</v>
      </c>
      <c r="AA724" s="134">
        <v>43101</v>
      </c>
      <c r="AB724" s="134">
        <v>43465</v>
      </c>
      <c r="AC724" s="341" t="str">
        <f t="shared" si="52"/>
        <v>enero</v>
      </c>
      <c r="AD724" s="343">
        <f t="shared" si="53"/>
        <v>364</v>
      </c>
      <c r="AE724" s="342">
        <f t="shared" si="51"/>
        <v>365</v>
      </c>
      <c r="AF724" s="350"/>
      <c r="AG724" s="135">
        <v>2050512840</v>
      </c>
      <c r="AH724" s="216"/>
      <c r="AI724" s="169"/>
      <c r="AJ724" s="296" t="s">
        <v>1302</v>
      </c>
      <c r="AK724" s="114" t="s">
        <v>2214</v>
      </c>
      <c r="AL724" s="438">
        <v>14</v>
      </c>
      <c r="AM724" s="440" t="s">
        <v>2215</v>
      </c>
      <c r="AN724" s="236" t="s">
        <v>2730</v>
      </c>
      <c r="AO724" s="552" t="s">
        <v>2732</v>
      </c>
      <c r="AP724" s="142" t="s">
        <v>4626</v>
      </c>
      <c r="AQ724" s="597" t="s">
        <v>4628</v>
      </c>
      <c r="AR724" s="1190">
        <v>74</v>
      </c>
      <c r="AS724" s="1191" t="s">
        <v>5723</v>
      </c>
      <c r="AT724" s="1426">
        <v>98</v>
      </c>
      <c r="AU724" s="1427" t="s">
        <v>6865</v>
      </c>
      <c r="AV724" s="1426">
        <v>115</v>
      </c>
      <c r="AW724" s="1427" t="s">
        <v>7327</v>
      </c>
      <c r="AX724" s="144"/>
      <c r="AY724" s="144"/>
      <c r="AZ724" s="144"/>
      <c r="BA724" s="144"/>
      <c r="BB724" s="144"/>
      <c r="BC724" s="144"/>
      <c r="BD724" s="144"/>
      <c r="BE724" s="144"/>
      <c r="BF724" s="144"/>
      <c r="BG724" s="144"/>
      <c r="BH724" s="144"/>
      <c r="BI724" s="144"/>
      <c r="BJ724" s="335">
        <f>IFERROR(VLOOKUP(CONCATENATE($AC724,$AE724),'Matriz de Decisión'!$M$4:$Y$81,2,0),0)</f>
        <v>5.333333333333333E-2</v>
      </c>
      <c r="BK724" s="432" t="s">
        <v>2212</v>
      </c>
      <c r="BL724" s="400" t="s">
        <v>2216</v>
      </c>
      <c r="BM724" s="281">
        <f>IFERROR(VLOOKUP(CONCATENATE($AC724,$AE724),'[1]Matriz de Decisión'!$M$4:$Y$81,2,0),0)</f>
        <v>5.333333333333333E-2</v>
      </c>
      <c r="BN724" s="283" t="s">
        <v>2212</v>
      </c>
      <c r="BO724" s="557" t="s">
        <v>2216</v>
      </c>
      <c r="BP724" s="281">
        <f>IFERROR(VLOOKUP(CONCATENATE($AC724,$AE724),'[1]Matriz de Decisión'!$M$4:$Y$81,4,0),0)</f>
        <v>0.15999999999999998</v>
      </c>
      <c r="BQ724" s="142" t="s">
        <v>4626</v>
      </c>
      <c r="BR724" s="597" t="s">
        <v>4628</v>
      </c>
      <c r="BS724" s="354">
        <f>IFERROR(VLOOKUP(CONCATENATE($AC724,$AE724),'[1]Matriz de Decisión'!$M$4:$Y$81,5,0),0)</f>
        <v>0.21333333333333332</v>
      </c>
      <c r="BT724" s="1194" t="s">
        <v>5732</v>
      </c>
      <c r="BU724" s="1199" t="s">
        <v>5723</v>
      </c>
      <c r="BV724" s="1432">
        <v>0.27</v>
      </c>
      <c r="BW724" s="1436" t="s">
        <v>6876</v>
      </c>
      <c r="BX724" s="1434" t="s">
        <v>6877</v>
      </c>
      <c r="BY724" s="1432">
        <f>IFERROR(VLOOKUP(CONCATENATE($AC724,$AE724),'[1]Matriz de Decisión'!$M$4:$Y$81,7,0),0)</f>
        <v>0.32</v>
      </c>
      <c r="BZ724" s="830">
        <v>0.32</v>
      </c>
      <c r="CA724" s="1228" t="s">
        <v>7327</v>
      </c>
      <c r="CB724" s="354">
        <f>IFERROR(VLOOKUP(CONCATENATE($AC724,$AE724),'[1]Matriz de Decisión'!$M$4:$Y$81,8,0),0)</f>
        <v>0.40333333333333332</v>
      </c>
      <c r="CC724" s="355"/>
      <c r="CD724" s="355"/>
      <c r="CE724" s="354">
        <f>IFERROR(VLOOKUP(CONCATENATE($AC724,$AE724),'[1]Matriz de Decisión'!$M$4:$Y$81,9,0),0)</f>
        <v>0.48666666666666664</v>
      </c>
      <c r="CF724" s="355"/>
      <c r="CG724" s="355"/>
      <c r="CH724" s="354">
        <f>IFERROR(VLOOKUP(CONCATENATE($AC724,$AE724),'[1]Matriz de Decisión'!$M$4:$Y$81,10,0),0)</f>
        <v>0.56999999999999995</v>
      </c>
      <c r="CI724" s="355"/>
      <c r="CJ724" s="355"/>
      <c r="CK724" s="354">
        <f>IFERROR(VLOOKUP(CONCATENATE($AC724,$AE724),'[1]Matriz de Decisión'!$M$4:$Y$81,11,0),0)</f>
        <v>0.65333333333333332</v>
      </c>
      <c r="CL724" s="355"/>
      <c r="CM724" s="355"/>
      <c r="CN724" s="354">
        <f>IFERROR(VLOOKUP(CONCATENATE($AC724,$AE724),'[1]Matriz de Decisión'!$M$4:$Y$81,12,0),0)</f>
        <v>0.73666666666666669</v>
      </c>
      <c r="CO724" s="355"/>
      <c r="CP724" s="355"/>
      <c r="CQ724" s="354">
        <f>IFERROR(VLOOKUP(CONCATENATE($AC724,$AE724),'[1]Matriz de Decisión'!$M$4:$Y$81,13,0),0)</f>
        <v>0.99999999999999989</v>
      </c>
      <c r="CR724" s="355"/>
      <c r="CS724" s="355"/>
    </row>
    <row r="725" spans="1:108" ht="141.75" x14ac:dyDescent="0.25">
      <c r="A725" s="234" t="s">
        <v>3556</v>
      </c>
      <c r="B725" s="234" t="s">
        <v>181</v>
      </c>
      <c r="C725" s="234">
        <v>4</v>
      </c>
      <c r="D725" s="234" t="s">
        <v>185</v>
      </c>
      <c r="E725" s="120">
        <v>0</v>
      </c>
      <c r="F725" s="234">
        <v>13</v>
      </c>
      <c r="G725" s="166" t="s">
        <v>3862</v>
      </c>
      <c r="H725" s="166" t="s">
        <v>183</v>
      </c>
      <c r="I725" s="299" t="str">
        <f t="shared" si="50"/>
        <v>I-402-0-1327301</v>
      </c>
      <c r="J725" s="234" t="s">
        <v>224</v>
      </c>
      <c r="K725" s="109" t="s">
        <v>1747</v>
      </c>
      <c r="L725" s="109" t="s">
        <v>20</v>
      </c>
      <c r="M725" s="111" t="s">
        <v>4755</v>
      </c>
      <c r="N725" s="202"/>
      <c r="O725" s="110" t="s">
        <v>225</v>
      </c>
      <c r="P725" s="331" t="s">
        <v>2181</v>
      </c>
      <c r="Q725" s="1181" t="s">
        <v>3601</v>
      </c>
      <c r="R725" s="216" t="s">
        <v>228</v>
      </c>
      <c r="S725" s="111" t="s">
        <v>2217</v>
      </c>
      <c r="T725" s="111" t="s">
        <v>2183</v>
      </c>
      <c r="U725" s="109">
        <v>8.3299999999999999E-2</v>
      </c>
      <c r="V725" s="216" t="s">
        <v>223</v>
      </c>
      <c r="W725" s="310">
        <v>20200000</v>
      </c>
      <c r="X725" s="144"/>
      <c r="Y725" s="144"/>
      <c r="Z725" s="296" t="s">
        <v>2218</v>
      </c>
      <c r="AA725" s="134">
        <v>43101</v>
      </c>
      <c r="AB725" s="134">
        <v>43465</v>
      </c>
      <c r="AC725" s="341" t="str">
        <f t="shared" si="52"/>
        <v>enero</v>
      </c>
      <c r="AD725" s="343">
        <f t="shared" si="53"/>
        <v>364</v>
      </c>
      <c r="AE725" s="342">
        <f t="shared" si="51"/>
        <v>365</v>
      </c>
      <c r="AF725" s="350"/>
      <c r="AG725" s="135">
        <v>306534441</v>
      </c>
      <c r="AH725" s="216"/>
      <c r="AI725" s="169"/>
      <c r="AJ725" s="296" t="s">
        <v>2196</v>
      </c>
      <c r="AK725" s="114" t="s">
        <v>2219</v>
      </c>
      <c r="AL725" s="444">
        <v>2000918</v>
      </c>
      <c r="AM725" s="440" t="s">
        <v>2220</v>
      </c>
      <c r="AN725" s="226" t="s">
        <v>2733</v>
      </c>
      <c r="AO725" s="555" t="s">
        <v>2734</v>
      </c>
      <c r="AP725" s="142" t="s">
        <v>4629</v>
      </c>
      <c r="AQ725" s="597" t="s">
        <v>4630</v>
      </c>
      <c r="AR725" s="1192">
        <v>6775221</v>
      </c>
      <c r="AS725" s="1203" t="s">
        <v>5724</v>
      </c>
      <c r="AT725" s="1428">
        <v>8475245</v>
      </c>
      <c r="AU725" s="1427" t="s">
        <v>6866</v>
      </c>
      <c r="AV725" s="1428">
        <v>9599391</v>
      </c>
      <c r="AW725" s="552" t="s">
        <v>7328</v>
      </c>
      <c r="AX725" s="144"/>
      <c r="AY725" s="144"/>
      <c r="AZ725" s="144"/>
      <c r="BA725" s="144"/>
      <c r="BB725" s="144"/>
      <c r="BC725" s="144"/>
      <c r="BD725" s="144"/>
      <c r="BE725" s="144"/>
      <c r="BF725" s="144"/>
      <c r="BG725" s="144"/>
      <c r="BH725" s="144"/>
      <c r="BI725" s="144"/>
      <c r="BJ725" s="335">
        <f>IFERROR(VLOOKUP(CONCATENATE($AC725,$AE725),'Matriz de Decisión'!$M$4:$Y$81,2,0),0)</f>
        <v>5.333333333333333E-2</v>
      </c>
      <c r="BK725" s="432" t="s">
        <v>2221</v>
      </c>
      <c r="BL725" s="441" t="s">
        <v>2220</v>
      </c>
      <c r="BM725" s="281">
        <f>IFERROR(VLOOKUP(CONCATENATE($AC725,$AE725),'[1]Matriz de Decisión'!$M$4:$Y$81,2,0),0)</f>
        <v>5.333333333333333E-2</v>
      </c>
      <c r="BN725" s="283" t="s">
        <v>2221</v>
      </c>
      <c r="BO725" s="598" t="s">
        <v>2220</v>
      </c>
      <c r="BP725" s="281">
        <f>IFERROR(VLOOKUP(CONCATENATE($AC725,$AE725),'[1]Matriz de Decisión'!$M$4:$Y$81,4,0),0)</f>
        <v>0.15999999999999998</v>
      </c>
      <c r="BQ725" s="142" t="s">
        <v>4629</v>
      </c>
      <c r="BR725" s="597" t="s">
        <v>4630</v>
      </c>
      <c r="BS725" s="354">
        <f>IFERROR(VLOOKUP(CONCATENATE($AC725,$AE725),'[1]Matriz de Decisión'!$M$4:$Y$81,5,0),0)</f>
        <v>0.21333333333333332</v>
      </c>
      <c r="BT725" s="1194" t="s">
        <v>5733</v>
      </c>
      <c r="BU725" s="1201" t="s">
        <v>5724</v>
      </c>
      <c r="BV725" s="1432">
        <v>0.27</v>
      </c>
      <c r="BW725" s="1436" t="s">
        <v>6878</v>
      </c>
      <c r="BX725" s="1434" t="s">
        <v>6866</v>
      </c>
      <c r="BY725" s="1432">
        <f>IFERROR(VLOOKUP(CONCATENATE($AC725,$AE725),'[1]Matriz de Decisión'!$M$4:$Y$81,7,0),0)</f>
        <v>0.32</v>
      </c>
      <c r="BZ725" s="1402" t="s">
        <v>7337</v>
      </c>
      <c r="CA725" s="1228" t="s">
        <v>7328</v>
      </c>
      <c r="CB725" s="354">
        <f>IFERROR(VLOOKUP(CONCATENATE($AC725,$AE725),'[1]Matriz de Decisión'!$M$4:$Y$81,8,0),0)</f>
        <v>0.40333333333333332</v>
      </c>
      <c r="CC725" s="355"/>
      <c r="CD725" s="355"/>
      <c r="CE725" s="354">
        <f>IFERROR(VLOOKUP(CONCATENATE($AC725,$AE725),'[1]Matriz de Decisión'!$M$4:$Y$81,9,0),0)</f>
        <v>0.48666666666666664</v>
      </c>
      <c r="CF725" s="355"/>
      <c r="CG725" s="355"/>
      <c r="CH725" s="354">
        <f>IFERROR(VLOOKUP(CONCATENATE($AC725,$AE725),'[1]Matriz de Decisión'!$M$4:$Y$81,10,0),0)</f>
        <v>0.56999999999999995</v>
      </c>
      <c r="CI725" s="355"/>
      <c r="CJ725" s="355"/>
      <c r="CK725" s="354">
        <f>IFERROR(VLOOKUP(CONCATENATE($AC725,$AE725),'[1]Matriz de Decisión'!$M$4:$Y$81,11,0),0)</f>
        <v>0.65333333333333332</v>
      </c>
      <c r="CL725" s="355"/>
      <c r="CM725" s="355"/>
      <c r="CN725" s="354">
        <f>IFERROR(VLOOKUP(CONCATENATE($AC725,$AE725),'[1]Matriz de Decisión'!$M$4:$Y$81,12,0),0)</f>
        <v>0.73666666666666669</v>
      </c>
      <c r="CO725" s="355"/>
      <c r="CP725" s="355"/>
      <c r="CQ725" s="354">
        <f>IFERROR(VLOOKUP(CONCATENATE($AC725,$AE725),'[1]Matriz de Decisión'!$M$4:$Y$81,13,0),0)</f>
        <v>0.99999999999999989</v>
      </c>
      <c r="CR725" s="355"/>
      <c r="CS725" s="355"/>
    </row>
    <row r="726" spans="1:108" ht="378" x14ac:dyDescent="0.25">
      <c r="A726" s="234" t="s">
        <v>3556</v>
      </c>
      <c r="B726" s="234" t="s">
        <v>181</v>
      </c>
      <c r="C726" s="234">
        <v>4</v>
      </c>
      <c r="D726" s="234" t="s">
        <v>185</v>
      </c>
      <c r="E726" s="120">
        <v>0</v>
      </c>
      <c r="F726" s="234">
        <v>13</v>
      </c>
      <c r="G726" s="166" t="s">
        <v>3863</v>
      </c>
      <c r="H726" s="166" t="s">
        <v>183</v>
      </c>
      <c r="I726" s="299" t="str">
        <f t="shared" si="50"/>
        <v>I-402-0-1327401</v>
      </c>
      <c r="J726" s="234" t="s">
        <v>224</v>
      </c>
      <c r="K726" s="109" t="s">
        <v>1747</v>
      </c>
      <c r="L726" s="109" t="s">
        <v>20</v>
      </c>
      <c r="M726" s="111" t="s">
        <v>4755</v>
      </c>
      <c r="N726" s="202"/>
      <c r="O726" s="110" t="s">
        <v>225</v>
      </c>
      <c r="P726" s="331" t="s">
        <v>2181</v>
      </c>
      <c r="Q726" s="1181" t="s">
        <v>3601</v>
      </c>
      <c r="R726" s="216" t="s">
        <v>228</v>
      </c>
      <c r="S726" s="111" t="s">
        <v>2222</v>
      </c>
      <c r="T726" s="111" t="s">
        <v>2183</v>
      </c>
      <c r="U726" s="109">
        <v>8.3299999999999999E-2</v>
      </c>
      <c r="V726" s="216" t="s">
        <v>223</v>
      </c>
      <c r="W726" s="984">
        <v>7675633</v>
      </c>
      <c r="X726" s="489" t="s">
        <v>222</v>
      </c>
      <c r="Y726" s="624">
        <v>43186</v>
      </c>
      <c r="Z726" s="296" t="s">
        <v>2223</v>
      </c>
      <c r="AA726" s="134">
        <v>43101</v>
      </c>
      <c r="AB726" s="134">
        <v>43465</v>
      </c>
      <c r="AC726" s="341" t="str">
        <f t="shared" si="52"/>
        <v>enero</v>
      </c>
      <c r="AD726" s="343">
        <f t="shared" si="53"/>
        <v>364</v>
      </c>
      <c r="AE726" s="342">
        <f t="shared" si="51"/>
        <v>365</v>
      </c>
      <c r="AF726" s="350"/>
      <c r="AG726" s="135">
        <v>306534441</v>
      </c>
      <c r="AH726" s="216"/>
      <c r="AI726" s="169"/>
      <c r="AJ726" s="296" t="s">
        <v>1302</v>
      </c>
      <c r="AK726" s="114" t="s">
        <v>2224</v>
      </c>
      <c r="AL726" s="438" t="s">
        <v>2225</v>
      </c>
      <c r="AM726" s="440" t="s">
        <v>2226</v>
      </c>
      <c r="AN726" s="556">
        <v>0.82799999999999996</v>
      </c>
      <c r="AO726" s="286" t="s">
        <v>2735</v>
      </c>
      <c r="AP726" s="142" t="s">
        <v>4631</v>
      </c>
      <c r="AQ726" s="597" t="s">
        <v>4632</v>
      </c>
      <c r="AR726" s="1095" t="s">
        <v>5725</v>
      </c>
      <c r="AS726" s="1204" t="s">
        <v>5726</v>
      </c>
      <c r="AT726" s="1426" t="s">
        <v>6867</v>
      </c>
      <c r="AU726" s="1425" t="s">
        <v>6868</v>
      </c>
      <c r="AV726" s="1207" t="s">
        <v>7329</v>
      </c>
      <c r="AW726" s="1205" t="s">
        <v>7330</v>
      </c>
      <c r="AX726" s="144"/>
      <c r="AY726" s="144"/>
      <c r="AZ726" s="144"/>
      <c r="BA726" s="144"/>
      <c r="BB726" s="144"/>
      <c r="BC726" s="144"/>
      <c r="BD726" s="144"/>
      <c r="BE726" s="144"/>
      <c r="BF726" s="144"/>
      <c r="BG726" s="144"/>
      <c r="BH726" s="144"/>
      <c r="BI726" s="144"/>
      <c r="BJ726" s="335">
        <f>IFERROR(VLOOKUP(CONCATENATE($AC726,$AE726),'Matriz de Decisión'!$M$4:$Y$81,2,0),0)</f>
        <v>5.333333333333333E-2</v>
      </c>
      <c r="BK726" s="432" t="s">
        <v>2225</v>
      </c>
      <c r="BL726" s="400" t="s">
        <v>2226</v>
      </c>
      <c r="BM726" s="281">
        <f>IFERROR(VLOOKUP(CONCATENATE($AC726,$AE726),'[1]Matriz de Decisión'!$M$4:$Y$81,2,0),0)</f>
        <v>5.333333333333333E-2</v>
      </c>
      <c r="BN726" s="283" t="s">
        <v>2225</v>
      </c>
      <c r="BO726" s="557" t="s">
        <v>2226</v>
      </c>
      <c r="BP726" s="281">
        <f>IFERROR(VLOOKUP(CONCATENATE($AC726,$AE726),'[1]Matriz de Decisión'!$M$4:$Y$81,4,0),0)</f>
        <v>0.15999999999999998</v>
      </c>
      <c r="BQ726" s="142" t="s">
        <v>4631</v>
      </c>
      <c r="BR726" s="597" t="s">
        <v>4632</v>
      </c>
      <c r="BS726" s="354">
        <f>IFERROR(VLOOKUP(CONCATENATE($AC726,$AE726),'[1]Matriz de Decisión'!$M$4:$Y$81,5,0),0)</f>
        <v>0.21333333333333332</v>
      </c>
      <c r="BT726" s="1194" t="s">
        <v>5725</v>
      </c>
      <c r="BU726" s="1096" t="s">
        <v>5726</v>
      </c>
      <c r="BV726" s="1432">
        <v>0.27</v>
      </c>
      <c r="BW726" s="1436" t="s">
        <v>6867</v>
      </c>
      <c r="BX726" s="1434" t="s">
        <v>6868</v>
      </c>
      <c r="BY726" s="1432">
        <f>IFERROR(VLOOKUP(CONCATENATE($AC726,$AE726),'[1]Matriz de Decisión'!$M$4:$Y$81,7,0),0)</f>
        <v>0.32</v>
      </c>
      <c r="BZ726" s="1207" t="s">
        <v>7329</v>
      </c>
      <c r="CA726" s="1228" t="s">
        <v>7330</v>
      </c>
      <c r="CB726" s="354">
        <f>IFERROR(VLOOKUP(CONCATENATE($AC726,$AE726),'[1]Matriz de Decisión'!$M$4:$Y$81,8,0),0)</f>
        <v>0.40333333333333332</v>
      </c>
      <c r="CC726" s="355"/>
      <c r="CD726" s="355"/>
      <c r="CE726" s="354">
        <f>IFERROR(VLOOKUP(CONCATENATE($AC726,$AE726),'[1]Matriz de Decisión'!$M$4:$Y$81,9,0),0)</f>
        <v>0.48666666666666664</v>
      </c>
      <c r="CF726" s="355"/>
      <c r="CG726" s="355"/>
      <c r="CH726" s="354">
        <f>IFERROR(VLOOKUP(CONCATENATE($AC726,$AE726),'[1]Matriz de Decisión'!$M$4:$Y$81,10,0),0)</f>
        <v>0.56999999999999995</v>
      </c>
      <c r="CI726" s="355"/>
      <c r="CJ726" s="355"/>
      <c r="CK726" s="354">
        <f>IFERROR(VLOOKUP(CONCATENATE($AC726,$AE726),'[1]Matriz de Decisión'!$M$4:$Y$81,11,0),0)</f>
        <v>0.65333333333333332</v>
      </c>
      <c r="CL726" s="355"/>
      <c r="CM726" s="355"/>
      <c r="CN726" s="354">
        <f>IFERROR(VLOOKUP(CONCATENATE($AC726,$AE726),'[1]Matriz de Decisión'!$M$4:$Y$81,12,0),0)</f>
        <v>0.73666666666666669</v>
      </c>
      <c r="CO726" s="355"/>
      <c r="CP726" s="355"/>
      <c r="CQ726" s="354">
        <f>IFERROR(VLOOKUP(CONCATENATE($AC726,$AE726),'[1]Matriz de Decisión'!$M$4:$Y$81,13,0),0)</f>
        <v>0.99999999999999989</v>
      </c>
      <c r="CR726" s="355"/>
      <c r="CS726" s="355"/>
    </row>
    <row r="727" spans="1:108" ht="173.25" x14ac:dyDescent="0.25">
      <c r="A727" s="234" t="s">
        <v>3556</v>
      </c>
      <c r="B727" s="234" t="s">
        <v>181</v>
      </c>
      <c r="C727" s="234">
        <v>4</v>
      </c>
      <c r="D727" s="234" t="s">
        <v>185</v>
      </c>
      <c r="E727" s="120">
        <v>1</v>
      </c>
      <c r="F727" s="234" t="s">
        <v>211</v>
      </c>
      <c r="G727" s="166" t="s">
        <v>201</v>
      </c>
      <c r="H727" s="166" t="s">
        <v>183</v>
      </c>
      <c r="I727" s="299" t="str">
        <f t="shared" si="50"/>
        <v>I-402-1-2600301</v>
      </c>
      <c r="J727" s="234" t="s">
        <v>224</v>
      </c>
      <c r="K727" s="109" t="s">
        <v>1747</v>
      </c>
      <c r="L727" s="109" t="s">
        <v>20</v>
      </c>
      <c r="M727" s="111" t="s">
        <v>4755</v>
      </c>
      <c r="N727" s="202"/>
      <c r="O727" s="110" t="s">
        <v>2180</v>
      </c>
      <c r="P727" s="331" t="s">
        <v>2181</v>
      </c>
      <c r="Q727" s="1181" t="s">
        <v>3601</v>
      </c>
      <c r="R727" s="216" t="s">
        <v>222</v>
      </c>
      <c r="S727" s="111" t="s">
        <v>2227</v>
      </c>
      <c r="T727" s="111" t="s">
        <v>2183</v>
      </c>
      <c r="U727" s="109">
        <v>8.3299999999999999E-2</v>
      </c>
      <c r="V727" s="216" t="s">
        <v>223</v>
      </c>
      <c r="W727" s="310">
        <v>5</v>
      </c>
      <c r="X727" s="144"/>
      <c r="Y727" s="144"/>
      <c r="Z727" s="296" t="s">
        <v>2228</v>
      </c>
      <c r="AA727" s="134">
        <v>43101</v>
      </c>
      <c r="AB727" s="134">
        <v>43465</v>
      </c>
      <c r="AC727" s="341" t="str">
        <f t="shared" si="52"/>
        <v>enero</v>
      </c>
      <c r="AD727" s="343">
        <f t="shared" si="53"/>
        <v>364</v>
      </c>
      <c r="AE727" s="342">
        <f t="shared" si="51"/>
        <v>365</v>
      </c>
      <c r="AF727" s="350"/>
      <c r="AG727" s="135">
        <v>148928400</v>
      </c>
      <c r="AH727" s="216"/>
      <c r="AI727" s="169"/>
      <c r="AJ727" s="296" t="s">
        <v>2229</v>
      </c>
      <c r="AK727" s="114" t="s">
        <v>2230</v>
      </c>
      <c r="AL727" s="438">
        <v>5</v>
      </c>
      <c r="AM727" s="440" t="s">
        <v>2231</v>
      </c>
      <c r="AN727" s="281">
        <v>0.05</v>
      </c>
      <c r="AO727" s="1205" t="s">
        <v>2231</v>
      </c>
      <c r="AP727" s="1499">
        <v>5</v>
      </c>
      <c r="AQ727" s="597" t="s">
        <v>2231</v>
      </c>
      <c r="AR727" s="1500">
        <v>5</v>
      </c>
      <c r="AS727" s="1203" t="s">
        <v>2231</v>
      </c>
      <c r="AT727" s="1426">
        <v>5</v>
      </c>
      <c r="AU727" s="1431" t="s">
        <v>2231</v>
      </c>
      <c r="AV727" s="1426">
        <v>5</v>
      </c>
      <c r="AW727" s="1427" t="s">
        <v>2231</v>
      </c>
      <c r="AX727" s="144"/>
      <c r="AY727" s="144"/>
      <c r="AZ727" s="144"/>
      <c r="BA727" s="144"/>
      <c r="BB727" s="144"/>
      <c r="BC727" s="144"/>
      <c r="BD727" s="144"/>
      <c r="BE727" s="144"/>
      <c r="BF727" s="144"/>
      <c r="BG727" s="144"/>
      <c r="BH727" s="144"/>
      <c r="BI727" s="144"/>
      <c r="BJ727" s="335">
        <f>IFERROR(VLOOKUP(CONCATENATE($AC727,$AE727),'Matriz de Decisión'!$M$4:$Y$81,2,0),0)</f>
        <v>5.333333333333333E-2</v>
      </c>
      <c r="BK727" s="445">
        <v>1</v>
      </c>
      <c r="BL727" s="442" t="s">
        <v>2231</v>
      </c>
      <c r="BM727" s="281">
        <f>IFERROR(VLOOKUP(CONCATENATE($AC727,$AE727),'[1]Matriz de Decisión'!$M$4:$Y$81,2,0),0)</f>
        <v>5.333333333333333E-2</v>
      </c>
      <c r="BN727" s="283">
        <v>1</v>
      </c>
      <c r="BO727" s="599" t="s">
        <v>2231</v>
      </c>
      <c r="BP727" s="281">
        <f>IFERROR(VLOOKUP(CONCATENATE($AC727,$AE727),'[1]Matriz de Decisión'!$M$4:$Y$81,4,0),0)</f>
        <v>0.15999999999999998</v>
      </c>
      <c r="BQ727" s="821">
        <v>1</v>
      </c>
      <c r="BR727" s="597" t="s">
        <v>2231</v>
      </c>
      <c r="BS727" s="354">
        <f>IFERROR(VLOOKUP(CONCATENATE($AC727,$AE727),'[1]Matriz de Decisión'!$M$4:$Y$81,5,0),0)</f>
        <v>0.21333333333333332</v>
      </c>
      <c r="BT727" s="1200">
        <v>1</v>
      </c>
      <c r="BU727" s="1203" t="s">
        <v>2231</v>
      </c>
      <c r="BV727" s="1432">
        <v>0.27</v>
      </c>
      <c r="BW727" s="1435">
        <v>1</v>
      </c>
      <c r="BX727" s="1434" t="s">
        <v>6879</v>
      </c>
      <c r="BY727" s="1432">
        <f>IFERROR(VLOOKUP(CONCATENATE($AC727,$AE727),'[1]Matriz de Decisión'!$M$4:$Y$81,7,0),0)</f>
        <v>0.32</v>
      </c>
      <c r="BZ727" s="830">
        <v>0.32</v>
      </c>
      <c r="CA727" s="1228" t="s">
        <v>2231</v>
      </c>
      <c r="CB727" s="354">
        <f>IFERROR(VLOOKUP(CONCATENATE($AC727,$AE727),'[1]Matriz de Decisión'!$M$4:$Y$81,8,0),0)</f>
        <v>0.40333333333333332</v>
      </c>
      <c r="CC727" s="355"/>
      <c r="CD727" s="355"/>
      <c r="CE727" s="354">
        <f>IFERROR(VLOOKUP(CONCATENATE($AC727,$AE727),'[1]Matriz de Decisión'!$M$4:$Y$81,9,0),0)</f>
        <v>0.48666666666666664</v>
      </c>
      <c r="CF727" s="355"/>
      <c r="CG727" s="355"/>
      <c r="CH727" s="354">
        <f>IFERROR(VLOOKUP(CONCATENATE($AC727,$AE727),'[1]Matriz de Decisión'!$M$4:$Y$81,10,0),0)</f>
        <v>0.56999999999999995</v>
      </c>
      <c r="CI727" s="355"/>
      <c r="CJ727" s="355"/>
      <c r="CK727" s="354">
        <f>IFERROR(VLOOKUP(CONCATENATE($AC727,$AE727),'[1]Matriz de Decisión'!$M$4:$Y$81,11,0),0)</f>
        <v>0.65333333333333332</v>
      </c>
      <c r="CL727" s="355"/>
      <c r="CM727" s="355"/>
      <c r="CN727" s="354">
        <f>IFERROR(VLOOKUP(CONCATENATE($AC727,$AE727),'[1]Matriz de Decisión'!$M$4:$Y$81,12,0),0)</f>
        <v>0.73666666666666669</v>
      </c>
      <c r="CO727" s="355"/>
      <c r="CP727" s="355"/>
      <c r="CQ727" s="354">
        <f>IFERROR(VLOOKUP(CONCATENATE($AC727,$AE727),'[1]Matriz de Decisión'!$M$4:$Y$81,13,0),0)</f>
        <v>0.99999999999999989</v>
      </c>
      <c r="CR727" s="355"/>
      <c r="CS727" s="355"/>
    </row>
    <row r="728" spans="1:108" ht="330.75" x14ac:dyDescent="0.25">
      <c r="A728" s="234" t="s">
        <v>3556</v>
      </c>
      <c r="B728" s="234" t="s">
        <v>181</v>
      </c>
      <c r="C728" s="234">
        <v>4</v>
      </c>
      <c r="D728" s="234" t="s">
        <v>185</v>
      </c>
      <c r="E728" s="120">
        <v>0</v>
      </c>
      <c r="F728" s="234" t="s">
        <v>192</v>
      </c>
      <c r="G728" s="166" t="s">
        <v>3864</v>
      </c>
      <c r="H728" s="166" t="s">
        <v>183</v>
      </c>
      <c r="I728" s="299" t="str">
        <f t="shared" ref="I728:I783" si="54">+B728&amp;"-"&amp;C728&amp;D728&amp;"-"&amp;E728&amp;"-"&amp;F728&amp;G728&amp;H728</f>
        <v>I-402-0-1327501</v>
      </c>
      <c r="J728" s="234" t="s">
        <v>224</v>
      </c>
      <c r="K728" s="109" t="s">
        <v>1747</v>
      </c>
      <c r="L728" s="109" t="s">
        <v>20</v>
      </c>
      <c r="M728" s="111" t="s">
        <v>4755</v>
      </c>
      <c r="N728" s="202"/>
      <c r="O728" s="110" t="s">
        <v>225</v>
      </c>
      <c r="P728" s="331" t="s">
        <v>2181</v>
      </c>
      <c r="Q728" s="1181" t="s">
        <v>3601</v>
      </c>
      <c r="R728" s="110" t="s">
        <v>228</v>
      </c>
      <c r="S728" s="111" t="s">
        <v>2232</v>
      </c>
      <c r="T728" s="144"/>
      <c r="U728" s="109">
        <v>8.3299999999999999E-2</v>
      </c>
      <c r="V728" s="216" t="s">
        <v>314</v>
      </c>
      <c r="W728" s="958">
        <v>1</v>
      </c>
      <c r="X728" s="144"/>
      <c r="Y728" s="144"/>
      <c r="Z728" s="296" t="s">
        <v>2233</v>
      </c>
      <c r="AA728" s="134">
        <v>43101</v>
      </c>
      <c r="AB728" s="134">
        <v>43465</v>
      </c>
      <c r="AC728" s="341" t="str">
        <f t="shared" si="52"/>
        <v>enero</v>
      </c>
      <c r="AD728" s="343">
        <f t="shared" si="53"/>
        <v>364</v>
      </c>
      <c r="AE728" s="342">
        <f t="shared" si="51"/>
        <v>365</v>
      </c>
      <c r="AF728" s="350">
        <v>0</v>
      </c>
      <c r="AG728" s="135">
        <v>0</v>
      </c>
      <c r="AH728" s="216"/>
      <c r="AI728" s="169"/>
      <c r="AJ728" s="296" t="s">
        <v>1104</v>
      </c>
      <c r="AK728" s="114"/>
      <c r="AL728" s="446">
        <v>1</v>
      </c>
      <c r="AM728" s="440" t="s">
        <v>2234</v>
      </c>
      <c r="AN728" s="553">
        <v>1</v>
      </c>
      <c r="AO728" s="552" t="s">
        <v>2736</v>
      </c>
      <c r="AP728" s="222">
        <v>1</v>
      </c>
      <c r="AQ728" s="597" t="s">
        <v>4633</v>
      </c>
      <c r="AR728" s="1193">
        <v>1</v>
      </c>
      <c r="AS728" s="1189" t="s">
        <v>5727</v>
      </c>
      <c r="AT728" s="1429">
        <v>1</v>
      </c>
      <c r="AU728" s="1425" t="s">
        <v>6869</v>
      </c>
      <c r="AV728" s="1254">
        <v>1</v>
      </c>
      <c r="AW728" s="552" t="s">
        <v>7331</v>
      </c>
      <c r="AX728" s="144"/>
      <c r="AY728" s="144"/>
      <c r="AZ728" s="144"/>
      <c r="BA728" s="144"/>
      <c r="BB728" s="144"/>
      <c r="BC728" s="144"/>
      <c r="BD728" s="144"/>
      <c r="BE728" s="144"/>
      <c r="BF728" s="144"/>
      <c r="BG728" s="144"/>
      <c r="BH728" s="144"/>
      <c r="BI728" s="144"/>
      <c r="BJ728" s="335">
        <f>IFERROR(VLOOKUP(CONCATENATE($AC728,$AE728),'Matriz de Decisión'!$M$4:$Y$81,2,0),0)</f>
        <v>5.333333333333333E-2</v>
      </c>
      <c r="BK728" s="354">
        <v>1</v>
      </c>
      <c r="BL728" s="406" t="s">
        <v>2235</v>
      </c>
      <c r="BM728" s="281">
        <f>IFERROR(VLOOKUP(CONCATENATE($AC728,$AE728),'[1]Matriz de Decisión'!$M$4:$Y$81,2,0),0)</f>
        <v>5.333333333333333E-2</v>
      </c>
      <c r="BN728" s="281">
        <v>1</v>
      </c>
      <c r="BO728" s="552" t="s">
        <v>2235</v>
      </c>
      <c r="BP728" s="281">
        <f>IFERROR(VLOOKUP(CONCATENATE($AC728,$AE728),'[1]Matriz de Decisión'!$M$4:$Y$81,4,0),0)</f>
        <v>0.15999999999999998</v>
      </c>
      <c r="BQ728" s="222">
        <v>1</v>
      </c>
      <c r="BR728" s="597" t="s">
        <v>4633</v>
      </c>
      <c r="BS728" s="354">
        <f>IFERROR(VLOOKUP(CONCATENATE($AC728,$AE728),'[1]Matriz de Decisión'!$M$4:$Y$81,5,0),0)</f>
        <v>0.21333333333333332</v>
      </c>
      <c r="BT728" s="1195">
        <v>1</v>
      </c>
      <c r="BU728" s="1201" t="s">
        <v>5727</v>
      </c>
      <c r="BV728" s="1432">
        <v>0.27</v>
      </c>
      <c r="BW728" s="1435">
        <v>1</v>
      </c>
      <c r="BX728" s="1434" t="s">
        <v>6869</v>
      </c>
      <c r="BY728" s="1432">
        <f>IFERROR(VLOOKUP(CONCATENATE($AC728,$AE728),'[1]Matriz de Decisión'!$M$4:$Y$81,7,0),0)</f>
        <v>0.32</v>
      </c>
      <c r="BZ728" s="1254">
        <v>1</v>
      </c>
      <c r="CA728" s="1228" t="s">
        <v>7331</v>
      </c>
      <c r="CB728" s="354">
        <f>IFERROR(VLOOKUP(CONCATENATE($AC728,$AE728),'[1]Matriz de Decisión'!$M$4:$Y$81,8,0),0)</f>
        <v>0.40333333333333332</v>
      </c>
      <c r="CC728" s="355"/>
      <c r="CD728" s="355"/>
      <c r="CE728" s="354">
        <f>IFERROR(VLOOKUP(CONCATENATE($AC728,$AE728),'[1]Matriz de Decisión'!$M$4:$Y$81,9,0),0)</f>
        <v>0.48666666666666664</v>
      </c>
      <c r="CF728" s="355"/>
      <c r="CG728" s="355"/>
      <c r="CH728" s="354">
        <f>IFERROR(VLOOKUP(CONCATENATE($AC728,$AE728),'[1]Matriz de Decisión'!$M$4:$Y$81,10,0),0)</f>
        <v>0.56999999999999995</v>
      </c>
      <c r="CI728" s="355"/>
      <c r="CJ728" s="355"/>
      <c r="CK728" s="354">
        <f>IFERROR(VLOOKUP(CONCATENATE($AC728,$AE728),'[1]Matriz de Decisión'!$M$4:$Y$81,11,0),0)</f>
        <v>0.65333333333333332</v>
      </c>
      <c r="CL728" s="355"/>
      <c r="CM728" s="355"/>
      <c r="CN728" s="354">
        <f>IFERROR(VLOOKUP(CONCATENATE($AC728,$AE728),'[1]Matriz de Decisión'!$M$4:$Y$81,12,0),0)</f>
        <v>0.73666666666666669</v>
      </c>
      <c r="CO728" s="355"/>
      <c r="CP728" s="355"/>
      <c r="CQ728" s="354">
        <f>IFERROR(VLOOKUP(CONCATENATE($AC728,$AE728),'[1]Matriz de Decisión'!$M$4:$Y$81,13,0),0)</f>
        <v>0.99999999999999989</v>
      </c>
      <c r="CR728" s="355"/>
      <c r="CS728" s="355"/>
    </row>
    <row r="729" spans="1:108" ht="409.5" x14ac:dyDescent="0.25">
      <c r="A729" s="234" t="s">
        <v>3556</v>
      </c>
      <c r="B729" s="234" t="s">
        <v>181</v>
      </c>
      <c r="C729" s="234">
        <v>4</v>
      </c>
      <c r="D729" s="234" t="s">
        <v>187</v>
      </c>
      <c r="E729" s="120">
        <v>0</v>
      </c>
      <c r="F729" s="234">
        <v>13</v>
      </c>
      <c r="G729" s="166" t="s">
        <v>3865</v>
      </c>
      <c r="H729" s="166" t="s">
        <v>183</v>
      </c>
      <c r="I729" s="299" t="str">
        <f t="shared" si="54"/>
        <v>I-404-0-1327601</v>
      </c>
      <c r="J729" s="234" t="s">
        <v>221</v>
      </c>
      <c r="K729" s="109" t="s">
        <v>1747</v>
      </c>
      <c r="L729" s="109" t="s">
        <v>20</v>
      </c>
      <c r="M729" s="111" t="s">
        <v>4755</v>
      </c>
      <c r="N729" s="202"/>
      <c r="O729" s="110" t="s">
        <v>225</v>
      </c>
      <c r="P729" s="331" t="s">
        <v>2237</v>
      </c>
      <c r="Q729" s="331" t="s">
        <v>2238</v>
      </c>
      <c r="R729" s="216" t="s">
        <v>228</v>
      </c>
      <c r="S729" s="111" t="s">
        <v>2239</v>
      </c>
      <c r="T729" s="252" t="s">
        <v>2240</v>
      </c>
      <c r="U729" s="109">
        <v>0.06</v>
      </c>
      <c r="V729" s="216" t="s">
        <v>314</v>
      </c>
      <c r="W729" s="959">
        <v>0.35</v>
      </c>
      <c r="X729" s="144"/>
      <c r="Y729" s="144"/>
      <c r="Z729" s="296" t="s">
        <v>2241</v>
      </c>
      <c r="AA729" s="134">
        <v>43101</v>
      </c>
      <c r="AB729" s="134">
        <v>43312</v>
      </c>
      <c r="AC729" s="341" t="str">
        <f t="shared" si="52"/>
        <v>enero</v>
      </c>
      <c r="AD729" s="343">
        <f t="shared" si="53"/>
        <v>211</v>
      </c>
      <c r="AE729" s="342">
        <f t="shared" si="51"/>
        <v>213</v>
      </c>
      <c r="AF729" s="350"/>
      <c r="AG729" s="135">
        <v>1833402632</v>
      </c>
      <c r="AH729" s="216" t="s">
        <v>1909</v>
      </c>
      <c r="AI729" s="169"/>
      <c r="AJ729" s="296" t="s">
        <v>2242</v>
      </c>
      <c r="AK729" s="447" t="s">
        <v>2243</v>
      </c>
      <c r="AL729" s="448">
        <v>1</v>
      </c>
      <c r="AM729" s="447" t="s">
        <v>2244</v>
      </c>
      <c r="AN729" s="636">
        <v>0.14000000000000001</v>
      </c>
      <c r="AO729" s="637" t="s">
        <v>3548</v>
      </c>
      <c r="AP729" s="636">
        <v>0.1391304347826087</v>
      </c>
      <c r="AQ729" s="447" t="s">
        <v>4541</v>
      </c>
      <c r="AR729" s="1115">
        <v>0.1</v>
      </c>
      <c r="AS729" s="1134" t="s">
        <v>5662</v>
      </c>
      <c r="AT729" s="1337">
        <v>0.13</v>
      </c>
      <c r="AU729" s="1338" t="s">
        <v>6220</v>
      </c>
      <c r="AV729" s="1337">
        <v>0.12</v>
      </c>
      <c r="AW729" s="1474" t="s">
        <v>7483</v>
      </c>
      <c r="AX729" s="144"/>
      <c r="AY729" s="144"/>
      <c r="AZ729" s="144"/>
      <c r="BA729" s="144"/>
      <c r="BB729" s="144"/>
      <c r="BC729" s="144"/>
      <c r="BD729" s="144"/>
      <c r="BE729" s="144"/>
      <c r="BF729" s="144"/>
      <c r="BG729" s="144"/>
      <c r="BH729" s="144"/>
      <c r="BI729" s="144"/>
      <c r="BJ729" s="335">
        <f>IFERROR(VLOOKUP(CONCATENATE($AC729,$AE729),'Matriz de Decisión'!$M$4:$Y$81,2,0),0)</f>
        <v>0.10285714285714284</v>
      </c>
      <c r="BK729" s="354">
        <f>IFERROR(VLOOKUP(CONCATENATE($AC729,$AE729),'[1]Matriz de Decisión'!$M$4:$Y$81,2,0),0)</f>
        <v>0.10285714285714284</v>
      </c>
      <c r="BL729" s="447" t="s">
        <v>2244</v>
      </c>
      <c r="BM729" s="354">
        <f>IFERROR(VLOOKUP(CONCATENATE($AC729,$AE729),'[1]Matriz de Decisión'!$M$4:$Y$81,3,0),0)</f>
        <v>0.20571428571428568</v>
      </c>
      <c r="BN729" s="205">
        <v>0.24</v>
      </c>
      <c r="BO729" s="447" t="s">
        <v>2244</v>
      </c>
      <c r="BP729" s="354">
        <v>0.34857142857142853</v>
      </c>
      <c r="BQ729" s="354">
        <v>0.51304347826086938</v>
      </c>
      <c r="BR729" s="781" t="s">
        <v>4541</v>
      </c>
      <c r="BS729" s="354">
        <f>IFERROR(VLOOKUP(CONCATENATE($AC729,$AE729),'[1]Matriz de Decisión'!$M$4:$Y$81,5,0),0)</f>
        <v>0.49142857142857138</v>
      </c>
      <c r="BT729" s="1151">
        <v>0.59142857142857141</v>
      </c>
      <c r="BU729" s="1152" t="s">
        <v>5662</v>
      </c>
      <c r="BV729" s="354">
        <f>IFERROR(VLOOKUP(CONCATENATE($AC729,$AE729),'[1]Matriz de Decisión'!$M$4:$Y$81,6,0),0)</f>
        <v>0.63428571428571423</v>
      </c>
      <c r="BW729" s="1348">
        <f>+BT729+AT729</f>
        <v>0.72142857142857142</v>
      </c>
      <c r="BX729" s="1338" t="s">
        <v>6234</v>
      </c>
      <c r="BY729" s="354">
        <f>IFERROR(VLOOKUP(CONCATENATE($AC729,$AE729),'[1]Matriz de Decisión'!$M$4:$Y$81,7,0),0)</f>
        <v>0.77714285714285714</v>
      </c>
      <c r="BZ729" s="1312">
        <f>+BW729+AV729</f>
        <v>0.84142857142857141</v>
      </c>
      <c r="CA729" s="1228" t="s">
        <v>7483</v>
      </c>
      <c r="CB729" s="354">
        <f>IFERROR(VLOOKUP(CONCATENATE($AC729,$AE729),'[1]Matriz de Decisión'!$M$4:$Y$81,8,0),0)</f>
        <v>1</v>
      </c>
      <c r="CC729" s="355"/>
      <c r="CD729" s="355"/>
      <c r="CE729" s="354">
        <f>IFERROR(VLOOKUP(CONCATENATE($AC729,$AE729),'[1]Matriz de Decisión'!$M$4:$Y$81,9,0),0)</f>
        <v>1</v>
      </c>
      <c r="CF729" s="355"/>
      <c r="CG729" s="355"/>
      <c r="CH729" s="354">
        <f>IFERROR(VLOOKUP(CONCATENATE($AC729,$AE729),'[1]Matriz de Decisión'!$M$4:$Y$81,10,0),0)</f>
        <v>1</v>
      </c>
      <c r="CI729" s="355"/>
      <c r="CJ729" s="355"/>
      <c r="CK729" s="354">
        <f>IFERROR(VLOOKUP(CONCATENATE($AC729,$AE729),'[1]Matriz de Decisión'!$M$4:$Y$81,11,0),0)</f>
        <v>1</v>
      </c>
      <c r="CL729" s="355"/>
      <c r="CM729" s="355"/>
      <c r="CN729" s="354">
        <f>IFERROR(VLOOKUP(CONCATENATE($AC729,$AE729),'[1]Matriz de Decisión'!$M$4:$Y$81,12,0),0)</f>
        <v>1</v>
      </c>
      <c r="CO729" s="355"/>
      <c r="CP729" s="355"/>
      <c r="CQ729" s="354">
        <f>IFERROR(VLOOKUP(CONCATENATE($AC729,$AE729),'[1]Matriz de Decisión'!$M$4:$Y$81,13,0),0)</f>
        <v>1</v>
      </c>
      <c r="CR729" s="355"/>
      <c r="CS729" s="355"/>
    </row>
    <row r="730" spans="1:108" ht="120" x14ac:dyDescent="0.25">
      <c r="A730" s="234" t="s">
        <v>3556</v>
      </c>
      <c r="B730" s="234" t="s">
        <v>181</v>
      </c>
      <c r="C730" s="234">
        <v>4</v>
      </c>
      <c r="D730" s="234" t="s">
        <v>187</v>
      </c>
      <c r="E730" s="120">
        <v>0</v>
      </c>
      <c r="F730" s="234">
        <v>13</v>
      </c>
      <c r="G730" s="166" t="s">
        <v>3865</v>
      </c>
      <c r="H730" s="166" t="s">
        <v>185</v>
      </c>
      <c r="I730" s="299" t="str">
        <f t="shared" si="54"/>
        <v>I-404-0-1327602</v>
      </c>
      <c r="J730" s="234" t="s">
        <v>221</v>
      </c>
      <c r="K730" s="109" t="s">
        <v>1747</v>
      </c>
      <c r="L730" s="109" t="s">
        <v>20</v>
      </c>
      <c r="M730" s="111" t="s">
        <v>4755</v>
      </c>
      <c r="N730" s="202"/>
      <c r="O730" s="110" t="s">
        <v>225</v>
      </c>
      <c r="P730" s="331" t="s">
        <v>2237</v>
      </c>
      <c r="Q730" s="331" t="s">
        <v>2238</v>
      </c>
      <c r="R730" s="110" t="s">
        <v>228</v>
      </c>
      <c r="S730" s="111" t="s">
        <v>2239</v>
      </c>
      <c r="T730" s="252" t="s">
        <v>2240</v>
      </c>
      <c r="U730" s="109">
        <v>0.04</v>
      </c>
      <c r="V730" s="216" t="s">
        <v>314</v>
      </c>
      <c r="W730" s="959">
        <v>0.35</v>
      </c>
      <c r="X730" s="144"/>
      <c r="Y730" s="144"/>
      <c r="Z730" s="296" t="s">
        <v>2245</v>
      </c>
      <c r="AA730" s="134">
        <v>43313</v>
      </c>
      <c r="AB730" s="134">
        <v>43465</v>
      </c>
      <c r="AC730" s="341" t="str">
        <f t="shared" si="52"/>
        <v>agosto</v>
      </c>
      <c r="AD730" s="343">
        <f t="shared" si="53"/>
        <v>152</v>
      </c>
      <c r="AE730" s="342">
        <f t="shared" si="51"/>
        <v>152</v>
      </c>
      <c r="AF730" s="350"/>
      <c r="AG730" s="135">
        <v>1833402632</v>
      </c>
      <c r="AH730" s="216" t="s">
        <v>1909</v>
      </c>
      <c r="AI730" s="169"/>
      <c r="AJ730" s="296" t="s">
        <v>2242</v>
      </c>
      <c r="AK730" s="447" t="s">
        <v>2246</v>
      </c>
      <c r="AL730" s="449"/>
      <c r="AM730" s="144"/>
      <c r="AN730" s="144"/>
      <c r="AO730" s="144"/>
      <c r="AP730" s="776">
        <v>0</v>
      </c>
      <c r="AQ730" s="777" t="s">
        <v>4542</v>
      </c>
      <c r="AR730" s="1116">
        <v>0</v>
      </c>
      <c r="AS730" s="1135" t="s">
        <v>4542</v>
      </c>
      <c r="AT730" s="1339">
        <v>0</v>
      </c>
      <c r="AU730" s="1340" t="s">
        <v>4542</v>
      </c>
      <c r="AV730" s="1339">
        <v>0</v>
      </c>
      <c r="AW730" s="1475"/>
      <c r="AX730" s="144"/>
      <c r="AY730" s="144"/>
      <c r="AZ730" s="144"/>
      <c r="BA730" s="144"/>
      <c r="BB730" s="144"/>
      <c r="BC730" s="144"/>
      <c r="BD730" s="144"/>
      <c r="BE730" s="144"/>
      <c r="BF730" s="144"/>
      <c r="BG730" s="144"/>
      <c r="BH730" s="144"/>
      <c r="BI730" s="144"/>
      <c r="BJ730" s="335">
        <f>IFERROR(VLOOKUP(CONCATENATE($AC730,$AE730),'Matriz de Decisión'!$M$4:$Y$81,2,0),0)</f>
        <v>0</v>
      </c>
      <c r="BK730" s="355"/>
      <c r="BL730" s="355"/>
      <c r="BM730" s="354">
        <f>IFERROR(VLOOKUP(CONCATENATE($AC730,$AE730),'[1]Matriz de Decisión'!$M$4:$Y$81,3,0),0)</f>
        <v>0</v>
      </c>
      <c r="BN730" s="355"/>
      <c r="BO730" s="355"/>
      <c r="BP730" s="354">
        <v>0</v>
      </c>
      <c r="BQ730" s="354">
        <v>0</v>
      </c>
      <c r="BR730" s="409" t="s">
        <v>4542</v>
      </c>
      <c r="BS730" s="354">
        <f>IFERROR(VLOOKUP(CONCATENATE($AC730,$AE730),'[1]Matriz de Decisión'!$M$4:$Y$81,5,0),0)</f>
        <v>0</v>
      </c>
      <c r="BT730" s="1153">
        <v>0</v>
      </c>
      <c r="BU730" s="1154" t="s">
        <v>4542</v>
      </c>
      <c r="BV730" s="354">
        <f>IFERROR(VLOOKUP(CONCATENATE($AC730,$AE730),'[1]Matriz de Decisión'!$M$4:$Y$81,6,0),0)</f>
        <v>0</v>
      </c>
      <c r="BW730" s="1315"/>
      <c r="BX730" s="1315"/>
      <c r="BY730" s="354">
        <f>IFERROR(VLOOKUP(CONCATENATE($AC730,$AE730),'[1]Matriz de Decisión'!$M$4:$Y$81,7,0),0)</f>
        <v>0</v>
      </c>
      <c r="BZ730" s="1339">
        <v>0</v>
      </c>
      <c r="CA730" s="1228" t="s">
        <v>7500</v>
      </c>
      <c r="CB730" s="354">
        <f>IFERROR(VLOOKUP(CONCATENATE($AC730,$AE730),'[1]Matriz de Decisión'!$M$4:$Y$81,8,0),0)</f>
        <v>0</v>
      </c>
      <c r="CC730" s="355"/>
      <c r="CD730" s="355"/>
      <c r="CE730" s="354">
        <f>IFERROR(VLOOKUP(CONCATENATE($AC730,$AE730),'[1]Matriz de Decisión'!$M$4:$Y$81,9,0),0)</f>
        <v>0.18000000000000002</v>
      </c>
      <c r="CF730" s="355"/>
      <c r="CG730" s="355"/>
      <c r="CH730" s="354">
        <f>IFERROR(VLOOKUP(CONCATENATE($AC730,$AE730),'[1]Matriz de Decisión'!$M$4:$Y$81,10,0),0)</f>
        <v>0.36000000000000004</v>
      </c>
      <c r="CI730" s="355"/>
      <c r="CJ730" s="355"/>
      <c r="CK730" s="354">
        <f>IFERROR(VLOOKUP(CONCATENATE($AC730,$AE730),'[1]Matriz de Decisión'!$M$4:$Y$81,11,0),0)</f>
        <v>0.56000000000000005</v>
      </c>
      <c r="CL730" s="355"/>
      <c r="CM730" s="355"/>
      <c r="CN730" s="354">
        <f>IFERROR(VLOOKUP(CONCATENATE($AC730,$AE730),'[1]Matriz de Decisión'!$M$4:$Y$81,12,0),0)</f>
        <v>0.76</v>
      </c>
      <c r="CO730" s="355"/>
      <c r="CP730" s="355"/>
      <c r="CQ730" s="354">
        <f>IFERROR(VLOOKUP(CONCATENATE($AC730,$AE730),'[1]Matriz de Decisión'!$M$4:$Y$81,13,0),0)</f>
        <v>1</v>
      </c>
      <c r="CR730" s="355"/>
      <c r="CS730" s="355"/>
    </row>
    <row r="731" spans="1:108" ht="286.5" customHeight="1" x14ac:dyDescent="0.25">
      <c r="A731" s="234" t="s">
        <v>3556</v>
      </c>
      <c r="B731" s="234" t="s">
        <v>181</v>
      </c>
      <c r="C731" s="234">
        <v>4</v>
      </c>
      <c r="D731" s="234" t="s">
        <v>187</v>
      </c>
      <c r="E731" s="120">
        <v>1</v>
      </c>
      <c r="F731" s="234" t="s">
        <v>212</v>
      </c>
      <c r="G731" s="166" t="s">
        <v>199</v>
      </c>
      <c r="H731" s="166" t="s">
        <v>183</v>
      </c>
      <c r="I731" s="299" t="str">
        <f t="shared" si="54"/>
        <v>I-404-1-2500101</v>
      </c>
      <c r="J731" s="234" t="s">
        <v>221</v>
      </c>
      <c r="K731" s="109" t="s">
        <v>16</v>
      </c>
      <c r="L731" s="109" t="s">
        <v>20</v>
      </c>
      <c r="M731" s="111" t="s">
        <v>4755</v>
      </c>
      <c r="N731" s="202"/>
      <c r="O731" s="110" t="s">
        <v>2236</v>
      </c>
      <c r="P731" s="331" t="s">
        <v>2237</v>
      </c>
      <c r="Q731" s="331" t="s">
        <v>2238</v>
      </c>
      <c r="R731" s="216" t="s">
        <v>222</v>
      </c>
      <c r="S731" s="111" t="s">
        <v>2247</v>
      </c>
      <c r="T731" s="572" t="s">
        <v>4775</v>
      </c>
      <c r="U731" s="109">
        <v>0.08</v>
      </c>
      <c r="V731" s="216" t="s">
        <v>314</v>
      </c>
      <c r="W731" s="958">
        <v>0.9</v>
      </c>
      <c r="X731" s="489" t="s">
        <v>222</v>
      </c>
      <c r="Y731" s="969">
        <v>43194</v>
      </c>
      <c r="Z731" s="296" t="s">
        <v>2248</v>
      </c>
      <c r="AA731" s="134">
        <v>43101</v>
      </c>
      <c r="AB731" s="134">
        <v>43312</v>
      </c>
      <c r="AC731" s="341" t="str">
        <f t="shared" si="52"/>
        <v>enero</v>
      </c>
      <c r="AD731" s="343">
        <f t="shared" si="53"/>
        <v>211</v>
      </c>
      <c r="AE731" s="342">
        <f t="shared" si="51"/>
        <v>213</v>
      </c>
      <c r="AF731" s="350"/>
      <c r="AG731" s="135">
        <v>1455368656</v>
      </c>
      <c r="AH731" s="216" t="s">
        <v>1909</v>
      </c>
      <c r="AI731" s="169"/>
      <c r="AJ731" s="296" t="s">
        <v>2249</v>
      </c>
      <c r="AK731" s="447" t="s">
        <v>2250</v>
      </c>
      <c r="AL731" s="433" t="s">
        <v>2251</v>
      </c>
      <c r="AM731" s="450" t="s">
        <v>2252</v>
      </c>
      <c r="AN731" s="539">
        <f>((8/8)/9)</f>
        <v>0.1111111111111111</v>
      </c>
      <c r="AO731" s="527" t="s">
        <v>2667</v>
      </c>
      <c r="AP731" s="539">
        <f>(4/4)/8</f>
        <v>0.125</v>
      </c>
      <c r="AQ731" s="778" t="s">
        <v>4543</v>
      </c>
      <c r="AR731" s="1124">
        <v>0.5</v>
      </c>
      <c r="AS731" s="1136" t="s">
        <v>5663</v>
      </c>
      <c r="AT731" s="1341">
        <f>(3/4)</f>
        <v>0.75</v>
      </c>
      <c r="AU731" s="1338" t="s">
        <v>6221</v>
      </c>
      <c r="AV731" s="724">
        <f>3/3</f>
        <v>1</v>
      </c>
      <c r="AW731" s="1476" t="s">
        <v>7484</v>
      </c>
      <c r="AX731" s="144"/>
      <c r="AY731" s="144"/>
      <c r="AZ731" s="144"/>
      <c r="BA731" s="144"/>
      <c r="BB731" s="144"/>
      <c r="BC731" s="144"/>
      <c r="BD731" s="144"/>
      <c r="BE731" s="144"/>
      <c r="BF731" s="144"/>
      <c r="BG731" s="144"/>
      <c r="BH731" s="144"/>
      <c r="BI731" s="144"/>
      <c r="BJ731" s="335">
        <f>IFERROR(VLOOKUP(CONCATENATE($AC731,$AE731),'Matriz de Decisión'!$M$4:$Y$81,2,0),0)</f>
        <v>0.10285714285714284</v>
      </c>
      <c r="BK731" s="354">
        <f>IFERROR(VLOOKUP(CONCATENATE($AC731,$AE731),'[1]Matriz de Decisión'!$M$4:$Y$81,2,0),0)</f>
        <v>0.10285714285714284</v>
      </c>
      <c r="BL731" s="450" t="s">
        <v>2252</v>
      </c>
      <c r="BM731" s="354">
        <f>IFERROR(VLOOKUP(CONCATENATE($AC731,$AE731),'[1]Matriz de Decisión'!$M$4:$Y$81,3,0),0)</f>
        <v>0.20571428571428568</v>
      </c>
      <c r="BN731" s="205">
        <f>((8/8)/9)+BK731</f>
        <v>0.21396825396825395</v>
      </c>
      <c r="BO731" s="530" t="str">
        <f>AO731</f>
        <v xml:space="preserve">• Se realizó la primera reunión de Gobierno Digital, con el fin de articular las diferentes áreas involucradas en la estrategia.
• Se participó en la sesión inicial para la interoperabilidad con el DAFP.
• Se participó en la sesión inicial para la interoperabilidad con el FODESEP.
• Se crea la carpeta compartida (a la cual tienen acceso los responsables de las diferentes áreas) para la carga de evidencias que demuestren los avances en cada uno de los criterios de Gobierno Digital para la vigencia 2017.
• Se hizo la revisión del estado de los compromisos para el dominio de sistemas de información, con el personal competente del grupo de aplicaciones.
• Se participó en la reunión para los ajustes y comentarios del protocolo de accesibilidad para los contenidos digitales.
• Se realizó la primera reunión de acercamiento con el ICETEX para abordar todo lo referente al plan de acción para 2018 en lo que concierne a Gobierno Digital en el sector educación.
• Se realizó la revisión de las evidencias de la implementación de GEL para la vigencia 2017, por cada uno de los criterios de la estrategia, específicamente para los componentes de TIC para Servicios, TIC para Gobierno Abierto y TIC para Gestión.
• Se realizó la proyección dentro del plan de comunicaciones de las necesidades de difusión y explotación de la estrategia de Gobierno Digital.
• Se realiza la delimitación de las responsabilidades de la OTSI y la SDO con relación al criterio de accesibilidad.
• Se participó en la primera sesión de “interoperabilidad” con la unidad de víctimas y MinTIC, que busca el intercambio de información en donde se encuentren los servicios que ofrece la Entidad con su respectiva ubicación geográfica.
• Se realiza la sesión de articulación con la SDO e innovación, con el fin de definir las acciones a seguir para el diseño, definición e implementación del protocolo de accesibilidad para los sistemas de información (en donde se incluye el portal Colombia aprende). Adicionalmente se trata el tema del criterio de usabilidad, los avances que ha tenido el portal en sus directrices y se establece el compromiso desde la OTSI de apoyar activamente la consecución de estos criterios.
• Se hizo la revisión del estado de los compromisos para el dominio de información, con el personal competente del grupo de aplicaciones.
• Se participó en la reunión para articular al grupo de servicios tecnológicos con los criterios que le aplican de gobierno digital y apalancar el uso y medición de la mesa de ayuda a través de la estrategia de uso y apropiación.
• Se realizó la revisión de las evidencias de arquitectura de sistemas de información y de información con el personal competente de la OTSI.
• Se realizó la planeación de la primera sesión de accesibilidad y usabilidad para la Entidad.
• Se hizo la validación del plan de trabajo de accesibilidad y usabilidad con las áreas que generan, administran y comparten contenidos digitales y hacen uso de las herramientas TIC como portales y páginas web.
• Se realizó la planeación de la primera asistencia técnica a INTENALCO.
•       Se hizo la validación del cambio entre Gobierno En Línea y Gobierno Digital.
•       Se revisó lo correspondiente a la apertura de datos en el portal del estado.
•       Se planificó el diseño para la actualización del inventario de sistemas de información de la Entidad.
•        Se realizó la primera asistencia técnica a la entidad INTENALCO de la ciudad de Cali, para conocer los avances significativos en la estrategia de Gobierno En Línea para la vigencia 2017. Se les indicó el plan de acción que se implementará desde el MEN como líder del sector educación. Se quedó con el compromiso de compartir el instrumento creado para medir la estrategia completamente (cada uno de los lineamientos). 
•        Se terminó la planeación de la logística del primer taller interno de accesibilidad y usabilidad.
•        Se hizo el acompañamiento para alinear el proyecto de conexión de 493 sedes educativas (con el operador Claro) con la estrategia de gobierno Digital.
•        Se revisó el plan de mejoramiento para los datos abiertos.
•        Se revisó el plan de trabajo para el tratamiento de datos personales.
</v>
      </c>
      <c r="BP731" s="354">
        <v>0.34857142857142853</v>
      </c>
      <c r="BQ731" s="354">
        <v>0.33896825396825392</v>
      </c>
      <c r="BR731" s="781" t="s">
        <v>4555</v>
      </c>
      <c r="BS731" s="354">
        <f>IFERROR(VLOOKUP(CONCATENATE($AC731,$AE731),'[1]Matriz de Decisión'!$M$4:$Y$81,5,0),0)</f>
        <v>0.49142857142857138</v>
      </c>
      <c r="BT731" s="1141">
        <v>0.83896825396825392</v>
      </c>
      <c r="BU731" s="1295" t="s">
        <v>5674</v>
      </c>
      <c r="BV731" s="354">
        <f>IFERROR(VLOOKUP(CONCATENATE($AC731,$AE731),'[1]Matriz de Decisión'!$M$4:$Y$81,6,0),0)</f>
        <v>0.63428571428571423</v>
      </c>
      <c r="BW731" s="1348">
        <f>+AT731</f>
        <v>0.75</v>
      </c>
      <c r="BX731" s="1338" t="s">
        <v>6221</v>
      </c>
      <c r="BY731" s="354">
        <f>IFERROR(VLOOKUP(CONCATENATE($AC731,$AE731),'[1]Matriz de Decisión'!$M$4:$Y$81,7,0),0)</f>
        <v>0.77714285714285714</v>
      </c>
      <c r="BZ731" s="1348">
        <f>+AV731</f>
        <v>1</v>
      </c>
      <c r="CA731" s="1228" t="s">
        <v>7484</v>
      </c>
      <c r="CB731" s="354">
        <f>IFERROR(VLOOKUP(CONCATENATE($AC731,$AE731),'[1]Matriz de Decisión'!$M$4:$Y$81,8,0),0)</f>
        <v>1</v>
      </c>
      <c r="CC731" s="355"/>
      <c r="CD731" s="355"/>
      <c r="CE731" s="354">
        <f>IFERROR(VLOOKUP(CONCATENATE($AC731,$AE731),'[1]Matriz de Decisión'!$M$4:$Y$81,9,0),0)</f>
        <v>1</v>
      </c>
      <c r="CF731" s="355"/>
      <c r="CG731" s="355"/>
      <c r="CH731" s="354">
        <f>IFERROR(VLOOKUP(CONCATENATE($AC731,$AE731),'[1]Matriz de Decisión'!$M$4:$Y$81,10,0),0)</f>
        <v>1</v>
      </c>
      <c r="CI731" s="355"/>
      <c r="CJ731" s="355"/>
      <c r="CK731" s="354">
        <f>IFERROR(VLOOKUP(CONCATENATE($AC731,$AE731),'[1]Matriz de Decisión'!$M$4:$Y$81,11,0),0)</f>
        <v>1</v>
      </c>
      <c r="CL731" s="355"/>
      <c r="CM731" s="355"/>
      <c r="CN731" s="354">
        <f>IFERROR(VLOOKUP(CONCATENATE($AC731,$AE731),'[1]Matriz de Decisión'!$M$4:$Y$81,12,0),0)</f>
        <v>1</v>
      </c>
      <c r="CO731" s="355"/>
      <c r="CP731" s="355"/>
      <c r="CQ731" s="354">
        <f>IFERROR(VLOOKUP(CONCATENATE($AC731,$AE731),'[1]Matriz de Decisión'!$M$4:$Y$81,13,0),0)</f>
        <v>1</v>
      </c>
      <c r="CR731" s="355"/>
      <c r="CS731" s="355"/>
    </row>
    <row r="732" spans="1:108" ht="108" x14ac:dyDescent="0.25">
      <c r="A732" s="234" t="s">
        <v>3556</v>
      </c>
      <c r="B732" s="234" t="s">
        <v>181</v>
      </c>
      <c r="C732" s="234">
        <v>4</v>
      </c>
      <c r="D732" s="234" t="s">
        <v>187</v>
      </c>
      <c r="E732" s="120">
        <v>0</v>
      </c>
      <c r="F732" s="166" t="s">
        <v>192</v>
      </c>
      <c r="G732" s="166" t="s">
        <v>3956</v>
      </c>
      <c r="H732" s="166" t="s">
        <v>183</v>
      </c>
      <c r="I732" s="299" t="str">
        <f t="shared" si="54"/>
        <v>I-404-0-1329801</v>
      </c>
      <c r="J732" s="234" t="s">
        <v>221</v>
      </c>
      <c r="K732" s="109" t="s">
        <v>16</v>
      </c>
      <c r="L732" s="109" t="s">
        <v>20</v>
      </c>
      <c r="M732" s="111" t="s">
        <v>4755</v>
      </c>
      <c r="N732" s="202"/>
      <c r="O732" s="110" t="s">
        <v>2236</v>
      </c>
      <c r="P732" s="331" t="s">
        <v>2237</v>
      </c>
      <c r="Q732" s="331" t="s">
        <v>2238</v>
      </c>
      <c r="R732" s="110" t="s">
        <v>228</v>
      </c>
      <c r="S732" s="111" t="s">
        <v>2247</v>
      </c>
      <c r="T732" s="572" t="s">
        <v>4776</v>
      </c>
      <c r="U732" s="109">
        <v>7.0000000000000007E-2</v>
      </c>
      <c r="V732" s="216" t="s">
        <v>314</v>
      </c>
      <c r="W732" s="958">
        <v>1</v>
      </c>
      <c r="X732" s="489" t="s">
        <v>222</v>
      </c>
      <c r="Y732" s="969">
        <v>43194</v>
      </c>
      <c r="Z732" s="296" t="s">
        <v>2253</v>
      </c>
      <c r="AA732" s="134">
        <v>43252</v>
      </c>
      <c r="AB732" s="134">
        <v>43465</v>
      </c>
      <c r="AC732" s="341" t="str">
        <f t="shared" si="52"/>
        <v>junio</v>
      </c>
      <c r="AD732" s="343">
        <f t="shared" si="53"/>
        <v>213</v>
      </c>
      <c r="AE732" s="342">
        <f t="shared" si="51"/>
        <v>213</v>
      </c>
      <c r="AF732" s="350"/>
      <c r="AG732" s="135">
        <v>1455368656</v>
      </c>
      <c r="AH732" s="216" t="s">
        <v>1909</v>
      </c>
      <c r="AI732" s="169"/>
      <c r="AJ732" s="296" t="s">
        <v>2249</v>
      </c>
      <c r="AK732" s="447" t="s">
        <v>2254</v>
      </c>
      <c r="AL732" s="285"/>
      <c r="AM732" s="144"/>
      <c r="AN732" s="144"/>
      <c r="AO732" s="144"/>
      <c r="AP732" s="779">
        <f>IFERROR(VLOOKUP(CONCATENATE($AB732,$AD732),'[1]Matriz de Decisión'!$M$4:$Y$81,2,0),0)</f>
        <v>0</v>
      </c>
      <c r="AQ732" s="780" t="s">
        <v>4544</v>
      </c>
      <c r="AR732" s="1117">
        <v>0</v>
      </c>
      <c r="AS732" s="1123" t="s">
        <v>4544</v>
      </c>
      <c r="AT732" s="1314">
        <v>0</v>
      </c>
      <c r="AU732" s="1342" t="s">
        <v>4544</v>
      </c>
      <c r="AV732" s="1477">
        <v>0.1</v>
      </c>
      <c r="AW732" s="1478" t="s">
        <v>7485</v>
      </c>
      <c r="AX732" s="144"/>
      <c r="AY732" s="144"/>
      <c r="AZ732" s="144"/>
      <c r="BA732" s="144"/>
      <c r="BB732" s="144"/>
      <c r="BC732" s="144"/>
      <c r="BD732" s="144"/>
      <c r="BE732" s="144"/>
      <c r="BF732" s="144"/>
      <c r="BG732" s="144"/>
      <c r="BH732" s="144"/>
      <c r="BI732" s="144"/>
      <c r="BJ732" s="335">
        <f>IFERROR(VLOOKUP(CONCATENATE($AC732,$AE732),'Matriz de Decisión'!$M$4:$Y$81,2,0),0)</f>
        <v>0</v>
      </c>
      <c r="BK732" s="355"/>
      <c r="BL732" s="355"/>
      <c r="BM732" s="354">
        <f>IFERROR(VLOOKUP(CONCATENATE($AC732,$AE732),'[1]Matriz de Decisión'!$M$4:$Y$81,3,0),0)</f>
        <v>0</v>
      </c>
      <c r="BN732" s="355"/>
      <c r="BO732" s="355"/>
      <c r="BP732" s="354">
        <v>0</v>
      </c>
      <c r="BQ732" s="354"/>
      <c r="BR732" s="409" t="s">
        <v>4544</v>
      </c>
      <c r="BS732" s="354">
        <f>IFERROR(VLOOKUP(CONCATENATE($AC732,$AE732),'[1]Matriz de Decisión'!$M$4:$Y$81,5,0),0)</f>
        <v>0</v>
      </c>
      <c r="BT732" s="1137">
        <v>0</v>
      </c>
      <c r="BU732" s="1142" t="s">
        <v>4544</v>
      </c>
      <c r="BV732" s="354">
        <f>IFERROR(VLOOKUP(CONCATENATE($AC732,$AE732),'[1]Matriz de Decisión'!$M$4:$Y$81,6,0),0)</f>
        <v>0</v>
      </c>
      <c r="BW732" s="1314">
        <v>0</v>
      </c>
      <c r="BX732" s="1342" t="s">
        <v>4544</v>
      </c>
      <c r="BY732" s="354">
        <f>IFERROR(VLOOKUP(CONCATENATE($AC732,$AE732),'[1]Matriz de Decisión'!$M$4:$Y$81,7,0),0)</f>
        <v>0.10285714285714284</v>
      </c>
      <c r="BZ732" s="1477">
        <v>0.1</v>
      </c>
      <c r="CA732" s="1228" t="s">
        <v>7485</v>
      </c>
      <c r="CB732" s="354">
        <f>IFERROR(VLOOKUP(CONCATENATE($AC732,$AE732),'[1]Matriz de Decisión'!$M$4:$Y$81,8,0),0)</f>
        <v>0.20571428571428568</v>
      </c>
      <c r="CC732" s="355"/>
      <c r="CD732" s="355"/>
      <c r="CE732" s="354">
        <f>IFERROR(VLOOKUP(CONCATENATE($AC732,$AE732),'[1]Matriz de Decisión'!$M$4:$Y$81,9,0),0)</f>
        <v>0.34857142857142853</v>
      </c>
      <c r="CF732" s="355"/>
      <c r="CG732" s="355"/>
      <c r="CH732" s="354">
        <f>IFERROR(VLOOKUP(CONCATENATE($AC732,$AE732),'[1]Matriz de Decisión'!$M$4:$Y$81,10,0),0)</f>
        <v>0.49142857142857138</v>
      </c>
      <c r="CI732" s="355"/>
      <c r="CJ732" s="355"/>
      <c r="CK732" s="354">
        <f>IFERROR(VLOOKUP(CONCATENATE($AC732,$AE732),'[1]Matriz de Decisión'!$M$4:$Y$81,11,0),0)</f>
        <v>0.63428571428571423</v>
      </c>
      <c r="CL732" s="355"/>
      <c r="CM732" s="355"/>
      <c r="CN732" s="354">
        <f>IFERROR(VLOOKUP(CONCATENATE($AC732,$AE732),'[1]Matriz de Decisión'!$M$4:$Y$81,12,0),0)</f>
        <v>0.77714285714285714</v>
      </c>
      <c r="CO732" s="355"/>
      <c r="CP732" s="355"/>
      <c r="CQ732" s="354">
        <f>IFERROR(VLOOKUP(CONCATENATE($AC732,$AE732),'[1]Matriz de Decisión'!$M$4:$Y$81,13,0),0)</f>
        <v>1</v>
      </c>
      <c r="CR732" s="355"/>
      <c r="CS732" s="355"/>
    </row>
    <row r="733" spans="1:108" ht="144" x14ac:dyDescent="0.25">
      <c r="A733" s="234" t="s">
        <v>3556</v>
      </c>
      <c r="B733" s="234" t="s">
        <v>181</v>
      </c>
      <c r="C733" s="234">
        <v>4</v>
      </c>
      <c r="D733" s="234" t="s">
        <v>187</v>
      </c>
      <c r="E733" s="120">
        <v>1</v>
      </c>
      <c r="F733" s="234" t="s">
        <v>212</v>
      </c>
      <c r="G733" s="166" t="s">
        <v>200</v>
      </c>
      <c r="H733" s="166" t="s">
        <v>183</v>
      </c>
      <c r="I733" s="299" t="str">
        <f t="shared" si="54"/>
        <v>I-404-1-2500201</v>
      </c>
      <c r="J733" s="234" t="s">
        <v>221</v>
      </c>
      <c r="K733" s="216" t="s">
        <v>1996</v>
      </c>
      <c r="L733" s="109" t="s">
        <v>20</v>
      </c>
      <c r="M733" s="111" t="s">
        <v>4755</v>
      </c>
      <c r="N733" s="202"/>
      <c r="O733" s="110" t="s">
        <v>2236</v>
      </c>
      <c r="P733" s="331" t="s">
        <v>2237</v>
      </c>
      <c r="Q733" s="331" t="s">
        <v>2238</v>
      </c>
      <c r="R733" s="216" t="s">
        <v>222</v>
      </c>
      <c r="S733" s="111" t="s">
        <v>2256</v>
      </c>
      <c r="T733" s="111" t="s">
        <v>2257</v>
      </c>
      <c r="U733" s="109">
        <v>0.08</v>
      </c>
      <c r="V733" s="216" t="s">
        <v>314</v>
      </c>
      <c r="W733" s="958">
        <v>0.6</v>
      </c>
      <c r="X733" s="144"/>
      <c r="Y733" s="144"/>
      <c r="Z733" s="296" t="s">
        <v>2258</v>
      </c>
      <c r="AA733" s="134">
        <v>43101</v>
      </c>
      <c r="AB733" s="134">
        <v>43312</v>
      </c>
      <c r="AC733" s="341" t="str">
        <f t="shared" si="52"/>
        <v>enero</v>
      </c>
      <c r="AD733" s="343">
        <f t="shared" si="53"/>
        <v>211</v>
      </c>
      <c r="AE733" s="342">
        <f t="shared" si="51"/>
        <v>213</v>
      </c>
      <c r="AF733" s="350"/>
      <c r="AG733" s="135">
        <v>2063346666</v>
      </c>
      <c r="AH733" s="216" t="s">
        <v>1909</v>
      </c>
      <c r="AI733" s="169"/>
      <c r="AJ733" s="296" t="s">
        <v>2259</v>
      </c>
      <c r="AK733" s="447" t="s">
        <v>2260</v>
      </c>
      <c r="AL733" s="1297">
        <v>8.5699999999999998E-2</v>
      </c>
      <c r="AM733" s="447" t="s">
        <v>2261</v>
      </c>
      <c r="AN733" s="533">
        <f>+(0%+8.57%)</f>
        <v>8.5699999999999998E-2</v>
      </c>
      <c r="AO733" s="528" t="s">
        <v>2668</v>
      </c>
      <c r="AP733" s="533">
        <f>+(0%+8.57%)</f>
        <v>8.5699999999999998E-2</v>
      </c>
      <c r="AQ733" s="781" t="s">
        <v>4545</v>
      </c>
      <c r="AR733" s="1114">
        <v>8.5699999999999998E-2</v>
      </c>
      <c r="AS733" s="1122" t="s">
        <v>5975</v>
      </c>
      <c r="AT733" s="1337">
        <v>0.06</v>
      </c>
      <c r="AU733" s="1338" t="s">
        <v>6222</v>
      </c>
      <c r="AV733" s="1479">
        <v>0.25</v>
      </c>
      <c r="AW733" s="1480" t="s">
        <v>7486</v>
      </c>
      <c r="AX733" s="144"/>
      <c r="AY733" s="144"/>
      <c r="AZ733" s="144"/>
      <c r="BA733" s="144"/>
      <c r="BB733" s="144"/>
      <c r="BC733" s="144"/>
      <c r="BD733" s="144"/>
      <c r="BE733" s="144"/>
      <c r="BF733" s="144"/>
      <c r="BG733" s="144"/>
      <c r="BH733" s="144"/>
      <c r="BI733" s="144"/>
      <c r="BJ733" s="335">
        <f>IFERROR(VLOOKUP(CONCATENATE($AC733,$AE733),'Matriz de Decisión'!$M$4:$Y$81,2,0),0)</f>
        <v>0.10285714285714284</v>
      </c>
      <c r="BK733" s="451">
        <f>+(0%+8.57%)</f>
        <v>8.5699999999999998E-2</v>
      </c>
      <c r="BL733" s="355"/>
      <c r="BM733" s="354">
        <v>0.1714</v>
      </c>
      <c r="BN733" s="534">
        <v>0.1714</v>
      </c>
      <c r="BO733" s="528" t="s">
        <v>2668</v>
      </c>
      <c r="BP733" s="392" t="s">
        <v>4559</v>
      </c>
      <c r="BQ733" s="392" t="s">
        <v>4559</v>
      </c>
      <c r="BR733" s="781" t="s">
        <v>4556</v>
      </c>
      <c r="BS733" s="354">
        <f>IFERROR(VLOOKUP(CONCATENATE($AC733,$AE733),'[1]Matriz de Decisión'!$M$4:$Y$81,5,0),0)</f>
        <v>0.49142857142857138</v>
      </c>
      <c r="BT733" s="1145">
        <v>0.34279999999999999</v>
      </c>
      <c r="BU733" s="1139" t="s">
        <v>5975</v>
      </c>
      <c r="BV733" s="1314">
        <v>0.53142857142857136</v>
      </c>
      <c r="BW733" s="1312">
        <v>0.53</v>
      </c>
      <c r="BX733" s="521" t="s">
        <v>6222</v>
      </c>
      <c r="BY733" s="354">
        <f>IFERROR(VLOOKUP(CONCATENATE($AC733,$AE733),'[1]Matriz de Decisión'!$M$4:$Y$81,7,0),0)</f>
        <v>0.77714285714285714</v>
      </c>
      <c r="BZ733" s="1312">
        <f>+BV733+25%</f>
        <v>0.78142857142857136</v>
      </c>
      <c r="CA733" s="1228" t="s">
        <v>7486</v>
      </c>
      <c r="CB733" s="354">
        <f>IFERROR(VLOOKUP(CONCATENATE($AC733,$AE733),'[1]Matriz de Decisión'!$M$4:$Y$81,8,0),0)</f>
        <v>1</v>
      </c>
      <c r="CC733" s="355"/>
      <c r="CD733" s="355"/>
      <c r="CE733" s="354">
        <f>IFERROR(VLOOKUP(CONCATENATE($AC733,$AE733),'[1]Matriz de Decisión'!$M$4:$Y$81,9,0),0)</f>
        <v>1</v>
      </c>
      <c r="CF733" s="355"/>
      <c r="CG733" s="355"/>
      <c r="CH733" s="354">
        <f>IFERROR(VLOOKUP(CONCATENATE($AC733,$AE733),'[1]Matriz de Decisión'!$M$4:$Y$81,10,0),0)</f>
        <v>1</v>
      </c>
      <c r="CI733" s="355"/>
      <c r="CJ733" s="355"/>
      <c r="CK733" s="354">
        <f>IFERROR(VLOOKUP(CONCATENATE($AC733,$AE733),'[1]Matriz de Decisión'!$M$4:$Y$81,11,0),0)</f>
        <v>1</v>
      </c>
      <c r="CL733" s="355"/>
      <c r="CM733" s="355"/>
      <c r="CN733" s="354">
        <f>IFERROR(VLOOKUP(CONCATENATE($AC733,$AE733),'[1]Matriz de Decisión'!$M$4:$Y$81,12,0),0)</f>
        <v>1</v>
      </c>
      <c r="CO733" s="355"/>
      <c r="CP733" s="355"/>
      <c r="CQ733" s="354">
        <f>IFERROR(VLOOKUP(CONCATENATE($AC733,$AE733),'[1]Matriz de Decisión'!$M$4:$Y$81,13,0),0)</f>
        <v>1</v>
      </c>
      <c r="CR733" s="355"/>
      <c r="CS733" s="355"/>
      <c r="DD733" s="19" t="s">
        <v>5976</v>
      </c>
    </row>
    <row r="734" spans="1:108" ht="48" x14ac:dyDescent="0.25">
      <c r="A734" s="234" t="s">
        <v>3556</v>
      </c>
      <c r="B734" s="234" t="s">
        <v>181</v>
      </c>
      <c r="C734" s="234">
        <v>4</v>
      </c>
      <c r="D734" s="234" t="s">
        <v>187</v>
      </c>
      <c r="E734" s="120">
        <v>0</v>
      </c>
      <c r="F734" s="166" t="s">
        <v>192</v>
      </c>
      <c r="G734" s="166" t="s">
        <v>3957</v>
      </c>
      <c r="H734" s="166" t="s">
        <v>183</v>
      </c>
      <c r="I734" s="299" t="str">
        <f t="shared" si="54"/>
        <v>I-404-0-1329901</v>
      </c>
      <c r="J734" s="234" t="s">
        <v>221</v>
      </c>
      <c r="K734" s="216" t="s">
        <v>1996</v>
      </c>
      <c r="L734" s="109" t="s">
        <v>20</v>
      </c>
      <c r="M734" s="111" t="s">
        <v>4755</v>
      </c>
      <c r="N734" s="202"/>
      <c r="O734" s="110" t="s">
        <v>2236</v>
      </c>
      <c r="P734" s="331" t="s">
        <v>2237</v>
      </c>
      <c r="Q734" s="331" t="s">
        <v>2238</v>
      </c>
      <c r="R734" s="635" t="s">
        <v>228</v>
      </c>
      <c r="S734" s="111" t="s">
        <v>2256</v>
      </c>
      <c r="T734" s="111" t="s">
        <v>2257</v>
      </c>
      <c r="U734" s="109">
        <v>7.0000000000000007E-2</v>
      </c>
      <c r="V734" s="216" t="s">
        <v>314</v>
      </c>
      <c r="W734" s="958">
        <v>0.7</v>
      </c>
      <c r="X734" s="144"/>
      <c r="Y734" s="144"/>
      <c r="Z734" s="296" t="s">
        <v>2262</v>
      </c>
      <c r="AA734" s="134">
        <v>43282</v>
      </c>
      <c r="AB734" s="134">
        <v>43465</v>
      </c>
      <c r="AC734" s="341" t="str">
        <f t="shared" si="52"/>
        <v>julio</v>
      </c>
      <c r="AD734" s="343">
        <f t="shared" si="53"/>
        <v>183</v>
      </c>
      <c r="AE734" s="342">
        <f t="shared" si="51"/>
        <v>183</v>
      </c>
      <c r="AF734" s="350"/>
      <c r="AG734" s="135">
        <v>2063346666</v>
      </c>
      <c r="AH734" s="216" t="s">
        <v>1909</v>
      </c>
      <c r="AI734" s="169"/>
      <c r="AJ734" s="296" t="s">
        <v>2259</v>
      </c>
      <c r="AK734" s="447" t="s">
        <v>2263</v>
      </c>
      <c r="AL734" s="354"/>
      <c r="AM734" s="144"/>
      <c r="AN734" s="144"/>
      <c r="AO734" s="144"/>
      <c r="AP734" s="782">
        <v>0</v>
      </c>
      <c r="AQ734" s="780" t="s">
        <v>4544</v>
      </c>
      <c r="AR734" s="1119">
        <v>0</v>
      </c>
      <c r="AS734" s="1118" t="s">
        <v>4544</v>
      </c>
      <c r="AT734" s="1339">
        <v>0</v>
      </c>
      <c r="AU734" s="1343" t="s">
        <v>4544</v>
      </c>
      <c r="AV734" s="1314">
        <v>0</v>
      </c>
      <c r="AW734" s="1350" t="s">
        <v>7487</v>
      </c>
      <c r="AX734" s="144"/>
      <c r="AY734" s="144"/>
      <c r="AZ734" s="144"/>
      <c r="BA734" s="144"/>
      <c r="BB734" s="144"/>
      <c r="BC734" s="144"/>
      <c r="BD734" s="144"/>
      <c r="BE734" s="144"/>
      <c r="BF734" s="144"/>
      <c r="BG734" s="144"/>
      <c r="BH734" s="144"/>
      <c r="BI734" s="144"/>
      <c r="BJ734" s="335">
        <f>IFERROR(VLOOKUP(CONCATENATE($AC734,$AE734),'Matriz de Decisión'!$M$4:$Y$81,2,0),0)</f>
        <v>0</v>
      </c>
      <c r="BK734" s="355"/>
      <c r="BL734" s="355"/>
      <c r="BM734" s="354">
        <f>IFERROR(VLOOKUP(CONCATENATE($AC734,$AE734),'[1]Matriz de Decisión'!$M$4:$Y$81,3,0),0)</f>
        <v>0</v>
      </c>
      <c r="BN734" s="355"/>
      <c r="BO734" s="355"/>
      <c r="BP734" s="354">
        <v>0</v>
      </c>
      <c r="BQ734" s="354">
        <v>0</v>
      </c>
      <c r="BR734" s="409" t="s">
        <v>4544</v>
      </c>
      <c r="BS734" s="354">
        <f>IFERROR(VLOOKUP(CONCATENATE($AC734,$AE734),'[1]Matriz de Decisión'!$M$4:$Y$81,5,0),0)</f>
        <v>0</v>
      </c>
      <c r="BT734" s="1144">
        <v>0</v>
      </c>
      <c r="BU734" s="1138" t="s">
        <v>4544</v>
      </c>
      <c r="BV734" s="354">
        <f>IFERROR(VLOOKUP(CONCATENATE($AC734,$AE734),'[1]Matriz de Decisión'!$M$4:$Y$81,6,0),0)</f>
        <v>0</v>
      </c>
      <c r="BW734" s="1349">
        <v>0</v>
      </c>
      <c r="BX734" s="1350" t="s">
        <v>4544</v>
      </c>
      <c r="BY734" s="354">
        <f>IFERROR(VLOOKUP(CONCATENATE($AC734,$AE734),'[1]Matriz de Decisión'!$M$4:$Y$81,7,0),0)</f>
        <v>0</v>
      </c>
      <c r="BZ734" s="1349">
        <v>0</v>
      </c>
      <c r="CA734" s="1228" t="s">
        <v>7487</v>
      </c>
      <c r="CB734" s="354">
        <f>IFERROR(VLOOKUP(CONCATENATE($AC734,$AE734),'[1]Matriz de Decisión'!$M$4:$Y$81,8,0),0)</f>
        <v>0.11666666666666665</v>
      </c>
      <c r="CC734" s="355"/>
      <c r="CD734" s="355"/>
      <c r="CE734" s="354">
        <f>IFERROR(VLOOKUP(CONCATENATE($AC734,$AE734),'[1]Matriz de Decisión'!$M$4:$Y$81,9,0),0)</f>
        <v>0.23333333333333331</v>
      </c>
      <c r="CF734" s="355"/>
      <c r="CG734" s="355"/>
      <c r="CH734" s="354">
        <f>IFERROR(VLOOKUP(CONCATENATE($AC734,$AE734),'[1]Matriz de Decisión'!$M$4:$Y$81,10,0),0)</f>
        <v>0.35</v>
      </c>
      <c r="CI734" s="355"/>
      <c r="CJ734" s="355"/>
      <c r="CK734" s="354">
        <f>IFERROR(VLOOKUP(CONCATENATE($AC734,$AE734),'[1]Matriz de Decisión'!$M$4:$Y$81,11,0),0)</f>
        <v>0.51666666666666661</v>
      </c>
      <c r="CL734" s="355"/>
      <c r="CM734" s="355"/>
      <c r="CN734" s="354">
        <f>IFERROR(VLOOKUP(CONCATENATE($AC734,$AE734),'[1]Matriz de Decisión'!$M$4:$Y$81,12,0),0)</f>
        <v>0.68333333333333324</v>
      </c>
      <c r="CO734" s="355"/>
      <c r="CP734" s="355"/>
      <c r="CQ734" s="354">
        <f>IFERROR(VLOOKUP(CONCATENATE($AC734,$AE734),'[1]Matriz de Decisión'!$M$4:$Y$81,13,0),0)</f>
        <v>1</v>
      </c>
      <c r="CR734" s="355"/>
      <c r="CS734" s="355"/>
    </row>
    <row r="735" spans="1:108" ht="173.25" x14ac:dyDescent="0.25">
      <c r="A735" s="234" t="s">
        <v>3556</v>
      </c>
      <c r="B735" s="234" t="s">
        <v>181</v>
      </c>
      <c r="C735" s="234">
        <v>4</v>
      </c>
      <c r="D735" s="234" t="s">
        <v>187</v>
      </c>
      <c r="E735" s="120">
        <v>0</v>
      </c>
      <c r="F735" s="234">
        <v>13</v>
      </c>
      <c r="G735" s="166" t="s">
        <v>3866</v>
      </c>
      <c r="H735" s="166" t="s">
        <v>183</v>
      </c>
      <c r="I735" s="299" t="str">
        <f t="shared" si="54"/>
        <v>I-404-0-1327701</v>
      </c>
      <c r="J735" s="234" t="s">
        <v>221</v>
      </c>
      <c r="K735" s="216" t="s">
        <v>1996</v>
      </c>
      <c r="L735" s="109" t="s">
        <v>20</v>
      </c>
      <c r="M735" s="111" t="s">
        <v>4755</v>
      </c>
      <c r="N735" s="202"/>
      <c r="O735" s="110" t="s">
        <v>225</v>
      </c>
      <c r="P735" s="331" t="s">
        <v>2237</v>
      </c>
      <c r="Q735" s="331" t="s">
        <v>2238</v>
      </c>
      <c r="R735" s="216" t="s">
        <v>228</v>
      </c>
      <c r="S735" s="111" t="s">
        <v>6885</v>
      </c>
      <c r="T735" s="634" t="s">
        <v>3544</v>
      </c>
      <c r="U735" s="109">
        <v>0.15</v>
      </c>
      <c r="V735" s="216" t="s">
        <v>223</v>
      </c>
      <c r="W735" s="310">
        <v>23</v>
      </c>
      <c r="X735" s="144"/>
      <c r="Y735" s="144"/>
      <c r="Z735" s="296" t="s">
        <v>2264</v>
      </c>
      <c r="AA735" s="134">
        <v>43101</v>
      </c>
      <c r="AB735" s="134">
        <v>43312</v>
      </c>
      <c r="AC735" s="341" t="str">
        <f t="shared" si="52"/>
        <v>enero</v>
      </c>
      <c r="AD735" s="343">
        <f t="shared" si="53"/>
        <v>211</v>
      </c>
      <c r="AE735" s="342">
        <f t="shared" si="51"/>
        <v>213</v>
      </c>
      <c r="AF735" s="350"/>
      <c r="AG735" s="135">
        <v>4530751670</v>
      </c>
      <c r="AH735" s="216" t="s">
        <v>1909</v>
      </c>
      <c r="AI735" s="169"/>
      <c r="AJ735" s="296" t="s">
        <v>2265</v>
      </c>
      <c r="AK735" s="447" t="s">
        <v>2266</v>
      </c>
      <c r="AL735" s="449">
        <v>0.1739</v>
      </c>
      <c r="AM735" s="284" t="s">
        <v>3551</v>
      </c>
      <c r="AN735" s="449">
        <v>0.17</v>
      </c>
      <c r="AO735" s="529" t="s">
        <v>2669</v>
      </c>
      <c r="AP735" s="290">
        <v>0.17</v>
      </c>
      <c r="AQ735" s="783" t="s">
        <v>4546</v>
      </c>
      <c r="AR735" s="1128">
        <v>0.17</v>
      </c>
      <c r="AS735" s="1129" t="s">
        <v>5664</v>
      </c>
      <c r="AT735" s="1337">
        <v>0.13</v>
      </c>
      <c r="AU735" s="1344" t="s">
        <v>6223</v>
      </c>
      <c r="AV735" s="1337">
        <v>0.13</v>
      </c>
      <c r="AW735" s="1481" t="s">
        <v>7488</v>
      </c>
      <c r="AX735" s="144"/>
      <c r="AY735" s="144"/>
      <c r="AZ735" s="144"/>
      <c r="BA735" s="144"/>
      <c r="BB735" s="144"/>
      <c r="BC735" s="144"/>
      <c r="BD735" s="144"/>
      <c r="BE735" s="144"/>
      <c r="BF735" s="144"/>
      <c r="BG735" s="144"/>
      <c r="BH735" s="144"/>
      <c r="BI735" s="144"/>
      <c r="BJ735" s="335">
        <f>IFERROR(VLOOKUP(CONCATENATE($AC735,$AE735),'Matriz de Decisión'!$M$4:$Y$81,2,0),0)</f>
        <v>0.10285714285714284</v>
      </c>
      <c r="BK735" s="449">
        <v>0.1739</v>
      </c>
      <c r="BL735" s="284" t="s">
        <v>2267</v>
      </c>
      <c r="BM735" s="354">
        <f>IFERROR(VLOOKUP(CONCATENATE($AC735,$AE735),'[1]Matriz de Decisión'!$M$4:$Y$81,3,0),0)</f>
        <v>0.20571428571428568</v>
      </c>
      <c r="BN735" s="449">
        <v>0.34</v>
      </c>
      <c r="BO735" s="529" t="s">
        <v>2669</v>
      </c>
      <c r="BP735" s="354">
        <v>0.34857142857142853</v>
      </c>
      <c r="BQ735" s="354">
        <v>0.52</v>
      </c>
      <c r="BR735" s="778" t="s">
        <v>4557</v>
      </c>
      <c r="BS735" s="354">
        <f>IFERROR(VLOOKUP(CONCATENATE($AC735,$AE735),'[1]Matriz de Decisión'!$M$4:$Y$81,5,0),0)</f>
        <v>0.49142857142857138</v>
      </c>
      <c r="BT735" s="1143">
        <v>0.7</v>
      </c>
      <c r="BU735" s="1149" t="s">
        <v>5675</v>
      </c>
      <c r="BV735" s="354">
        <f>IFERROR(VLOOKUP(CONCATENATE($AC735,$AE735),'[1]Matriz de Decisión'!$M$4:$Y$81,6,0),0)</f>
        <v>0.63428571428571423</v>
      </c>
      <c r="BW735" s="1348">
        <f>+BT735+AT735</f>
        <v>0.83</v>
      </c>
      <c r="BX735" s="1344" t="s">
        <v>6223</v>
      </c>
      <c r="BY735" s="354">
        <f>IFERROR(VLOOKUP(CONCATENATE($AC735,$AE735),'[1]Matriz de Decisión'!$M$4:$Y$81,7,0),0)</f>
        <v>0.77714285714285714</v>
      </c>
      <c r="BZ735" s="1088">
        <v>0.96</v>
      </c>
      <c r="CA735" s="1228" t="s">
        <v>7488</v>
      </c>
      <c r="CB735" s="354">
        <f>IFERROR(VLOOKUP(CONCATENATE($AC735,$AE735),'[1]Matriz de Decisión'!$M$4:$Y$81,8,0),0)</f>
        <v>1</v>
      </c>
      <c r="CC735" s="355"/>
      <c r="CD735" s="355"/>
      <c r="CE735" s="354">
        <f>IFERROR(VLOOKUP(CONCATENATE($AC735,$AE735),'[1]Matriz de Decisión'!$M$4:$Y$81,9,0),0)</f>
        <v>1</v>
      </c>
      <c r="CF735" s="355"/>
      <c r="CG735" s="355"/>
      <c r="CH735" s="354">
        <f>IFERROR(VLOOKUP(CONCATENATE($AC735,$AE735),'[1]Matriz de Decisión'!$M$4:$Y$81,10,0),0)</f>
        <v>1</v>
      </c>
      <c r="CI735" s="355"/>
      <c r="CJ735" s="355"/>
      <c r="CK735" s="354">
        <f>IFERROR(VLOOKUP(CONCATENATE($AC735,$AE735),'[1]Matriz de Decisión'!$M$4:$Y$81,11,0),0)</f>
        <v>1</v>
      </c>
      <c r="CL735" s="355"/>
      <c r="CM735" s="355"/>
      <c r="CN735" s="354">
        <f>IFERROR(VLOOKUP(CONCATENATE($AC735,$AE735),'[1]Matriz de Decisión'!$M$4:$Y$81,12,0),0)</f>
        <v>1</v>
      </c>
      <c r="CO735" s="355"/>
      <c r="CP735" s="355"/>
      <c r="CQ735" s="354">
        <f>IFERROR(VLOOKUP(CONCATENATE($AC735,$AE735),'[1]Matriz de Decisión'!$M$4:$Y$81,13,0),0)</f>
        <v>1</v>
      </c>
      <c r="CR735" s="355"/>
      <c r="CS735" s="355"/>
    </row>
    <row r="736" spans="1:108" ht="409.6" x14ac:dyDescent="0.25">
      <c r="A736" s="234" t="s">
        <v>3556</v>
      </c>
      <c r="B736" s="234" t="s">
        <v>181</v>
      </c>
      <c r="C736" s="234">
        <v>4</v>
      </c>
      <c r="D736" s="234" t="s">
        <v>187</v>
      </c>
      <c r="E736" s="120">
        <v>0</v>
      </c>
      <c r="F736" s="234">
        <v>13</v>
      </c>
      <c r="G736" s="166" t="s">
        <v>3866</v>
      </c>
      <c r="H736" s="166" t="s">
        <v>185</v>
      </c>
      <c r="I736" s="299" t="str">
        <f t="shared" si="54"/>
        <v>I-404-0-1327702</v>
      </c>
      <c r="J736" s="234" t="s">
        <v>221</v>
      </c>
      <c r="K736" s="216" t="s">
        <v>1996</v>
      </c>
      <c r="L736" s="109" t="s">
        <v>20</v>
      </c>
      <c r="M736" s="111" t="s">
        <v>4755</v>
      </c>
      <c r="N736" s="202"/>
      <c r="O736" s="110" t="s">
        <v>225</v>
      </c>
      <c r="P736" s="331" t="s">
        <v>2237</v>
      </c>
      <c r="Q736" s="331" t="s">
        <v>2238</v>
      </c>
      <c r="R736" s="110" t="s">
        <v>228</v>
      </c>
      <c r="S736" s="1430" t="s">
        <v>6885</v>
      </c>
      <c r="T736" s="634" t="s">
        <v>3545</v>
      </c>
      <c r="U736" s="109">
        <v>0.1</v>
      </c>
      <c r="V736" s="216" t="s">
        <v>314</v>
      </c>
      <c r="W736" s="958">
        <v>1</v>
      </c>
      <c r="X736" s="144"/>
      <c r="Y736" s="144"/>
      <c r="Z736" s="296" t="s">
        <v>2268</v>
      </c>
      <c r="AA736" s="134">
        <v>43235</v>
      </c>
      <c r="AB736" s="134">
        <v>43465</v>
      </c>
      <c r="AC736" s="341" t="str">
        <f t="shared" si="52"/>
        <v>mayo</v>
      </c>
      <c r="AD736" s="343">
        <f t="shared" si="53"/>
        <v>230</v>
      </c>
      <c r="AE736" s="342">
        <f t="shared" si="51"/>
        <v>244</v>
      </c>
      <c r="AF736" s="350"/>
      <c r="AG736" s="135">
        <v>4530751670</v>
      </c>
      <c r="AH736" s="216" t="s">
        <v>1909</v>
      </c>
      <c r="AI736" s="169"/>
      <c r="AJ736" s="296" t="s">
        <v>2265</v>
      </c>
      <c r="AK736" s="253" t="s">
        <v>2269</v>
      </c>
      <c r="AL736" s="433" t="s">
        <v>2251</v>
      </c>
      <c r="AM736" s="433" t="s">
        <v>2251</v>
      </c>
      <c r="AN736" s="433"/>
      <c r="AO736" s="433"/>
      <c r="AP736" s="448">
        <v>0</v>
      </c>
      <c r="AQ736" s="433" t="s">
        <v>4547</v>
      </c>
      <c r="AR736" s="1125">
        <v>0</v>
      </c>
      <c r="AS736" s="1130" t="s">
        <v>4547</v>
      </c>
      <c r="AT736" s="1341">
        <v>0.1</v>
      </c>
      <c r="AU736" s="809" t="s">
        <v>6224</v>
      </c>
      <c r="AV736" s="458">
        <v>0.11</v>
      </c>
      <c r="AW736" s="1330" t="s">
        <v>7489</v>
      </c>
      <c r="AX736" s="144"/>
      <c r="AY736" s="144"/>
      <c r="AZ736" s="144"/>
      <c r="BA736" s="144"/>
      <c r="BB736" s="144"/>
      <c r="BC736" s="144"/>
      <c r="BD736" s="144"/>
      <c r="BE736" s="144"/>
      <c r="BF736" s="144"/>
      <c r="BG736" s="144"/>
      <c r="BH736" s="144"/>
      <c r="BI736" s="144"/>
      <c r="BJ736" s="335">
        <f>IFERROR(VLOOKUP(CONCATENATE($AC736,$AE736),'Matriz de Decisión'!$M$4:$Y$81,2,0),0)</f>
        <v>0</v>
      </c>
      <c r="BK736" s="433" t="s">
        <v>2251</v>
      </c>
      <c r="BL736" s="433" t="s">
        <v>2251</v>
      </c>
      <c r="BM736" s="354">
        <f>IFERROR(VLOOKUP(CONCATENATE($AC736,$AE736),'[1]Matriz de Decisión'!$M$4:$Y$81,3,0),0)</f>
        <v>0</v>
      </c>
      <c r="BN736" s="535"/>
      <c r="BO736" s="536"/>
      <c r="BP736" s="354">
        <v>0</v>
      </c>
      <c r="BQ736" s="354">
        <v>0</v>
      </c>
      <c r="BR736" s="409" t="s">
        <v>4547</v>
      </c>
      <c r="BS736" s="354">
        <f>IFERROR(VLOOKUP(CONCATENATE($AC736,$AE736),'[1]Matriz de Decisión'!$M$4:$Y$81,5,0),0)</f>
        <v>0</v>
      </c>
      <c r="BT736" s="1137">
        <v>0</v>
      </c>
      <c r="BU736" s="1150" t="s">
        <v>4547</v>
      </c>
      <c r="BV736" s="354">
        <f>IFERROR(VLOOKUP(CONCATENATE($AC736,$AE736),'[1]Matriz de Decisión'!$M$4:$Y$81,6,0),0)</f>
        <v>0.10285714285714284</v>
      </c>
      <c r="BW736" s="1348">
        <f>+AT736</f>
        <v>0.1</v>
      </c>
      <c r="BX736" s="809" t="s">
        <v>6224</v>
      </c>
      <c r="BY736" s="354">
        <f>IFERROR(VLOOKUP(CONCATENATE($AC736,$AE736),'[1]Matriz de Decisión'!$M$4:$Y$81,7,0),0)</f>
        <v>0.20571428571428568</v>
      </c>
      <c r="BZ736" s="1088">
        <v>0.21</v>
      </c>
      <c r="CA736" s="1228" t="s">
        <v>7489</v>
      </c>
      <c r="CB736" s="354">
        <f>IFERROR(VLOOKUP(CONCATENATE($AC736,$AE736),'[1]Matriz de Decisión'!$M$4:$Y$81,8,0),0)</f>
        <v>0.34857142857142853</v>
      </c>
      <c r="CC736" s="355"/>
      <c r="CD736" s="355"/>
      <c r="CE736" s="354">
        <f>IFERROR(VLOOKUP(CONCATENATE($AC736,$AE736),'[1]Matriz de Decisión'!$M$4:$Y$81,9,0),0)</f>
        <v>0.49142857142857138</v>
      </c>
      <c r="CF736" s="355"/>
      <c r="CG736" s="355"/>
      <c r="CH736" s="354">
        <f>IFERROR(VLOOKUP(CONCATENATE($AC736,$AE736),'[1]Matriz de Decisión'!$M$4:$Y$81,10,0),0)</f>
        <v>0.63428571428571423</v>
      </c>
      <c r="CI736" s="355"/>
      <c r="CJ736" s="355"/>
      <c r="CK736" s="354">
        <f>IFERROR(VLOOKUP(CONCATENATE($AC736,$AE736),'[1]Matriz de Decisión'!$M$4:$Y$81,11,0),0)</f>
        <v>0.77714285714285714</v>
      </c>
      <c r="CL736" s="355"/>
      <c r="CM736" s="355"/>
      <c r="CN736" s="354">
        <f>IFERROR(VLOOKUP(CONCATENATE($AC736,$AE736),'[1]Matriz de Decisión'!$M$4:$Y$81,12,0),0)</f>
        <v>1</v>
      </c>
      <c r="CO736" s="355"/>
      <c r="CP736" s="355"/>
      <c r="CQ736" s="354">
        <f>IFERROR(VLOOKUP(CONCATENATE($AC736,$AE736),'[1]Matriz de Decisión'!$M$4:$Y$81,13,0),0)</f>
        <v>1</v>
      </c>
      <c r="CR736" s="355"/>
      <c r="CS736" s="355"/>
    </row>
    <row r="737" spans="1:97" ht="409.6" x14ac:dyDescent="0.25">
      <c r="A737" s="234" t="s">
        <v>3556</v>
      </c>
      <c r="B737" s="234" t="s">
        <v>181</v>
      </c>
      <c r="C737" s="234">
        <v>4</v>
      </c>
      <c r="D737" s="234" t="s">
        <v>187</v>
      </c>
      <c r="E737" s="120">
        <v>0</v>
      </c>
      <c r="F737" s="234">
        <v>13</v>
      </c>
      <c r="G737" s="166" t="s">
        <v>3866</v>
      </c>
      <c r="H737" s="166" t="s">
        <v>186</v>
      </c>
      <c r="I737" s="299" t="str">
        <f t="shared" si="54"/>
        <v>I-404-0-1327703</v>
      </c>
      <c r="J737" s="234" t="s">
        <v>221</v>
      </c>
      <c r="K737" s="216" t="s">
        <v>1996</v>
      </c>
      <c r="L737" s="109" t="s">
        <v>20</v>
      </c>
      <c r="M737" s="111" t="s">
        <v>4755</v>
      </c>
      <c r="N737" s="202"/>
      <c r="O737" s="110" t="s">
        <v>225</v>
      </c>
      <c r="P737" s="331" t="s">
        <v>2237</v>
      </c>
      <c r="Q737" s="331" t="s">
        <v>2238</v>
      </c>
      <c r="R737" s="110" t="s">
        <v>228</v>
      </c>
      <c r="S737" s="1430" t="s">
        <v>6885</v>
      </c>
      <c r="T737" s="631" t="s">
        <v>3546</v>
      </c>
      <c r="U737" s="109">
        <v>0.1</v>
      </c>
      <c r="V737" s="216" t="s">
        <v>314</v>
      </c>
      <c r="W737" s="958">
        <v>1</v>
      </c>
      <c r="X737" s="144"/>
      <c r="Y737" s="144"/>
      <c r="Z737" s="296" t="s">
        <v>2270</v>
      </c>
      <c r="AA737" s="134">
        <v>43102</v>
      </c>
      <c r="AB737" s="134">
        <v>43465</v>
      </c>
      <c r="AC737" s="341" t="str">
        <f t="shared" si="52"/>
        <v>enero</v>
      </c>
      <c r="AD737" s="343">
        <f t="shared" si="53"/>
        <v>363</v>
      </c>
      <c r="AE737" s="342">
        <f t="shared" si="51"/>
        <v>365</v>
      </c>
      <c r="AF737" s="350"/>
      <c r="AG737" s="135">
        <v>4530751670</v>
      </c>
      <c r="AH737" s="216" t="s">
        <v>1909</v>
      </c>
      <c r="AI737" s="169"/>
      <c r="AJ737" s="296" t="s">
        <v>2265</v>
      </c>
      <c r="AK737" s="253" t="s">
        <v>2271</v>
      </c>
      <c r="AL737" s="633">
        <v>7.0000000000000007E-2</v>
      </c>
      <c r="AM737" s="285" t="s">
        <v>3549</v>
      </c>
      <c r="AN737" s="449">
        <v>7.0000000000000007E-2</v>
      </c>
      <c r="AO737" s="530" t="s">
        <v>2670</v>
      </c>
      <c r="AP737" s="290">
        <v>7.0000000000000007E-2</v>
      </c>
      <c r="AQ737" s="784" t="s">
        <v>4548</v>
      </c>
      <c r="AR737" s="1131">
        <v>0.12</v>
      </c>
      <c r="AS737" s="1133" t="s">
        <v>5665</v>
      </c>
      <c r="AT737" s="1370">
        <v>7.0000000000000007E-2</v>
      </c>
      <c r="AU737" s="1028" t="s">
        <v>6225</v>
      </c>
      <c r="AV737" s="1482">
        <v>0.06</v>
      </c>
      <c r="AW737" s="809" t="s">
        <v>7490</v>
      </c>
      <c r="AX737" s="279"/>
      <c r="AY737" s="279"/>
      <c r="AZ737" s="279"/>
      <c r="BA737" s="279"/>
      <c r="BB737" s="279"/>
      <c r="BC737" s="279"/>
      <c r="BD737" s="279"/>
      <c r="BE737" s="279"/>
      <c r="BF737" s="279"/>
      <c r="BG737" s="279"/>
      <c r="BH737" s="279"/>
      <c r="BI737" s="279"/>
      <c r="BJ737" s="335">
        <f>IFERROR(VLOOKUP(CONCATENATE($AC737,$AE737),'Matriz de Decisión'!$M$4:$Y$81,2,0),0)</f>
        <v>5.333333333333333E-2</v>
      </c>
      <c r="BK737" s="285" t="s">
        <v>2255</v>
      </c>
      <c r="BL737" s="285" t="s">
        <v>2255</v>
      </c>
      <c r="BM737" s="354">
        <f>IFERROR(VLOOKUP(CONCATENATE($AC737,$AE737),'[1]Matriz de Decisión'!$M$4:$Y$81,3,0),0)</f>
        <v>0.10666666666666666</v>
      </c>
      <c r="BN737" s="449">
        <v>0.14000000000000001</v>
      </c>
      <c r="BO737" s="530" t="s">
        <v>2670</v>
      </c>
      <c r="BP737" s="354">
        <v>0.15999999999999998</v>
      </c>
      <c r="BQ737" s="354">
        <v>0.21</v>
      </c>
      <c r="BR737" s="791" t="s">
        <v>4548</v>
      </c>
      <c r="BS737" s="354">
        <f>IFERROR(VLOOKUP(CONCATENATE($AC737,$AE737),'[1]Matriz de Decisión'!$M$4:$Y$81,5,0),0)</f>
        <v>0.21333333333333332</v>
      </c>
      <c r="BT737" s="1137">
        <v>0.33</v>
      </c>
      <c r="BU737" s="1147" t="s">
        <v>5676</v>
      </c>
      <c r="BV737" s="354">
        <f>IFERROR(VLOOKUP(CONCATENATE($AC737,$AE737),'[1]Matriz de Decisión'!$M$4:$Y$81,6,0),0)</f>
        <v>0.26666666666666666</v>
      </c>
      <c r="BW737" s="1348">
        <f>+BT737+AT737</f>
        <v>0.4</v>
      </c>
      <c r="BX737" s="286" t="s">
        <v>6225</v>
      </c>
      <c r="BY737" s="354">
        <f>IFERROR(VLOOKUP(CONCATENATE($AC737,$AE737),'[1]Matriz de Decisión'!$M$4:$Y$81,7,0),0)</f>
        <v>0.32</v>
      </c>
      <c r="BZ737" s="1088">
        <v>0.46</v>
      </c>
      <c r="CA737" s="1228" t="s">
        <v>7490</v>
      </c>
      <c r="CB737" s="354">
        <f>IFERROR(VLOOKUP(CONCATENATE($AC737,$AE737),'[1]Matriz de Decisión'!$M$4:$Y$81,8,0),0)</f>
        <v>0.40333333333333332</v>
      </c>
      <c r="CC737" s="355"/>
      <c r="CD737" s="355"/>
      <c r="CE737" s="354">
        <f>IFERROR(VLOOKUP(CONCATENATE($AC737,$AE737),'[1]Matriz de Decisión'!$M$4:$Y$81,9,0),0)</f>
        <v>0.48666666666666664</v>
      </c>
      <c r="CF737" s="355"/>
      <c r="CG737" s="355"/>
      <c r="CH737" s="354">
        <f>IFERROR(VLOOKUP(CONCATENATE($AC737,$AE737),'[1]Matriz de Decisión'!$M$4:$Y$81,10,0),0)</f>
        <v>0.56999999999999995</v>
      </c>
      <c r="CI737" s="355"/>
      <c r="CJ737" s="355"/>
      <c r="CK737" s="354">
        <f>IFERROR(VLOOKUP(CONCATENATE($AC737,$AE737),'[1]Matriz de Decisión'!$M$4:$Y$81,11,0),0)</f>
        <v>0.65333333333333332</v>
      </c>
      <c r="CL737" s="355"/>
      <c r="CM737" s="355"/>
      <c r="CN737" s="354">
        <f>IFERROR(VLOOKUP(CONCATENATE($AC737,$AE737),'[1]Matriz de Decisión'!$M$4:$Y$81,12,0),0)</f>
        <v>0.73666666666666669</v>
      </c>
      <c r="CO737" s="355"/>
      <c r="CP737" s="355"/>
      <c r="CQ737" s="354">
        <f>IFERROR(VLOOKUP(CONCATENATE($AC737,$AE737),'[1]Matriz de Decisión'!$M$4:$Y$81,13,0),0)</f>
        <v>0.99999999999999989</v>
      </c>
      <c r="CR737" s="355"/>
      <c r="CS737" s="355"/>
    </row>
    <row r="738" spans="1:97" ht="360.75" x14ac:dyDescent="0.25">
      <c r="A738" s="234" t="s">
        <v>3556</v>
      </c>
      <c r="B738" s="234" t="s">
        <v>181</v>
      </c>
      <c r="C738" s="234">
        <v>4</v>
      </c>
      <c r="D738" s="234" t="s">
        <v>187</v>
      </c>
      <c r="E738" s="120">
        <v>0</v>
      </c>
      <c r="F738" s="234">
        <v>13</v>
      </c>
      <c r="G738" s="166" t="s">
        <v>3866</v>
      </c>
      <c r="H738" s="166" t="s">
        <v>187</v>
      </c>
      <c r="I738" s="299" t="str">
        <f t="shared" si="54"/>
        <v>I-404-0-1327704</v>
      </c>
      <c r="J738" s="234" t="s">
        <v>221</v>
      </c>
      <c r="K738" s="216" t="s">
        <v>1996</v>
      </c>
      <c r="L738" s="109" t="s">
        <v>20</v>
      </c>
      <c r="M738" s="111" t="s">
        <v>4755</v>
      </c>
      <c r="N738" s="202"/>
      <c r="O738" s="110" t="s">
        <v>225</v>
      </c>
      <c r="P738" s="331" t="s">
        <v>2237</v>
      </c>
      <c r="Q738" s="331" t="s">
        <v>2238</v>
      </c>
      <c r="R738" s="110" t="s">
        <v>228</v>
      </c>
      <c r="S738" s="1430" t="s">
        <v>6885</v>
      </c>
      <c r="T738" s="631" t="s">
        <v>3547</v>
      </c>
      <c r="U738" s="109">
        <v>0.1</v>
      </c>
      <c r="V738" s="216" t="s">
        <v>314</v>
      </c>
      <c r="W738" s="958">
        <v>1</v>
      </c>
      <c r="X738" s="144"/>
      <c r="Y738" s="144"/>
      <c r="Z738" s="296" t="s">
        <v>2272</v>
      </c>
      <c r="AA738" s="134">
        <v>43115</v>
      </c>
      <c r="AB738" s="134">
        <v>43465</v>
      </c>
      <c r="AC738" s="341" t="str">
        <f t="shared" si="52"/>
        <v>enero</v>
      </c>
      <c r="AD738" s="343">
        <f t="shared" si="53"/>
        <v>350</v>
      </c>
      <c r="AE738" s="342">
        <f t="shared" si="51"/>
        <v>365</v>
      </c>
      <c r="AF738" s="350"/>
      <c r="AG738" s="135">
        <v>4530751670</v>
      </c>
      <c r="AH738" s="216" t="s">
        <v>1909</v>
      </c>
      <c r="AI738" s="169"/>
      <c r="AJ738" s="296" t="s">
        <v>2265</v>
      </c>
      <c r="AK738" s="253" t="s">
        <v>2273</v>
      </c>
      <c r="AL738" s="633">
        <v>0.08</v>
      </c>
      <c r="AM738" s="285" t="s">
        <v>3550</v>
      </c>
      <c r="AN738" s="449">
        <v>0.18</v>
      </c>
      <c r="AO738" s="531" t="s">
        <v>2671</v>
      </c>
      <c r="AP738" s="274">
        <v>0.09</v>
      </c>
      <c r="AQ738" s="784" t="s">
        <v>4549</v>
      </c>
      <c r="AR738" s="1131">
        <v>0.04</v>
      </c>
      <c r="AS738" s="1132" t="s">
        <v>5666</v>
      </c>
      <c r="AT738" s="1088">
        <v>0.11</v>
      </c>
      <c r="AU738" s="1345" t="s">
        <v>6226</v>
      </c>
      <c r="AV738" s="1482">
        <v>0.04</v>
      </c>
      <c r="AW738" s="1345" t="s">
        <v>7491</v>
      </c>
      <c r="AX738" s="279"/>
      <c r="AY738" s="279"/>
      <c r="AZ738" s="279"/>
      <c r="BA738" s="279"/>
      <c r="BB738" s="279"/>
      <c r="BC738" s="279"/>
      <c r="BD738" s="279"/>
      <c r="BE738" s="279"/>
      <c r="BF738" s="279"/>
      <c r="BG738" s="279"/>
      <c r="BH738" s="279"/>
      <c r="BI738" s="279"/>
      <c r="BJ738" s="335">
        <f>IFERROR(VLOOKUP(CONCATENATE($AC738,$AE738),'Matriz de Decisión'!$M$4:$Y$81,2,0),0)</f>
        <v>5.333333333333333E-2</v>
      </c>
      <c r="BK738" s="285" t="s">
        <v>2255</v>
      </c>
      <c r="BL738" s="285" t="s">
        <v>2255</v>
      </c>
      <c r="BM738" s="354">
        <f>IFERROR(VLOOKUP(CONCATENATE($AC738,$AE738),'[1]Matriz de Decisión'!$M$4:$Y$81,3,0),0)</f>
        <v>0.10666666666666666</v>
      </c>
      <c r="BN738" s="537">
        <v>0.18</v>
      </c>
      <c r="BO738" s="531" t="s">
        <v>2671</v>
      </c>
      <c r="BP738" s="354">
        <v>0.15999999999999998</v>
      </c>
      <c r="BQ738" s="354">
        <v>0.27</v>
      </c>
      <c r="BR738" s="778" t="s">
        <v>4558</v>
      </c>
      <c r="BS738" s="354">
        <f>IFERROR(VLOOKUP(CONCATENATE($AC738,$AE738),'[1]Matriz de Decisión'!$M$4:$Y$81,5,0),0)</f>
        <v>0.21333333333333332</v>
      </c>
      <c r="BT738" s="1143">
        <v>0.31</v>
      </c>
      <c r="BU738" s="1148" t="s">
        <v>5666</v>
      </c>
      <c r="BV738" s="354">
        <f>IFERROR(VLOOKUP(CONCATENATE($AC738,$AE738),'[1]Matriz de Decisión'!$M$4:$Y$81,6,0),0)</f>
        <v>0.26666666666666666</v>
      </c>
      <c r="BW738" s="1348">
        <f>+BT738+AT738</f>
        <v>0.42</v>
      </c>
      <c r="BX738" s="1345" t="s">
        <v>6226</v>
      </c>
      <c r="BY738" s="354">
        <f>IFERROR(VLOOKUP(CONCATENATE($AC738,$AE738),'[1]Matriz de Decisión'!$M$4:$Y$81,7,0),0)</f>
        <v>0.32</v>
      </c>
      <c r="BZ738" s="1088">
        <v>0.46</v>
      </c>
      <c r="CA738" s="1228" t="s">
        <v>7491</v>
      </c>
      <c r="CB738" s="354">
        <f>IFERROR(VLOOKUP(CONCATENATE($AC738,$AE738),'[1]Matriz de Decisión'!$M$4:$Y$81,8,0),0)</f>
        <v>0.40333333333333332</v>
      </c>
      <c r="CC738" s="355"/>
      <c r="CD738" s="355"/>
      <c r="CE738" s="354">
        <f>IFERROR(VLOOKUP(CONCATENATE($AC738,$AE738),'[1]Matriz de Decisión'!$M$4:$Y$81,9,0),0)</f>
        <v>0.48666666666666664</v>
      </c>
      <c r="CF738" s="355"/>
      <c r="CG738" s="355"/>
      <c r="CH738" s="354">
        <f>IFERROR(VLOOKUP(CONCATENATE($AC738,$AE738),'[1]Matriz de Decisión'!$M$4:$Y$81,10,0),0)</f>
        <v>0.56999999999999995</v>
      </c>
      <c r="CI738" s="355"/>
      <c r="CJ738" s="355"/>
      <c r="CK738" s="354">
        <f>IFERROR(VLOOKUP(CONCATENATE($AC738,$AE738),'[1]Matriz de Decisión'!$M$4:$Y$81,11,0),0)</f>
        <v>0.65333333333333332</v>
      </c>
      <c r="CL738" s="355"/>
      <c r="CM738" s="355"/>
      <c r="CN738" s="354">
        <f>IFERROR(VLOOKUP(CONCATENATE($AC738,$AE738),'[1]Matriz de Decisión'!$M$4:$Y$81,12,0),0)</f>
        <v>0.73666666666666669</v>
      </c>
      <c r="CO738" s="355"/>
      <c r="CP738" s="355"/>
      <c r="CQ738" s="354">
        <f>IFERROR(VLOOKUP(CONCATENATE($AC738,$AE738),'[1]Matriz de Decisión'!$M$4:$Y$81,13,0),0)</f>
        <v>0.99999999999999989</v>
      </c>
      <c r="CR738" s="355"/>
      <c r="CS738" s="355"/>
    </row>
    <row r="739" spans="1:97" ht="252" x14ac:dyDescent="0.25">
      <c r="A739" s="234" t="s">
        <v>3556</v>
      </c>
      <c r="B739" s="234" t="s">
        <v>181</v>
      </c>
      <c r="C739" s="234">
        <v>4</v>
      </c>
      <c r="D739" s="234" t="s">
        <v>187</v>
      </c>
      <c r="E739" s="120">
        <v>0</v>
      </c>
      <c r="F739" s="234">
        <v>13</v>
      </c>
      <c r="G739" s="166" t="s">
        <v>3867</v>
      </c>
      <c r="H739" s="166" t="s">
        <v>183</v>
      </c>
      <c r="I739" s="299" t="str">
        <f t="shared" si="54"/>
        <v>I-404-0-1327801</v>
      </c>
      <c r="J739" s="234" t="s">
        <v>221</v>
      </c>
      <c r="K739" s="216" t="s">
        <v>1996</v>
      </c>
      <c r="L739" s="109" t="s">
        <v>20</v>
      </c>
      <c r="M739" s="111" t="s">
        <v>4755</v>
      </c>
      <c r="N739" s="202"/>
      <c r="O739" s="110" t="s">
        <v>225</v>
      </c>
      <c r="P739" s="331" t="s">
        <v>2237</v>
      </c>
      <c r="Q739" s="331" t="s">
        <v>2238</v>
      </c>
      <c r="R739" s="216" t="s">
        <v>228</v>
      </c>
      <c r="S739" s="111" t="s">
        <v>6884</v>
      </c>
      <c r="T739" s="165" t="s">
        <v>4773</v>
      </c>
      <c r="U739" s="109">
        <v>0.15</v>
      </c>
      <c r="V739" s="216" t="s">
        <v>314</v>
      </c>
      <c r="W739" s="958">
        <v>1</v>
      </c>
      <c r="X739" s="144"/>
      <c r="Y739" s="144"/>
      <c r="Z739" s="296" t="s">
        <v>2274</v>
      </c>
      <c r="AA739" s="134">
        <v>43101</v>
      </c>
      <c r="AB739" s="134">
        <v>43312</v>
      </c>
      <c r="AC739" s="341" t="str">
        <f t="shared" si="52"/>
        <v>enero</v>
      </c>
      <c r="AD739" s="343">
        <f t="shared" si="53"/>
        <v>211</v>
      </c>
      <c r="AE739" s="342">
        <f t="shared" si="51"/>
        <v>213</v>
      </c>
      <c r="AF739" s="350"/>
      <c r="AG739" s="135">
        <v>9487513858</v>
      </c>
      <c r="AH739" s="216" t="s">
        <v>1909</v>
      </c>
      <c r="AI739" s="169"/>
      <c r="AJ739" s="296" t="s">
        <v>2275</v>
      </c>
      <c r="AK739" s="447" t="s">
        <v>2276</v>
      </c>
      <c r="AL739" s="452">
        <v>0.62</v>
      </c>
      <c r="AM739" s="453" t="s">
        <v>2277</v>
      </c>
      <c r="AN739" s="448">
        <v>0.2</v>
      </c>
      <c r="AO739" s="532" t="s">
        <v>2672</v>
      </c>
      <c r="AP739" s="785">
        <f>26/328</f>
        <v>7.926829268292683E-2</v>
      </c>
      <c r="AQ739" s="792" t="s">
        <v>4550</v>
      </c>
      <c r="AR739" s="1120">
        <v>0.08</v>
      </c>
      <c r="AS739" s="1122" t="s">
        <v>5667</v>
      </c>
      <c r="AT739" s="1019">
        <v>0</v>
      </c>
      <c r="AU739" s="1035" t="s">
        <v>6227</v>
      </c>
      <c r="AV739" s="1019">
        <v>0</v>
      </c>
      <c r="AW739" s="1338" t="s">
        <v>7492</v>
      </c>
      <c r="AX739" s="144"/>
      <c r="AY739" s="144"/>
      <c r="AZ739" s="144"/>
      <c r="BA739" s="144"/>
      <c r="BB739" s="144"/>
      <c r="BC739" s="144"/>
      <c r="BD739" s="144"/>
      <c r="BE739" s="144"/>
      <c r="BF739" s="144"/>
      <c r="BG739" s="144"/>
      <c r="BH739" s="144"/>
      <c r="BI739" s="144"/>
      <c r="BJ739" s="335">
        <f>IFERROR(VLOOKUP(CONCATENATE($AC739,$AE739),'Matriz de Decisión'!$M$4:$Y$81,2,0),0)</f>
        <v>0.10285714285714284</v>
      </c>
      <c r="BK739" s="452">
        <v>0.62</v>
      </c>
      <c r="BL739" s="453" t="s">
        <v>2277</v>
      </c>
      <c r="BM739" s="354">
        <f>IFERROR(VLOOKUP(CONCATENATE($AC739,$AE739),'[1]Matriz de Decisión'!$M$4:$Y$81,3,0),0)</f>
        <v>0.20571428571428568</v>
      </c>
      <c r="BN739" s="448">
        <v>0.82</v>
      </c>
      <c r="BO739" s="538" t="s">
        <v>2679</v>
      </c>
      <c r="BP739" s="354">
        <v>0.34857142857142853</v>
      </c>
      <c r="BQ739" s="354">
        <v>0.89926829268292674</v>
      </c>
      <c r="BR739" s="793"/>
      <c r="BS739" s="354">
        <f>IFERROR(VLOOKUP(CONCATENATE($AC739,$AE739),'[1]Matriz de Decisión'!$M$4:$Y$81,5,0),0)</f>
        <v>0.49142857142857138</v>
      </c>
      <c r="BT739" s="1143">
        <v>0.9792682926829267</v>
      </c>
      <c r="BU739" s="1140" t="s">
        <v>5667</v>
      </c>
      <c r="BV739" s="354">
        <f>IFERROR(VLOOKUP(CONCATENATE($AC739,$AE739),'[1]Matriz de Decisión'!$M$4:$Y$81,6,0),0)</f>
        <v>0.63428571428571423</v>
      </c>
      <c r="BW739" s="1312">
        <f>+AT739+BT739</f>
        <v>0.9792682926829267</v>
      </c>
      <c r="BX739" s="1351" t="s">
        <v>6227</v>
      </c>
      <c r="BY739" s="354">
        <f>IFERROR(VLOOKUP(CONCATENATE($AC739,$AE739),'[1]Matriz de Decisión'!$M$4:$Y$81,7,0),0)</f>
        <v>0.77714285714285714</v>
      </c>
      <c r="BZ739" s="1312">
        <f>+BW739+AV739</f>
        <v>0.9792682926829267</v>
      </c>
      <c r="CA739" s="1228" t="s">
        <v>7492</v>
      </c>
      <c r="CB739" s="354">
        <f>IFERROR(VLOOKUP(CONCATENATE($AC739,$AE739),'[1]Matriz de Decisión'!$M$4:$Y$81,8,0),0)</f>
        <v>1</v>
      </c>
      <c r="CC739" s="355"/>
      <c r="CD739" s="355"/>
      <c r="CE739" s="354">
        <f>IFERROR(VLOOKUP(CONCATENATE($AC739,$AE739),'[1]Matriz de Decisión'!$M$4:$Y$81,9,0),0)</f>
        <v>1</v>
      </c>
      <c r="CF739" s="355"/>
      <c r="CG739" s="355"/>
      <c r="CH739" s="354">
        <f>IFERROR(VLOOKUP(CONCATENATE($AC739,$AE739),'[1]Matriz de Decisión'!$M$4:$Y$81,10,0),0)</f>
        <v>1</v>
      </c>
      <c r="CI739" s="355"/>
      <c r="CJ739" s="355"/>
      <c r="CK739" s="354">
        <f>IFERROR(VLOOKUP(CONCATENATE($AC739,$AE739),'[1]Matriz de Decisión'!$M$4:$Y$81,11,0),0)</f>
        <v>1</v>
      </c>
      <c r="CL739" s="355"/>
      <c r="CM739" s="355"/>
      <c r="CN739" s="354">
        <f>IFERROR(VLOOKUP(CONCATENATE($AC739,$AE739),'[1]Matriz de Decisión'!$M$4:$Y$81,12,0),0)</f>
        <v>1</v>
      </c>
      <c r="CO739" s="355"/>
      <c r="CP739" s="355"/>
      <c r="CQ739" s="354">
        <f>IFERROR(VLOOKUP(CONCATENATE($AC739,$AE739),'[1]Matriz de Decisión'!$M$4:$Y$81,13,0),0)</f>
        <v>1</v>
      </c>
      <c r="CR739" s="355"/>
      <c r="CS739" s="355"/>
    </row>
    <row r="740" spans="1:97" ht="96" x14ac:dyDescent="0.25">
      <c r="A740" s="234" t="s">
        <v>3556</v>
      </c>
      <c r="B740" s="234" t="s">
        <v>181</v>
      </c>
      <c r="C740" s="234">
        <v>4</v>
      </c>
      <c r="D740" s="234" t="s">
        <v>187</v>
      </c>
      <c r="E740" s="120">
        <v>0</v>
      </c>
      <c r="F740" s="234">
        <v>13</v>
      </c>
      <c r="G740" s="166" t="s">
        <v>3867</v>
      </c>
      <c r="H740" s="166" t="s">
        <v>185</v>
      </c>
      <c r="I740" s="299" t="str">
        <f t="shared" si="54"/>
        <v>I-404-0-1327802</v>
      </c>
      <c r="J740" s="234" t="s">
        <v>221</v>
      </c>
      <c r="K740" s="216" t="s">
        <v>1996</v>
      </c>
      <c r="L740" s="109" t="s">
        <v>20</v>
      </c>
      <c r="M740" s="111" t="s">
        <v>4755</v>
      </c>
      <c r="N740" s="202"/>
      <c r="O740" s="110" t="s">
        <v>225</v>
      </c>
      <c r="P740" s="331" t="s">
        <v>2237</v>
      </c>
      <c r="Q740" s="331" t="s">
        <v>2238</v>
      </c>
      <c r="R740" s="110" t="s">
        <v>228</v>
      </c>
      <c r="S740" s="1430" t="s">
        <v>6884</v>
      </c>
      <c r="T740" s="165" t="s">
        <v>4773</v>
      </c>
      <c r="U740" s="109">
        <v>0.1</v>
      </c>
      <c r="V740" s="216" t="s">
        <v>314</v>
      </c>
      <c r="W740" s="958">
        <v>1</v>
      </c>
      <c r="X740" s="144"/>
      <c r="Y740" s="144"/>
      <c r="Z740" s="296" t="s">
        <v>2278</v>
      </c>
      <c r="AA740" s="134">
        <v>43101</v>
      </c>
      <c r="AB740" s="134">
        <v>43465</v>
      </c>
      <c r="AC740" s="341" t="str">
        <f t="shared" si="52"/>
        <v>enero</v>
      </c>
      <c r="AD740" s="343">
        <f t="shared" si="53"/>
        <v>364</v>
      </c>
      <c r="AE740" s="342">
        <f t="shared" si="51"/>
        <v>365</v>
      </c>
      <c r="AF740" s="350"/>
      <c r="AG740" s="135">
        <v>9487513858</v>
      </c>
      <c r="AH740" s="216" t="s">
        <v>1909</v>
      </c>
      <c r="AI740" s="169"/>
      <c r="AJ740" s="296" t="s">
        <v>2275</v>
      </c>
      <c r="AK740" s="447" t="s">
        <v>2279</v>
      </c>
      <c r="AL740" s="452">
        <v>0.1</v>
      </c>
      <c r="AM740" s="454" t="s">
        <v>2280</v>
      </c>
      <c r="AN740" s="448">
        <v>0.15</v>
      </c>
      <c r="AO740" s="532" t="s">
        <v>2673</v>
      </c>
      <c r="AP740" s="539">
        <v>0</v>
      </c>
      <c r="AQ740" s="786" t="s">
        <v>4551</v>
      </c>
      <c r="AR740" s="1120">
        <v>0.1</v>
      </c>
      <c r="AS740" s="1121" t="s">
        <v>5668</v>
      </c>
      <c r="AT740" s="1019">
        <v>0.01</v>
      </c>
      <c r="AU740" s="1035" t="s">
        <v>6228</v>
      </c>
      <c r="AV740" s="1337">
        <v>0.1</v>
      </c>
      <c r="AW740" s="1338" t="s">
        <v>7493</v>
      </c>
      <c r="AX740" s="144"/>
      <c r="AY740" s="144"/>
      <c r="AZ740" s="144"/>
      <c r="BA740" s="144"/>
      <c r="BB740" s="144"/>
      <c r="BC740" s="144"/>
      <c r="BD740" s="144"/>
      <c r="BE740" s="144"/>
      <c r="BF740" s="144"/>
      <c r="BG740" s="144"/>
      <c r="BH740" s="144"/>
      <c r="BI740" s="144"/>
      <c r="BJ740" s="335">
        <f>IFERROR(VLOOKUP(CONCATENATE($AC740,$AE740),'Matriz de Decisión'!$M$4:$Y$81,2,0),0)</f>
        <v>5.333333333333333E-2</v>
      </c>
      <c r="BK740" s="452">
        <v>0.1</v>
      </c>
      <c r="BL740" s="454" t="s">
        <v>2280</v>
      </c>
      <c r="BM740" s="354">
        <f>IFERROR(VLOOKUP(CONCATENATE($AC740,$AE740),'[1]Matriz de Decisión'!$M$4:$Y$81,3,0),0)</f>
        <v>0.10666666666666666</v>
      </c>
      <c r="BN740" s="448">
        <v>0.25</v>
      </c>
      <c r="BO740" s="532" t="s">
        <v>2673</v>
      </c>
      <c r="BP740" s="354">
        <v>0.15999999999999998</v>
      </c>
      <c r="BQ740" s="354">
        <v>0.25</v>
      </c>
      <c r="BR740" s="791" t="s">
        <v>4551</v>
      </c>
      <c r="BS740" s="354">
        <f>IFERROR(VLOOKUP(CONCATENATE($AC740,$AE740),'[1]Matriz de Decisión'!$M$4:$Y$81,5,0),0)</f>
        <v>0.21333333333333332</v>
      </c>
      <c r="BT740" s="1143">
        <v>0.35</v>
      </c>
      <c r="BU740" s="1139" t="s">
        <v>5668</v>
      </c>
      <c r="BV740" s="354">
        <f>IFERROR(VLOOKUP(CONCATENATE($AC740,$AE740),'[1]Matriz de Decisión'!$M$4:$Y$81,6,0),0)</f>
        <v>0.26666666666666666</v>
      </c>
      <c r="BW740" s="1312">
        <f>+BT740+AT740</f>
        <v>0.36</v>
      </c>
      <c r="BX740" s="1035" t="s">
        <v>6228</v>
      </c>
      <c r="BY740" s="354">
        <f>IFERROR(VLOOKUP(CONCATENATE($AC740,$AE740),'[1]Matriz de Decisión'!$M$4:$Y$81,7,0),0)</f>
        <v>0.32</v>
      </c>
      <c r="BZ740" s="1348">
        <f>+BW740+AV740</f>
        <v>0.45999999999999996</v>
      </c>
      <c r="CA740" s="1228" t="s">
        <v>7501</v>
      </c>
      <c r="CB740" s="354">
        <f>IFERROR(VLOOKUP(CONCATENATE($AC740,$AE740),'[1]Matriz de Decisión'!$M$4:$Y$81,8,0),0)</f>
        <v>0.40333333333333332</v>
      </c>
      <c r="CC740" s="355"/>
      <c r="CD740" s="355"/>
      <c r="CE740" s="354">
        <f>IFERROR(VLOOKUP(CONCATENATE($AC740,$AE740),'[1]Matriz de Decisión'!$M$4:$Y$81,9,0),0)</f>
        <v>0.48666666666666664</v>
      </c>
      <c r="CF740" s="355"/>
      <c r="CG740" s="355"/>
      <c r="CH740" s="354">
        <f>IFERROR(VLOOKUP(CONCATENATE($AC740,$AE740),'[1]Matriz de Decisión'!$M$4:$Y$81,10,0),0)</f>
        <v>0.56999999999999995</v>
      </c>
      <c r="CI740" s="355"/>
      <c r="CJ740" s="355"/>
      <c r="CK740" s="354">
        <f>IFERROR(VLOOKUP(CONCATENATE($AC740,$AE740),'[1]Matriz de Decisión'!$M$4:$Y$81,11,0),0)</f>
        <v>0.65333333333333332</v>
      </c>
      <c r="CL740" s="355"/>
      <c r="CM740" s="355"/>
      <c r="CN740" s="354">
        <f>IFERROR(VLOOKUP(CONCATENATE($AC740,$AE740),'[1]Matriz de Decisión'!$M$4:$Y$81,12,0),0)</f>
        <v>0.73666666666666669</v>
      </c>
      <c r="CO740" s="355"/>
      <c r="CP740" s="355"/>
      <c r="CQ740" s="354">
        <f>IFERROR(VLOOKUP(CONCATENATE($AC740,$AE740),'[1]Matriz de Decisión'!$M$4:$Y$81,13,0),0)</f>
        <v>0.99999999999999989</v>
      </c>
      <c r="CR740" s="355"/>
      <c r="CS740" s="355"/>
    </row>
    <row r="741" spans="1:97" ht="108" x14ac:dyDescent="0.25">
      <c r="A741" s="234" t="s">
        <v>3556</v>
      </c>
      <c r="B741" s="234" t="s">
        <v>181</v>
      </c>
      <c r="C741" s="234">
        <v>4</v>
      </c>
      <c r="D741" s="234" t="s">
        <v>187</v>
      </c>
      <c r="E741" s="120">
        <v>0</v>
      </c>
      <c r="F741" s="234">
        <v>13</v>
      </c>
      <c r="G741" s="166" t="s">
        <v>3867</v>
      </c>
      <c r="H741" s="166" t="s">
        <v>186</v>
      </c>
      <c r="I741" s="299" t="str">
        <f t="shared" si="54"/>
        <v>I-404-0-1327803</v>
      </c>
      <c r="J741" s="234" t="s">
        <v>221</v>
      </c>
      <c r="K741" s="216" t="s">
        <v>1996</v>
      </c>
      <c r="L741" s="109" t="s">
        <v>20</v>
      </c>
      <c r="M741" s="111" t="s">
        <v>4755</v>
      </c>
      <c r="N741" s="202"/>
      <c r="O741" s="110" t="s">
        <v>225</v>
      </c>
      <c r="P741" s="331" t="s">
        <v>2237</v>
      </c>
      <c r="Q741" s="331" t="s">
        <v>2238</v>
      </c>
      <c r="R741" s="110" t="s">
        <v>228</v>
      </c>
      <c r="S741" s="1430" t="s">
        <v>6884</v>
      </c>
      <c r="T741" s="165" t="s">
        <v>4773</v>
      </c>
      <c r="U741" s="109">
        <v>0.1</v>
      </c>
      <c r="V741" s="216" t="s">
        <v>314</v>
      </c>
      <c r="W741" s="958">
        <v>1</v>
      </c>
      <c r="X741" s="144"/>
      <c r="Y741" s="144"/>
      <c r="Z741" s="296" t="s">
        <v>2281</v>
      </c>
      <c r="AA741" s="134">
        <v>43101</v>
      </c>
      <c r="AB741" s="134">
        <v>43465</v>
      </c>
      <c r="AC741" s="341" t="str">
        <f t="shared" si="52"/>
        <v>enero</v>
      </c>
      <c r="AD741" s="343">
        <f t="shared" si="53"/>
        <v>364</v>
      </c>
      <c r="AE741" s="342">
        <f t="shared" si="51"/>
        <v>365</v>
      </c>
      <c r="AF741" s="350"/>
      <c r="AG741" s="135">
        <v>9487513858</v>
      </c>
      <c r="AH741" s="216" t="s">
        <v>1909</v>
      </c>
      <c r="AI741" s="169"/>
      <c r="AJ741" s="296" t="s">
        <v>2275</v>
      </c>
      <c r="AK741" s="447" t="s">
        <v>2282</v>
      </c>
      <c r="AL741" s="452">
        <v>0.7</v>
      </c>
      <c r="AM741" s="454" t="s">
        <v>2283</v>
      </c>
      <c r="AN741" s="448">
        <v>0.2</v>
      </c>
      <c r="AO741" s="532" t="s">
        <v>2674</v>
      </c>
      <c r="AP741" s="787">
        <v>0</v>
      </c>
      <c r="AQ741" s="788" t="s">
        <v>4552</v>
      </c>
      <c r="AR741" s="1120">
        <v>0</v>
      </c>
      <c r="AS741" s="1121" t="s">
        <v>5669</v>
      </c>
      <c r="AT741" s="1019">
        <v>0.01</v>
      </c>
      <c r="AU741" s="1346" t="s">
        <v>6229</v>
      </c>
      <c r="AV741" s="1337">
        <v>0.02</v>
      </c>
      <c r="AW741" s="1483" t="s">
        <v>7494</v>
      </c>
      <c r="AX741" s="144"/>
      <c r="AY741" s="144"/>
      <c r="AZ741" s="144"/>
      <c r="BA741" s="144"/>
      <c r="BB741" s="144"/>
      <c r="BC741" s="144"/>
      <c r="BD741" s="144"/>
      <c r="BE741" s="144"/>
      <c r="BF741" s="144"/>
      <c r="BG741" s="144"/>
      <c r="BH741" s="144"/>
      <c r="BI741" s="144"/>
      <c r="BJ741" s="335">
        <f>IFERROR(VLOOKUP(CONCATENATE($AC741,$AE741),'Matriz de Decisión'!$M$4:$Y$81,2,0),0)</f>
        <v>5.333333333333333E-2</v>
      </c>
      <c r="BK741" s="452">
        <v>0.7</v>
      </c>
      <c r="BL741" s="454" t="s">
        <v>2283</v>
      </c>
      <c r="BM741" s="354">
        <f>IFERROR(VLOOKUP(CONCATENATE($AC741,$AE741),'[1]Matriz de Decisión'!$M$4:$Y$81,3,0),0)</f>
        <v>0.10666666666666666</v>
      </c>
      <c r="BN741" s="448">
        <v>0.9</v>
      </c>
      <c r="BO741" s="538" t="s">
        <v>2674</v>
      </c>
      <c r="BP741" s="354">
        <v>0.15999999999999998</v>
      </c>
      <c r="BQ741" s="354">
        <v>0.9</v>
      </c>
      <c r="BR741" s="791" t="s">
        <v>4552</v>
      </c>
      <c r="BS741" s="354">
        <f>IFERROR(VLOOKUP(CONCATENATE($AC741,$AE741),'[1]Matriz de Decisión'!$M$4:$Y$81,5,0),0)</f>
        <v>0.21333333333333332</v>
      </c>
      <c r="BT741" s="1143">
        <v>0.9</v>
      </c>
      <c r="BU741" s="1139" t="s">
        <v>5669</v>
      </c>
      <c r="BV741" s="354">
        <f>IFERROR(VLOOKUP(CONCATENATE($AC741,$AE741),'[1]Matriz de Decisión'!$M$4:$Y$81,6,0),0)</f>
        <v>0.26666666666666666</v>
      </c>
      <c r="BW741" s="1312">
        <f>+BT741+AT741</f>
        <v>0.91</v>
      </c>
      <c r="BX741" s="491" t="s">
        <v>6229</v>
      </c>
      <c r="BY741" s="354">
        <f>IFERROR(VLOOKUP(CONCATENATE($AC741,$AE741),'[1]Matriz de Decisión'!$M$4:$Y$81,7,0),0)</f>
        <v>0.32</v>
      </c>
      <c r="BZ741" s="1348">
        <f>+BW741+AV741</f>
        <v>0.93</v>
      </c>
      <c r="CA741" s="1228" t="s">
        <v>7502</v>
      </c>
      <c r="CB741" s="354">
        <f>IFERROR(VLOOKUP(CONCATENATE($AC741,$AE741),'[1]Matriz de Decisión'!$M$4:$Y$81,8,0),0)</f>
        <v>0.40333333333333332</v>
      </c>
      <c r="CC741" s="355"/>
      <c r="CD741" s="355"/>
      <c r="CE741" s="354">
        <f>IFERROR(VLOOKUP(CONCATENATE($AC741,$AE741),'[1]Matriz de Decisión'!$M$4:$Y$81,9,0),0)</f>
        <v>0.48666666666666664</v>
      </c>
      <c r="CF741" s="355"/>
      <c r="CG741" s="355"/>
      <c r="CH741" s="354">
        <f>IFERROR(VLOOKUP(CONCATENATE($AC741,$AE741),'[1]Matriz de Decisión'!$M$4:$Y$81,10,0),0)</f>
        <v>0.56999999999999995</v>
      </c>
      <c r="CI741" s="355"/>
      <c r="CJ741" s="355"/>
      <c r="CK741" s="354">
        <f>IFERROR(VLOOKUP(CONCATENATE($AC741,$AE741),'[1]Matriz de Decisión'!$M$4:$Y$81,11,0),0)</f>
        <v>0.65333333333333332</v>
      </c>
      <c r="CL741" s="355"/>
      <c r="CM741" s="355"/>
      <c r="CN741" s="354">
        <f>IFERROR(VLOOKUP(CONCATENATE($AC741,$AE741),'[1]Matriz de Decisión'!$M$4:$Y$81,12,0),0)</f>
        <v>0.73666666666666669</v>
      </c>
      <c r="CO741" s="355"/>
      <c r="CP741" s="355"/>
      <c r="CQ741" s="354">
        <f>IFERROR(VLOOKUP(CONCATENATE($AC741,$AE741),'[1]Matriz de Decisión'!$M$4:$Y$81,13,0),0)</f>
        <v>0.99999999999999989</v>
      </c>
      <c r="CR741" s="355"/>
      <c r="CS741" s="355"/>
    </row>
    <row r="742" spans="1:97" ht="96" x14ac:dyDescent="0.25">
      <c r="A742" s="234" t="s">
        <v>3556</v>
      </c>
      <c r="B742" s="234" t="s">
        <v>181</v>
      </c>
      <c r="C742" s="234">
        <v>4</v>
      </c>
      <c r="D742" s="234" t="s">
        <v>187</v>
      </c>
      <c r="E742" s="120">
        <v>0</v>
      </c>
      <c r="F742" s="234">
        <v>13</v>
      </c>
      <c r="G742" s="166" t="s">
        <v>3867</v>
      </c>
      <c r="H742" s="166" t="s">
        <v>187</v>
      </c>
      <c r="I742" s="299" t="str">
        <f t="shared" si="54"/>
        <v>I-404-0-1327804</v>
      </c>
      <c r="J742" s="234" t="s">
        <v>221</v>
      </c>
      <c r="K742" s="216" t="s">
        <v>1996</v>
      </c>
      <c r="L742" s="109" t="s">
        <v>20</v>
      </c>
      <c r="M742" s="111" t="s">
        <v>4755</v>
      </c>
      <c r="N742" s="202"/>
      <c r="O742" s="110" t="s">
        <v>225</v>
      </c>
      <c r="P742" s="331" t="s">
        <v>2237</v>
      </c>
      <c r="Q742" s="331" t="s">
        <v>2238</v>
      </c>
      <c r="R742" s="110" t="s">
        <v>228</v>
      </c>
      <c r="S742" s="1430" t="s">
        <v>6884</v>
      </c>
      <c r="T742" s="165" t="s">
        <v>4773</v>
      </c>
      <c r="U742" s="109">
        <v>0.1</v>
      </c>
      <c r="V742" s="216" t="s">
        <v>314</v>
      </c>
      <c r="W742" s="958">
        <v>1</v>
      </c>
      <c r="X742" s="144"/>
      <c r="Y742" s="144"/>
      <c r="Z742" s="296" t="s">
        <v>2284</v>
      </c>
      <c r="AA742" s="134">
        <v>43101</v>
      </c>
      <c r="AB742" s="134">
        <v>43465</v>
      </c>
      <c r="AC742" s="341" t="str">
        <f t="shared" si="52"/>
        <v>enero</v>
      </c>
      <c r="AD742" s="343">
        <f t="shared" si="53"/>
        <v>364</v>
      </c>
      <c r="AE742" s="342">
        <f t="shared" si="51"/>
        <v>365</v>
      </c>
      <c r="AF742" s="350"/>
      <c r="AG742" s="135">
        <v>9487513858</v>
      </c>
      <c r="AH742" s="216" t="s">
        <v>1909</v>
      </c>
      <c r="AI742" s="169"/>
      <c r="AJ742" s="296" t="s">
        <v>2275</v>
      </c>
      <c r="AK742" s="447" t="s">
        <v>2285</v>
      </c>
      <c r="AL742" s="452">
        <v>0.5</v>
      </c>
      <c r="AM742" s="447" t="s">
        <v>2286</v>
      </c>
      <c r="AN742" s="448">
        <v>0.15</v>
      </c>
      <c r="AO742" s="532" t="s">
        <v>2675</v>
      </c>
      <c r="AP742" s="787">
        <v>0</v>
      </c>
      <c r="AQ742" s="789" t="s">
        <v>4553</v>
      </c>
      <c r="AR742" s="1120">
        <v>0</v>
      </c>
      <c r="AS742" s="1121" t="s">
        <v>5670</v>
      </c>
      <c r="AT742" s="1019">
        <v>0.02</v>
      </c>
      <c r="AU742" s="1035" t="s">
        <v>6230</v>
      </c>
      <c r="AV742" s="719" t="s">
        <v>7495</v>
      </c>
      <c r="AW742" s="1484" t="s">
        <v>7496</v>
      </c>
      <c r="AX742" s="144"/>
      <c r="AY742" s="144"/>
      <c r="AZ742" s="144"/>
      <c r="BA742" s="144"/>
      <c r="BB742" s="144"/>
      <c r="BC742" s="144"/>
      <c r="BD742" s="144"/>
      <c r="BE742" s="144"/>
      <c r="BF742" s="144"/>
      <c r="BG742" s="144"/>
      <c r="BH742" s="144"/>
      <c r="BI742" s="144"/>
      <c r="BJ742" s="335">
        <f>IFERROR(VLOOKUP(CONCATENATE($AC742,$AE742),'Matriz de Decisión'!$M$4:$Y$81,2,0),0)</f>
        <v>5.333333333333333E-2</v>
      </c>
      <c r="BK742" s="452">
        <v>0.5</v>
      </c>
      <c r="BL742" s="447" t="s">
        <v>2286</v>
      </c>
      <c r="BM742" s="354">
        <f>IFERROR(VLOOKUP(CONCATENATE($AC742,$AE742),'[1]Matriz de Decisión'!$M$4:$Y$81,3,0),0)</f>
        <v>0.10666666666666666</v>
      </c>
      <c r="BN742" s="448">
        <v>0.65</v>
      </c>
      <c r="BO742" s="538" t="s">
        <v>2680</v>
      </c>
      <c r="BP742" s="354">
        <v>0.15999999999999998</v>
      </c>
      <c r="BQ742" s="354">
        <v>0.65</v>
      </c>
      <c r="BR742" s="791" t="s">
        <v>4553</v>
      </c>
      <c r="BS742" s="354">
        <f>IFERROR(VLOOKUP(CONCATENATE($AC742,$AE742),'[1]Matriz de Decisión'!$M$4:$Y$81,5,0),0)</f>
        <v>0.21333333333333332</v>
      </c>
      <c r="BT742" s="1143">
        <v>0.65</v>
      </c>
      <c r="BU742" s="1139" t="s">
        <v>5670</v>
      </c>
      <c r="BV742" s="354">
        <f>IFERROR(VLOOKUP(CONCATENATE($AC742,$AE742),'[1]Matriz de Decisión'!$M$4:$Y$81,6,0),0)</f>
        <v>0.26666666666666666</v>
      </c>
      <c r="BW742" s="1312">
        <f>+BT742+AT742</f>
        <v>0.67</v>
      </c>
      <c r="BX742" s="1139" t="s">
        <v>6230</v>
      </c>
      <c r="BY742" s="354">
        <f>IFERROR(VLOOKUP(CONCATENATE($AC742,$AE742),'[1]Matriz de Decisión'!$M$4:$Y$81,7,0),0)</f>
        <v>0.32</v>
      </c>
      <c r="BZ742" s="1348">
        <f>67%+10%</f>
        <v>0.77</v>
      </c>
      <c r="CA742" s="1228" t="s">
        <v>7496</v>
      </c>
      <c r="CB742" s="354">
        <f>IFERROR(VLOOKUP(CONCATENATE($AC742,$AE742),'[1]Matriz de Decisión'!$M$4:$Y$81,8,0),0)</f>
        <v>0.40333333333333332</v>
      </c>
      <c r="CC742" s="355"/>
      <c r="CD742" s="355"/>
      <c r="CE742" s="354">
        <f>IFERROR(VLOOKUP(CONCATENATE($AC742,$AE742),'[1]Matriz de Decisión'!$M$4:$Y$81,9,0),0)</f>
        <v>0.48666666666666664</v>
      </c>
      <c r="CF742" s="355"/>
      <c r="CG742" s="355"/>
      <c r="CH742" s="354">
        <f>IFERROR(VLOOKUP(CONCATENATE($AC742,$AE742),'[1]Matriz de Decisión'!$M$4:$Y$81,10,0),0)</f>
        <v>0.56999999999999995</v>
      </c>
      <c r="CI742" s="355"/>
      <c r="CJ742" s="355"/>
      <c r="CK742" s="354">
        <f>IFERROR(VLOOKUP(CONCATENATE($AC742,$AE742),'[1]Matriz de Decisión'!$M$4:$Y$81,11,0),0)</f>
        <v>0.65333333333333332</v>
      </c>
      <c r="CL742" s="355"/>
      <c r="CM742" s="355"/>
      <c r="CN742" s="354">
        <f>IFERROR(VLOOKUP(CONCATENATE($AC742,$AE742),'[1]Matriz de Decisión'!$M$4:$Y$81,12,0),0)</f>
        <v>0.73666666666666669</v>
      </c>
      <c r="CO742" s="355"/>
      <c r="CP742" s="355"/>
      <c r="CQ742" s="354">
        <f>IFERROR(VLOOKUP(CONCATENATE($AC742,$AE742),'[1]Matriz de Decisión'!$M$4:$Y$81,13,0),0)</f>
        <v>0.99999999999999989</v>
      </c>
      <c r="CR742" s="355"/>
      <c r="CS742" s="355"/>
    </row>
    <row r="743" spans="1:97" ht="108" x14ac:dyDescent="0.25">
      <c r="A743" s="234" t="s">
        <v>3556</v>
      </c>
      <c r="B743" s="234" t="s">
        <v>181</v>
      </c>
      <c r="C743" s="234">
        <v>4</v>
      </c>
      <c r="D743" s="234" t="s">
        <v>187</v>
      </c>
      <c r="E743" s="120">
        <v>0</v>
      </c>
      <c r="F743" s="234">
        <v>13</v>
      </c>
      <c r="G743" s="166" t="s">
        <v>3867</v>
      </c>
      <c r="H743" s="166" t="s">
        <v>188</v>
      </c>
      <c r="I743" s="299" t="str">
        <f t="shared" si="54"/>
        <v>I-404-0-1327805</v>
      </c>
      <c r="J743" s="234" t="s">
        <v>221</v>
      </c>
      <c r="K743" s="216" t="s">
        <v>1996</v>
      </c>
      <c r="L743" s="109" t="s">
        <v>20</v>
      </c>
      <c r="M743" s="111" t="s">
        <v>4755</v>
      </c>
      <c r="N743" s="202"/>
      <c r="O743" s="110" t="s">
        <v>225</v>
      </c>
      <c r="P743" s="331" t="s">
        <v>2237</v>
      </c>
      <c r="Q743" s="331" t="s">
        <v>2238</v>
      </c>
      <c r="R743" s="110" t="s">
        <v>228</v>
      </c>
      <c r="S743" s="1430" t="s">
        <v>6884</v>
      </c>
      <c r="T743" s="165" t="s">
        <v>4773</v>
      </c>
      <c r="U743" s="109">
        <v>0.1</v>
      </c>
      <c r="V743" s="216" t="s">
        <v>314</v>
      </c>
      <c r="W743" s="958">
        <v>1</v>
      </c>
      <c r="X743" s="144"/>
      <c r="Y743" s="144"/>
      <c r="Z743" s="296" t="s">
        <v>2287</v>
      </c>
      <c r="AA743" s="134">
        <v>43101</v>
      </c>
      <c r="AB743" s="134">
        <v>43465</v>
      </c>
      <c r="AC743" s="341" t="str">
        <f t="shared" si="52"/>
        <v>enero</v>
      </c>
      <c r="AD743" s="343">
        <f t="shared" si="53"/>
        <v>364</v>
      </c>
      <c r="AE743" s="342">
        <f t="shared" si="51"/>
        <v>365</v>
      </c>
      <c r="AF743" s="350"/>
      <c r="AG743" s="135">
        <v>9487513858</v>
      </c>
      <c r="AH743" s="216" t="s">
        <v>1909</v>
      </c>
      <c r="AI743" s="169"/>
      <c r="AJ743" s="296" t="s">
        <v>2275</v>
      </c>
      <c r="AK743" s="253" t="s">
        <v>2288</v>
      </c>
      <c r="AL743" s="452">
        <v>0.7</v>
      </c>
      <c r="AM743" s="454" t="s">
        <v>2289</v>
      </c>
      <c r="AN743" s="448">
        <v>0.1</v>
      </c>
      <c r="AO743" s="532" t="s">
        <v>2676</v>
      </c>
      <c r="AP743" s="787">
        <v>0</v>
      </c>
      <c r="AQ743" s="788" t="s">
        <v>4554</v>
      </c>
      <c r="AR743" s="1120">
        <v>0</v>
      </c>
      <c r="AS743" s="1121" t="s">
        <v>5671</v>
      </c>
      <c r="AT743" s="1019">
        <v>0.02</v>
      </c>
      <c r="AU743" s="1035" t="s">
        <v>6231</v>
      </c>
      <c r="AV743" s="1337">
        <v>0.03</v>
      </c>
      <c r="AW743" s="1485" t="s">
        <v>7497</v>
      </c>
      <c r="AX743" s="144"/>
      <c r="AY743" s="144"/>
      <c r="AZ743" s="144"/>
      <c r="BA743" s="144"/>
      <c r="BB743" s="144"/>
      <c r="BC743" s="144"/>
      <c r="BD743" s="144"/>
      <c r="BE743" s="144"/>
      <c r="BF743" s="144"/>
      <c r="BG743" s="144"/>
      <c r="BH743" s="144"/>
      <c r="BI743" s="144"/>
      <c r="BJ743" s="335">
        <f>IFERROR(VLOOKUP(CONCATENATE($AC743,$AE743),'Matriz de Decisión'!$M$4:$Y$81,2,0),0)</f>
        <v>5.333333333333333E-2</v>
      </c>
      <c r="BK743" s="452">
        <v>0.7</v>
      </c>
      <c r="BL743" s="454" t="s">
        <v>2289</v>
      </c>
      <c r="BM743" s="354">
        <f>IFERROR(VLOOKUP(CONCATENATE($AC743,$AE743),'[1]Matriz de Decisión'!$M$4:$Y$81,3,0),0)</f>
        <v>0.10666666666666666</v>
      </c>
      <c r="BN743" s="448">
        <v>0.8</v>
      </c>
      <c r="BO743" s="532" t="s">
        <v>2676</v>
      </c>
      <c r="BP743" s="354">
        <v>0.15999999999999998</v>
      </c>
      <c r="BQ743" s="354">
        <v>0.8</v>
      </c>
      <c r="BR743" s="791" t="s">
        <v>4554</v>
      </c>
      <c r="BS743" s="354">
        <f>IFERROR(VLOOKUP(CONCATENATE($AC743,$AE743),'[1]Matriz de Decisión'!$M$4:$Y$81,5,0),0)</f>
        <v>0.21333333333333332</v>
      </c>
      <c r="BT743" s="1143">
        <v>0.8</v>
      </c>
      <c r="BU743" s="1139" t="s">
        <v>5677</v>
      </c>
      <c r="BV743" s="354">
        <f>IFERROR(VLOOKUP(CONCATENATE($AC743,$AE743),'[1]Matriz de Decisión'!$M$4:$Y$81,6,0),0)</f>
        <v>0.26666666666666666</v>
      </c>
      <c r="BW743" s="1312">
        <f>+BT743+AT743</f>
        <v>0.82000000000000006</v>
      </c>
      <c r="BX743" s="1035" t="s">
        <v>6231</v>
      </c>
      <c r="BY743" s="354">
        <f>IFERROR(VLOOKUP(CONCATENATE($AC743,$AE743),'[1]Matriz de Decisión'!$M$4:$Y$81,7,0),0)</f>
        <v>0.32</v>
      </c>
      <c r="BZ743" s="1348">
        <f>+BW743+AV743</f>
        <v>0.85000000000000009</v>
      </c>
      <c r="CA743" s="1228" t="s">
        <v>7497</v>
      </c>
      <c r="CB743" s="354">
        <f>IFERROR(VLOOKUP(CONCATENATE($AC743,$AE743),'[1]Matriz de Decisión'!$M$4:$Y$81,8,0),0)</f>
        <v>0.40333333333333332</v>
      </c>
      <c r="CC743" s="355"/>
      <c r="CD743" s="355"/>
      <c r="CE743" s="354">
        <f>IFERROR(VLOOKUP(CONCATENATE($AC743,$AE743),'[1]Matriz de Decisión'!$M$4:$Y$81,9,0),0)</f>
        <v>0.48666666666666664</v>
      </c>
      <c r="CF743" s="355"/>
      <c r="CG743" s="355"/>
      <c r="CH743" s="354">
        <f>IFERROR(VLOOKUP(CONCATENATE($AC743,$AE743),'[1]Matriz de Decisión'!$M$4:$Y$81,10,0),0)</f>
        <v>0.56999999999999995</v>
      </c>
      <c r="CI743" s="355"/>
      <c r="CJ743" s="355"/>
      <c r="CK743" s="354">
        <f>IFERROR(VLOOKUP(CONCATENATE($AC743,$AE743),'[1]Matriz de Decisión'!$M$4:$Y$81,11,0),0)</f>
        <v>0.65333333333333332</v>
      </c>
      <c r="CL743" s="355"/>
      <c r="CM743" s="355"/>
      <c r="CN743" s="354">
        <f>IFERROR(VLOOKUP(CONCATENATE($AC743,$AE743),'[1]Matriz de Decisión'!$M$4:$Y$81,12,0),0)</f>
        <v>0.73666666666666669</v>
      </c>
      <c r="CO743" s="355"/>
      <c r="CP743" s="355"/>
      <c r="CQ743" s="354">
        <f>IFERROR(VLOOKUP(CONCATENATE($AC743,$AE743),'[1]Matriz de Decisión'!$M$4:$Y$81,13,0),0)</f>
        <v>0.99999999999999989</v>
      </c>
      <c r="CR743" s="355"/>
      <c r="CS743" s="355"/>
    </row>
    <row r="744" spans="1:97" ht="409.5" x14ac:dyDescent="0.25">
      <c r="A744" s="234" t="s">
        <v>3556</v>
      </c>
      <c r="B744" s="234" t="s">
        <v>181</v>
      </c>
      <c r="C744" s="234">
        <v>4</v>
      </c>
      <c r="D744" s="234" t="s">
        <v>187</v>
      </c>
      <c r="E744" s="120">
        <v>1</v>
      </c>
      <c r="F744" s="234" t="s">
        <v>212</v>
      </c>
      <c r="G744" s="166" t="s">
        <v>201</v>
      </c>
      <c r="H744" s="166" t="s">
        <v>183</v>
      </c>
      <c r="I744" s="299" t="str">
        <f t="shared" si="54"/>
        <v>I-404-1-2500301</v>
      </c>
      <c r="J744" s="234" t="s">
        <v>221</v>
      </c>
      <c r="K744" s="216" t="s">
        <v>1996</v>
      </c>
      <c r="L744" s="109" t="s">
        <v>20</v>
      </c>
      <c r="M744" s="111" t="s">
        <v>4755</v>
      </c>
      <c r="N744" s="202"/>
      <c r="O744" s="110" t="s">
        <v>2236</v>
      </c>
      <c r="P744" s="331" t="s">
        <v>2237</v>
      </c>
      <c r="Q744" s="331" t="s">
        <v>2238</v>
      </c>
      <c r="R744" s="216" t="s">
        <v>222</v>
      </c>
      <c r="S744" s="111" t="s">
        <v>2290</v>
      </c>
      <c r="T744" s="111" t="s">
        <v>2291</v>
      </c>
      <c r="U744" s="109">
        <v>0.05</v>
      </c>
      <c r="V744" s="216" t="s">
        <v>314</v>
      </c>
      <c r="W744" s="958">
        <v>0.7</v>
      </c>
      <c r="X744" s="144"/>
      <c r="Y744" s="144"/>
      <c r="Z744" s="296" t="s">
        <v>2292</v>
      </c>
      <c r="AA744" s="134">
        <v>43101</v>
      </c>
      <c r="AB744" s="134">
        <v>43312</v>
      </c>
      <c r="AC744" s="341" t="str">
        <f t="shared" si="52"/>
        <v>enero</v>
      </c>
      <c r="AD744" s="343">
        <f t="shared" si="53"/>
        <v>211</v>
      </c>
      <c r="AE744" s="342">
        <f t="shared" si="51"/>
        <v>213</v>
      </c>
      <c r="AF744" s="350" t="s">
        <v>2293</v>
      </c>
      <c r="AG744" s="135">
        <v>317975966</v>
      </c>
      <c r="AH744" s="216" t="s">
        <v>1909</v>
      </c>
      <c r="AI744" s="169"/>
      <c r="AJ744" s="296" t="s">
        <v>2294</v>
      </c>
      <c r="AK744" s="447" t="s">
        <v>2295</v>
      </c>
      <c r="AL744" s="291">
        <f>(2608/6929)</f>
        <v>0.37638908933468035</v>
      </c>
      <c r="AM744" s="450" t="s">
        <v>2296</v>
      </c>
      <c r="AN744" s="205">
        <f>(3900/6959)</f>
        <v>0.56042534846960768</v>
      </c>
      <c r="AO744" s="376" t="s">
        <v>2677</v>
      </c>
      <c r="AP744" s="207">
        <f>3837/6959</f>
        <v>0.551372323609714</v>
      </c>
      <c r="AQ744" s="790" t="s">
        <v>2677</v>
      </c>
      <c r="AR744" s="1126">
        <v>0.551372323609714</v>
      </c>
      <c r="AS744" s="1122" t="s">
        <v>5672</v>
      </c>
      <c r="AT744" s="1347">
        <v>0.585334291876348</v>
      </c>
      <c r="AU744" s="1338" t="s">
        <v>6232</v>
      </c>
      <c r="AV744" s="724">
        <v>0.56520488856937456</v>
      </c>
      <c r="AW744" s="1486" t="s">
        <v>7498</v>
      </c>
      <c r="AX744" s="144"/>
      <c r="AY744" s="144"/>
      <c r="AZ744" s="144"/>
      <c r="BA744" s="144"/>
      <c r="BB744" s="144"/>
      <c r="BC744" s="144"/>
      <c r="BD744" s="144"/>
      <c r="BE744" s="144"/>
      <c r="BF744" s="144"/>
      <c r="BG744" s="144"/>
      <c r="BH744" s="144"/>
      <c r="BI744" s="144"/>
      <c r="BJ744" s="335">
        <f>IFERROR(VLOOKUP(CONCATENATE($AC744,$AE744),'Matriz de Decisión'!$M$4:$Y$81,2,0),0)</f>
        <v>0.10285714285714284</v>
      </c>
      <c r="BK744" s="291">
        <f>AL744</f>
        <v>0.37638908933468035</v>
      </c>
      <c r="BL744" s="450" t="s">
        <v>2296</v>
      </c>
      <c r="BM744" s="354">
        <f>IFERROR(VLOOKUP(CONCATENATE($AC744,$AE744),'[1]Matriz de Decisión'!$M$4:$Y$81,3,0),0)</f>
        <v>0.20571428571428568</v>
      </c>
      <c r="BN744" s="205">
        <f>AN744</f>
        <v>0.56042534846960768</v>
      </c>
      <c r="BO744" s="376" t="s">
        <v>2681</v>
      </c>
      <c r="BP744" s="354">
        <v>0.34857142857142853</v>
      </c>
      <c r="BQ744" s="392" t="s">
        <v>4560</v>
      </c>
      <c r="BR744" s="791" t="s">
        <v>2677</v>
      </c>
      <c r="BS744" s="354">
        <f>IFERROR(VLOOKUP(CONCATENATE($AC744,$AE744),'[1]Matriz de Decisión'!$M$4:$Y$81,5,0),0)</f>
        <v>0.49142857142857138</v>
      </c>
      <c r="BT744" s="1146">
        <v>0.551372323609714</v>
      </c>
      <c r="BU744" s="1147" t="s">
        <v>5672</v>
      </c>
      <c r="BV744" s="354">
        <v>0.58142857142857141</v>
      </c>
      <c r="BW744" s="1352">
        <v>0.585334291876348</v>
      </c>
      <c r="BX744" s="1338" t="s">
        <v>6232</v>
      </c>
      <c r="BY744" s="354">
        <f>IFERROR(VLOOKUP(CONCATENATE($AC744,$AE744),'[1]Matriz de Decisión'!$M$4:$Y$81,7,0),0)</f>
        <v>0.77714285714285714</v>
      </c>
      <c r="BZ744" s="724">
        <v>0.56520488856937456</v>
      </c>
      <c r="CA744" s="1228" t="s">
        <v>7498</v>
      </c>
      <c r="CB744" s="354">
        <f>IFERROR(VLOOKUP(CONCATENATE($AC744,$AE744),'[1]Matriz de Decisión'!$M$4:$Y$81,8,0),0)</f>
        <v>1</v>
      </c>
      <c r="CC744" s="355"/>
      <c r="CD744" s="355"/>
      <c r="CE744" s="354">
        <f>IFERROR(VLOOKUP(CONCATENATE($AC744,$AE744),'[1]Matriz de Decisión'!$M$4:$Y$81,9,0),0)</f>
        <v>1</v>
      </c>
      <c r="CF744" s="355"/>
      <c r="CG744" s="355"/>
      <c r="CH744" s="354">
        <f>IFERROR(VLOOKUP(CONCATENATE($AC744,$AE744),'[1]Matriz de Decisión'!$M$4:$Y$81,10,0),0)</f>
        <v>1</v>
      </c>
      <c r="CI744" s="355"/>
      <c r="CJ744" s="355"/>
      <c r="CK744" s="354">
        <f>IFERROR(VLOOKUP(CONCATENATE($AC744,$AE744),'[1]Matriz de Decisión'!$M$4:$Y$81,11,0),0)</f>
        <v>1</v>
      </c>
      <c r="CL744" s="355"/>
      <c r="CM744" s="355"/>
      <c r="CN744" s="354">
        <f>IFERROR(VLOOKUP(CONCATENATE($AC744,$AE744),'[1]Matriz de Decisión'!$M$4:$Y$81,12,0),0)</f>
        <v>1</v>
      </c>
      <c r="CO744" s="355"/>
      <c r="CP744" s="355"/>
      <c r="CQ744" s="354">
        <f>IFERROR(VLOOKUP(CONCATENATE($AC744,$AE744),'[1]Matriz de Decisión'!$M$4:$Y$81,13,0),0)</f>
        <v>1</v>
      </c>
      <c r="CR744" s="355"/>
      <c r="CS744" s="355"/>
    </row>
    <row r="745" spans="1:97" ht="409.5" x14ac:dyDescent="0.25">
      <c r="A745" s="234" t="s">
        <v>3556</v>
      </c>
      <c r="B745" s="234" t="s">
        <v>181</v>
      </c>
      <c r="C745" s="234">
        <v>4</v>
      </c>
      <c r="D745" s="234" t="s">
        <v>187</v>
      </c>
      <c r="E745" s="120">
        <v>0</v>
      </c>
      <c r="F745" s="234">
        <v>13</v>
      </c>
      <c r="G745" s="166" t="s">
        <v>3868</v>
      </c>
      <c r="H745" s="166" t="s">
        <v>183</v>
      </c>
      <c r="I745" s="299" t="str">
        <f t="shared" si="54"/>
        <v>I-404-0-1327901</v>
      </c>
      <c r="J745" s="234" t="s">
        <v>221</v>
      </c>
      <c r="K745" s="216" t="s">
        <v>1996</v>
      </c>
      <c r="L745" s="109" t="s">
        <v>20</v>
      </c>
      <c r="M745" s="111" t="s">
        <v>4755</v>
      </c>
      <c r="N745" s="202"/>
      <c r="O745" s="110" t="s">
        <v>225</v>
      </c>
      <c r="P745" s="331" t="s">
        <v>2237</v>
      </c>
      <c r="Q745" s="331" t="s">
        <v>2238</v>
      </c>
      <c r="R745" s="110" t="s">
        <v>228</v>
      </c>
      <c r="S745" s="111" t="s">
        <v>2297</v>
      </c>
      <c r="T745" s="111" t="s">
        <v>4774</v>
      </c>
      <c r="U745" s="109">
        <v>0.05</v>
      </c>
      <c r="V745" s="216" t="s">
        <v>314</v>
      </c>
      <c r="W745" s="958">
        <v>0.83</v>
      </c>
      <c r="X745" s="144"/>
      <c r="Y745" s="144"/>
      <c r="Z745" s="296" t="s">
        <v>2298</v>
      </c>
      <c r="AA745" s="134">
        <v>43101</v>
      </c>
      <c r="AB745" s="134">
        <v>43465</v>
      </c>
      <c r="AC745" s="341" t="str">
        <f t="shared" si="52"/>
        <v>enero</v>
      </c>
      <c r="AD745" s="343">
        <f t="shared" si="53"/>
        <v>364</v>
      </c>
      <c r="AE745" s="342">
        <f t="shared" si="51"/>
        <v>365</v>
      </c>
      <c r="AF745" s="350" t="s">
        <v>2293</v>
      </c>
      <c r="AG745" s="135">
        <v>317975966</v>
      </c>
      <c r="AH745" s="216" t="s">
        <v>1909</v>
      </c>
      <c r="AI745" s="169"/>
      <c r="AJ745" s="296" t="s">
        <v>2294</v>
      </c>
      <c r="AK745" s="253" t="s">
        <v>2299</v>
      </c>
      <c r="AL745" s="279"/>
      <c r="AM745" s="632" t="s">
        <v>1974</v>
      </c>
      <c r="AN745" s="540">
        <f>4045728/8000180</f>
        <v>0.50570462164601293</v>
      </c>
      <c r="AO745" s="223" t="s">
        <v>2678</v>
      </c>
      <c r="AP745" s="118">
        <f>3951808/8000180</f>
        <v>0.4939648857900697</v>
      </c>
      <c r="AQ745" s="791" t="s">
        <v>2678</v>
      </c>
      <c r="AR745" s="1127">
        <v>0.52932409020797033</v>
      </c>
      <c r="AS745" s="1122" t="s">
        <v>5673</v>
      </c>
      <c r="AT745" s="1169">
        <f>4268762/7726301</f>
        <v>0.55249750171524514</v>
      </c>
      <c r="AU745" s="1338" t="s">
        <v>6233</v>
      </c>
      <c r="AV745" s="1487">
        <v>0.53039611063560688</v>
      </c>
      <c r="AW745" s="1486" t="s">
        <v>7499</v>
      </c>
      <c r="AX745" s="279"/>
      <c r="AY745" s="279"/>
      <c r="AZ745" s="279"/>
      <c r="BA745" s="279"/>
      <c r="BB745" s="279"/>
      <c r="BC745" s="279"/>
      <c r="BD745" s="279"/>
      <c r="BE745" s="279"/>
      <c r="BF745" s="279"/>
      <c r="BG745" s="279"/>
      <c r="BH745" s="279"/>
      <c r="BI745" s="279"/>
      <c r="BJ745" s="335">
        <f>IFERROR(VLOOKUP(CONCATENATE($AC745,$AE745),'Matriz de Decisión'!$M$4:$Y$81,2,0),0)</f>
        <v>5.333333333333333E-2</v>
      </c>
      <c r="BK745" s="355"/>
      <c r="BL745" s="409" t="s">
        <v>1974</v>
      </c>
      <c r="BM745" s="354">
        <f>IFERROR(VLOOKUP(CONCATENATE($AC745,$AE745),'[1]Matriz de Decisión'!$M$4:$Y$81,3,0),0)</f>
        <v>0.10666666666666666</v>
      </c>
      <c r="BN745" s="540">
        <f>AN745</f>
        <v>0.50570462164601293</v>
      </c>
      <c r="BO745" s="223" t="s">
        <v>2678</v>
      </c>
      <c r="BP745" s="354">
        <v>0.15999999999999998</v>
      </c>
      <c r="BQ745" s="392" t="s">
        <v>4561</v>
      </c>
      <c r="BR745" s="791" t="s">
        <v>2678</v>
      </c>
      <c r="BS745" s="354">
        <f>IFERROR(VLOOKUP(CONCATENATE($AC745,$AE745),'[1]Matriz de Decisión'!$M$4:$Y$81,5,0),0)</f>
        <v>0.21333333333333332</v>
      </c>
      <c r="BT745" s="1141">
        <v>0.52932409020797033</v>
      </c>
      <c r="BU745" s="1147" t="s">
        <v>5673</v>
      </c>
      <c r="BV745" s="354">
        <f>IFERROR(VLOOKUP(CONCATENATE($AC745,$AE745),'[1]Matriz de Decisión'!$M$4:$Y$81,6,0),0)</f>
        <v>0.26666666666666666</v>
      </c>
      <c r="BW745" s="1348">
        <f>+AT745</f>
        <v>0.55249750171524514</v>
      </c>
      <c r="BX745" s="1338" t="s">
        <v>6233</v>
      </c>
      <c r="BY745" s="354">
        <f>IFERROR(VLOOKUP(CONCATENATE($AC745,$AE745),'[1]Matriz de Decisión'!$M$4:$Y$81,7,0),0)</f>
        <v>0.32</v>
      </c>
      <c r="BZ745" s="1487">
        <v>0.53039611063560688</v>
      </c>
      <c r="CA745" s="1228" t="s">
        <v>7499</v>
      </c>
      <c r="CB745" s="354">
        <f>IFERROR(VLOOKUP(CONCATENATE($AC745,$AE745),'[1]Matriz de Decisión'!$M$4:$Y$81,8,0),0)</f>
        <v>0.40333333333333332</v>
      </c>
      <c r="CC745" s="355"/>
      <c r="CD745" s="355"/>
      <c r="CE745" s="354">
        <f>IFERROR(VLOOKUP(CONCATENATE($AC745,$AE745),'[1]Matriz de Decisión'!$M$4:$Y$81,9,0),0)</f>
        <v>0.48666666666666664</v>
      </c>
      <c r="CF745" s="355"/>
      <c r="CG745" s="355"/>
      <c r="CH745" s="354">
        <f>IFERROR(VLOOKUP(CONCATENATE($AC745,$AE745),'[1]Matriz de Decisión'!$M$4:$Y$81,10,0),0)</f>
        <v>0.56999999999999995</v>
      </c>
      <c r="CI745" s="355"/>
      <c r="CJ745" s="355"/>
      <c r="CK745" s="354">
        <f>IFERROR(VLOOKUP(CONCATENATE($AC745,$AE745),'[1]Matriz de Decisión'!$M$4:$Y$81,11,0),0)</f>
        <v>0.65333333333333332</v>
      </c>
      <c r="CL745" s="355"/>
      <c r="CM745" s="355"/>
      <c r="CN745" s="354">
        <f>IFERROR(VLOOKUP(CONCATENATE($AC745,$AE745),'[1]Matriz de Decisión'!$M$4:$Y$81,12,0),0)</f>
        <v>0.73666666666666669</v>
      </c>
      <c r="CO745" s="355"/>
      <c r="CP745" s="355"/>
      <c r="CQ745" s="354">
        <f>IFERROR(VLOOKUP(CONCATENATE($AC745,$AE745),'[1]Matriz de Decisión'!$M$4:$Y$81,13,0),0)</f>
        <v>0.99999999999999989</v>
      </c>
      <c r="CR745" s="355"/>
      <c r="CS745" s="355"/>
    </row>
    <row r="746" spans="1:97" ht="141.75" x14ac:dyDescent="0.25">
      <c r="A746" s="234" t="s">
        <v>3556</v>
      </c>
      <c r="B746" s="234" t="s">
        <v>181</v>
      </c>
      <c r="C746" s="234">
        <v>4</v>
      </c>
      <c r="D746" s="166" t="s">
        <v>189</v>
      </c>
      <c r="E746" s="120">
        <v>1</v>
      </c>
      <c r="F746" s="166" t="s">
        <v>213</v>
      </c>
      <c r="G746" s="166" t="s">
        <v>199</v>
      </c>
      <c r="H746" s="166" t="s">
        <v>183</v>
      </c>
      <c r="I746" s="299" t="str">
        <f t="shared" si="54"/>
        <v>I-406-1-2800101</v>
      </c>
      <c r="J746" s="234" t="s">
        <v>221</v>
      </c>
      <c r="K746" s="216" t="s">
        <v>1996</v>
      </c>
      <c r="L746" s="217" t="s">
        <v>20</v>
      </c>
      <c r="M746" s="111" t="s">
        <v>4755</v>
      </c>
      <c r="N746" s="109"/>
      <c r="O746" s="110" t="s">
        <v>2300</v>
      </c>
      <c r="P746" s="110" t="s">
        <v>2301</v>
      </c>
      <c r="Q746" s="331" t="s">
        <v>2302</v>
      </c>
      <c r="R746" s="216" t="s">
        <v>222</v>
      </c>
      <c r="S746" s="111" t="s">
        <v>2303</v>
      </c>
      <c r="T746" s="254" t="s">
        <v>2304</v>
      </c>
      <c r="U746" s="109">
        <v>0.1</v>
      </c>
      <c r="V746" s="216" t="s">
        <v>2305</v>
      </c>
      <c r="W746" s="310">
        <v>14000000000</v>
      </c>
      <c r="X746" s="113"/>
      <c r="Y746" s="113"/>
      <c r="Z746" s="296" t="s">
        <v>2306</v>
      </c>
      <c r="AA746" s="134">
        <v>43101</v>
      </c>
      <c r="AB746" s="134">
        <v>43465</v>
      </c>
      <c r="AC746" s="341" t="str">
        <f t="shared" si="52"/>
        <v>enero</v>
      </c>
      <c r="AD746" s="343">
        <f t="shared" si="53"/>
        <v>364</v>
      </c>
      <c r="AE746" s="342">
        <f t="shared" si="51"/>
        <v>365</v>
      </c>
      <c r="AF746" s="168">
        <v>0</v>
      </c>
      <c r="AG746" s="209">
        <v>500000000</v>
      </c>
      <c r="AH746" s="296"/>
      <c r="AI746" s="169"/>
      <c r="AJ746" s="136" t="s">
        <v>2307</v>
      </c>
      <c r="AK746" s="439" t="s">
        <v>2682</v>
      </c>
      <c r="AL746" s="349">
        <v>0</v>
      </c>
      <c r="AM746" s="439" t="s">
        <v>2308</v>
      </c>
      <c r="AN746" s="114">
        <v>399930240</v>
      </c>
      <c r="AO746" s="541" t="s">
        <v>2683</v>
      </c>
      <c r="AP746" s="744">
        <v>4912246170</v>
      </c>
      <c r="AQ746" s="541" t="s">
        <v>4451</v>
      </c>
      <c r="AR746" s="1240">
        <v>5148075882</v>
      </c>
      <c r="AS746" s="1237" t="s">
        <v>5768</v>
      </c>
      <c r="AT746" s="1228">
        <v>5232408946</v>
      </c>
      <c r="AU746" s="1243" t="s">
        <v>6172</v>
      </c>
      <c r="AV746" s="1228">
        <v>9724198799</v>
      </c>
      <c r="AW746" s="1245" t="s">
        <v>7443</v>
      </c>
      <c r="AX746" s="114"/>
      <c r="AY746" s="114"/>
      <c r="AZ746" s="114"/>
      <c r="BA746" s="114"/>
      <c r="BB746" s="114"/>
      <c r="BC746" s="114"/>
      <c r="BD746" s="114"/>
      <c r="BE746" s="114"/>
      <c r="BF746" s="114"/>
      <c r="BG746" s="114"/>
      <c r="BH746" s="114"/>
      <c r="BI746" s="114"/>
      <c r="BJ746" s="335">
        <f>IFERROR(VLOOKUP(CONCATENATE($AC746,$AE746),'Matriz de Decisión'!$M$4:$Y$81,2,0),0)</f>
        <v>5.333333333333333E-2</v>
      </c>
      <c r="BK746" s="354">
        <v>0.05</v>
      </c>
      <c r="BL746" s="439" t="s">
        <v>2309</v>
      </c>
      <c r="BM746" s="354">
        <f>IFERROR(VLOOKUP(CONCATENATE($AC746,$AE746),'[1]Matriz de Decisión'!$M$4:$Y$81,3,0),0)</f>
        <v>0.10666666666666666</v>
      </c>
      <c r="BN746" s="352">
        <v>0.11</v>
      </c>
      <c r="BO746" s="439" t="s">
        <v>2685</v>
      </c>
      <c r="BP746" s="354">
        <v>0.15999999999999998</v>
      </c>
      <c r="BQ746" s="354">
        <v>0.16</v>
      </c>
      <c r="BR746" s="439" t="s">
        <v>4463</v>
      </c>
      <c r="BS746" s="354">
        <f>IFERROR(VLOOKUP(CONCATENATE($AC746,$AE746),'[1]Matriz de Decisión'!$M$4:$Y$81,5,0),0)</f>
        <v>0.21333333333333332</v>
      </c>
      <c r="BT746" s="1242">
        <v>0.21</v>
      </c>
      <c r="BU746" s="1245" t="s">
        <v>5776</v>
      </c>
      <c r="BV746" s="354">
        <f>IFERROR(VLOOKUP(CONCATENATE($AC746,$AE746),'[1]Matriz de Decisión'!$M$4:$Y$81,6,0),0)</f>
        <v>0.26666666666666666</v>
      </c>
      <c r="BW746" s="1183">
        <v>0.27</v>
      </c>
      <c r="BX746" s="1245" t="s">
        <v>6179</v>
      </c>
      <c r="BY746" s="354">
        <f>IFERROR(VLOOKUP(CONCATENATE($AC746,$AE746),'[1]Matriz de Decisión'!$M$4:$Y$81,7,0),0)</f>
        <v>0.32</v>
      </c>
      <c r="BZ746" s="1432">
        <v>0.42</v>
      </c>
      <c r="CA746" s="1228" t="s">
        <v>7450</v>
      </c>
      <c r="CB746" s="354">
        <f>IFERROR(VLOOKUP(CONCATENATE($AC746,$AE746),'[1]Matriz de Decisión'!$M$4:$Y$81,8,0),0)</f>
        <v>0.40333333333333332</v>
      </c>
      <c r="CC746" s="355"/>
      <c r="CD746" s="355"/>
      <c r="CE746" s="354">
        <f>IFERROR(VLOOKUP(CONCATENATE($AC746,$AE746),'[1]Matriz de Decisión'!$M$4:$Y$81,9,0),0)</f>
        <v>0.48666666666666664</v>
      </c>
      <c r="CF746" s="355"/>
      <c r="CG746" s="355"/>
      <c r="CH746" s="354">
        <f>IFERROR(VLOOKUP(CONCATENATE($AC746,$AE746),'[1]Matriz de Decisión'!$M$4:$Y$81,10,0),0)</f>
        <v>0.56999999999999995</v>
      </c>
      <c r="CI746" s="355"/>
      <c r="CJ746" s="355"/>
      <c r="CK746" s="354">
        <f>IFERROR(VLOOKUP(CONCATENATE($AC746,$AE746),'[1]Matriz de Decisión'!$M$4:$Y$81,11,0),0)</f>
        <v>0.65333333333333332</v>
      </c>
      <c r="CL746" s="355"/>
      <c r="CM746" s="355"/>
      <c r="CN746" s="354">
        <f>IFERROR(VLOOKUP(CONCATENATE($AC746,$AE746),'[1]Matriz de Decisión'!$M$4:$Y$81,12,0),0)</f>
        <v>0.73666666666666669</v>
      </c>
      <c r="CO746" s="355"/>
      <c r="CP746" s="355"/>
      <c r="CQ746" s="354">
        <f>IFERROR(VLOOKUP(CONCATENATE($AC746,$AE746),'[1]Matriz de Decisión'!$M$4:$Y$81,13,0),0)</f>
        <v>0.99999999999999989</v>
      </c>
      <c r="CR746" s="355"/>
      <c r="CS746" s="355"/>
    </row>
    <row r="747" spans="1:97" ht="252" x14ac:dyDescent="0.25">
      <c r="A747" s="234" t="s">
        <v>3556</v>
      </c>
      <c r="B747" s="234" t="s">
        <v>181</v>
      </c>
      <c r="C747" s="234">
        <v>4</v>
      </c>
      <c r="D747" s="166" t="s">
        <v>189</v>
      </c>
      <c r="E747" s="120">
        <v>1</v>
      </c>
      <c r="F747" s="166" t="s">
        <v>213</v>
      </c>
      <c r="G747" s="166" t="s">
        <v>199</v>
      </c>
      <c r="H747" s="166" t="s">
        <v>185</v>
      </c>
      <c r="I747" s="299" t="str">
        <f t="shared" si="54"/>
        <v>I-406-1-2800102</v>
      </c>
      <c r="J747" s="234" t="s">
        <v>221</v>
      </c>
      <c r="K747" s="216" t="s">
        <v>1996</v>
      </c>
      <c r="L747" s="217" t="s">
        <v>20</v>
      </c>
      <c r="M747" s="111" t="s">
        <v>4755</v>
      </c>
      <c r="N747" s="109"/>
      <c r="O747" s="110" t="s">
        <v>2300</v>
      </c>
      <c r="P747" s="110" t="s">
        <v>2301</v>
      </c>
      <c r="Q747" s="331" t="s">
        <v>2302</v>
      </c>
      <c r="R747" s="216" t="s">
        <v>222</v>
      </c>
      <c r="S747" s="111" t="s">
        <v>2303</v>
      </c>
      <c r="T747" s="254" t="s">
        <v>2304</v>
      </c>
      <c r="U747" s="109"/>
      <c r="V747" s="216" t="s">
        <v>2305</v>
      </c>
      <c r="W747" s="310">
        <v>14000000000</v>
      </c>
      <c r="X747" s="113"/>
      <c r="Y747" s="113"/>
      <c r="Z747" s="296" t="s">
        <v>2310</v>
      </c>
      <c r="AA747" s="134">
        <v>43101</v>
      </c>
      <c r="AB747" s="134">
        <v>43465</v>
      </c>
      <c r="AC747" s="341" t="str">
        <f t="shared" si="52"/>
        <v>enero</v>
      </c>
      <c r="AD747" s="343">
        <f t="shared" si="53"/>
        <v>364</v>
      </c>
      <c r="AE747" s="342">
        <f t="shared" si="51"/>
        <v>365</v>
      </c>
      <c r="AF747" s="168">
        <v>0</v>
      </c>
      <c r="AG747" s="168">
        <v>0</v>
      </c>
      <c r="AH747" s="296"/>
      <c r="AI747" s="136"/>
      <c r="AJ747" s="136" t="s">
        <v>2307</v>
      </c>
      <c r="AK747" s="439" t="s">
        <v>2682</v>
      </c>
      <c r="AL747" s="114">
        <v>0</v>
      </c>
      <c r="AM747" s="439" t="s">
        <v>2311</v>
      </c>
      <c r="AN747" s="114">
        <v>399930240</v>
      </c>
      <c r="AO747" s="541" t="s">
        <v>2684</v>
      </c>
      <c r="AP747" s="744">
        <v>4912246170</v>
      </c>
      <c r="AQ747" s="541" t="s">
        <v>4452</v>
      </c>
      <c r="AR747" s="1240">
        <v>5148075882</v>
      </c>
      <c r="AS747" s="1237" t="s">
        <v>5769</v>
      </c>
      <c r="AT747" s="1228">
        <v>5232408946</v>
      </c>
      <c r="AU747" s="1225" t="s">
        <v>6173</v>
      </c>
      <c r="AV747" s="1228">
        <v>9724198799</v>
      </c>
      <c r="AW747" s="1243" t="s">
        <v>7444</v>
      </c>
      <c r="AX747" s="114"/>
      <c r="AY747" s="114"/>
      <c r="AZ747" s="114"/>
      <c r="BA747" s="114"/>
      <c r="BB747" s="114"/>
      <c r="BC747" s="114"/>
      <c r="BD747" s="114"/>
      <c r="BE747" s="114"/>
      <c r="BF747" s="114"/>
      <c r="BG747" s="114"/>
      <c r="BH747" s="114"/>
      <c r="BI747" s="114"/>
      <c r="BJ747" s="335">
        <f>IFERROR(VLOOKUP(CONCATENATE($AC747,$AE747),'Matriz de Decisión'!$M$4:$Y$81,2,0),0)</f>
        <v>5.333333333333333E-2</v>
      </c>
      <c r="BK747" s="354"/>
      <c r="BL747" s="439" t="s">
        <v>2312</v>
      </c>
      <c r="BM747" s="354">
        <f>IFERROR(VLOOKUP(CONCATENATE($AC747,$AE747),'[1]Matriz de Decisión'!$M$4:$Y$81,3,0),0)</f>
        <v>0.10666666666666666</v>
      </c>
      <c r="BN747" s="542">
        <v>2.8</v>
      </c>
      <c r="BO747" s="439" t="s">
        <v>2686</v>
      </c>
      <c r="BP747" s="354">
        <v>0.15999999999999998</v>
      </c>
      <c r="BQ747" s="354">
        <v>0.35</v>
      </c>
      <c r="BR747" s="439" t="s">
        <v>4458</v>
      </c>
      <c r="BS747" s="354">
        <f>IFERROR(VLOOKUP(CONCATENATE($AC747,$AE747),'[1]Matriz de Decisión'!$M$4:$Y$81,5,0),0)</f>
        <v>0.21333333333333332</v>
      </c>
      <c r="BT747" s="1242">
        <v>0.36</v>
      </c>
      <c r="BU747" s="1243" t="s">
        <v>5777</v>
      </c>
      <c r="BV747" s="354">
        <f>IFERROR(VLOOKUP(CONCATENATE($AC747,$AE747),'[1]Matriz de Decisión'!$M$4:$Y$81,6,0),0)</f>
        <v>0.26666666666666666</v>
      </c>
      <c r="BW747" s="1242">
        <v>0.37</v>
      </c>
      <c r="BX747" s="1243" t="s">
        <v>6180</v>
      </c>
      <c r="BY747" s="354">
        <f>IFERROR(VLOOKUP(CONCATENATE($AC747,$AE747),'[1]Matriz de Decisión'!$M$4:$Y$81,7,0),0)</f>
        <v>0.32</v>
      </c>
      <c r="BZ747" s="1432">
        <v>0.69</v>
      </c>
      <c r="CA747" s="1228" t="s">
        <v>7451</v>
      </c>
      <c r="CB747" s="354">
        <f>IFERROR(VLOOKUP(CONCATENATE($AC747,$AE747),'[1]Matriz de Decisión'!$M$4:$Y$81,8,0),0)</f>
        <v>0.40333333333333332</v>
      </c>
      <c r="CC747" s="355"/>
      <c r="CD747" s="355"/>
      <c r="CE747" s="354">
        <f>IFERROR(VLOOKUP(CONCATENATE($AC747,$AE747),'[1]Matriz de Decisión'!$M$4:$Y$81,9,0),0)</f>
        <v>0.48666666666666664</v>
      </c>
      <c r="CF747" s="355"/>
      <c r="CG747" s="355"/>
      <c r="CH747" s="354">
        <f>IFERROR(VLOOKUP(CONCATENATE($AC747,$AE747),'[1]Matriz de Decisión'!$M$4:$Y$81,10,0),0)</f>
        <v>0.56999999999999995</v>
      </c>
      <c r="CI747" s="355"/>
      <c r="CJ747" s="355"/>
      <c r="CK747" s="354">
        <f>IFERROR(VLOOKUP(CONCATENATE($AC747,$AE747),'[1]Matriz de Decisión'!$M$4:$Y$81,11,0),0)</f>
        <v>0.65333333333333332</v>
      </c>
      <c r="CL747" s="355"/>
      <c r="CM747" s="355"/>
      <c r="CN747" s="354">
        <f>IFERROR(VLOOKUP(CONCATENATE($AC747,$AE747),'[1]Matriz de Decisión'!$M$4:$Y$81,12,0),0)</f>
        <v>0.73666666666666669</v>
      </c>
      <c r="CO747" s="355"/>
      <c r="CP747" s="355"/>
      <c r="CQ747" s="354">
        <f>IFERROR(VLOOKUP(CONCATENATE($AC747,$AE747),'[1]Matriz de Decisión'!$M$4:$Y$81,13,0),0)</f>
        <v>0.99999999999999989</v>
      </c>
      <c r="CR747" s="355"/>
      <c r="CS747" s="355"/>
    </row>
    <row r="748" spans="1:97" ht="409.5" x14ac:dyDescent="0.25">
      <c r="A748" s="234" t="s">
        <v>3556</v>
      </c>
      <c r="B748" s="234" t="s">
        <v>181</v>
      </c>
      <c r="C748" s="234">
        <v>4</v>
      </c>
      <c r="D748" s="166" t="s">
        <v>189</v>
      </c>
      <c r="E748" s="120">
        <v>1</v>
      </c>
      <c r="F748" s="166" t="s">
        <v>213</v>
      </c>
      <c r="G748" s="166" t="s">
        <v>200</v>
      </c>
      <c r="H748" s="166" t="s">
        <v>183</v>
      </c>
      <c r="I748" s="299" t="str">
        <f t="shared" si="54"/>
        <v>I-406-1-2800201</v>
      </c>
      <c r="J748" s="234" t="s">
        <v>221</v>
      </c>
      <c r="K748" s="221" t="s">
        <v>16</v>
      </c>
      <c r="L748" s="217" t="s">
        <v>20</v>
      </c>
      <c r="M748" s="111" t="s">
        <v>4755</v>
      </c>
      <c r="N748" s="221"/>
      <c r="O748" s="110" t="s">
        <v>2300</v>
      </c>
      <c r="P748" s="110" t="s">
        <v>2301</v>
      </c>
      <c r="Q748" s="331" t="s">
        <v>2302</v>
      </c>
      <c r="R748" s="216" t="s">
        <v>222</v>
      </c>
      <c r="S748" s="111" t="s">
        <v>2313</v>
      </c>
      <c r="T748" s="985" t="s">
        <v>4797</v>
      </c>
      <c r="U748" s="109">
        <v>0.3</v>
      </c>
      <c r="V748" s="216" t="s">
        <v>1112</v>
      </c>
      <c r="W748" s="310">
        <v>15</v>
      </c>
      <c r="X748" s="471" t="s">
        <v>222</v>
      </c>
      <c r="Y748" s="218">
        <v>43206</v>
      </c>
      <c r="Z748" s="296" t="s">
        <v>2314</v>
      </c>
      <c r="AA748" s="134">
        <v>43101</v>
      </c>
      <c r="AB748" s="134">
        <v>43465</v>
      </c>
      <c r="AC748" s="341" t="str">
        <f t="shared" si="52"/>
        <v>enero</v>
      </c>
      <c r="AD748" s="343">
        <f t="shared" si="53"/>
        <v>364</v>
      </c>
      <c r="AE748" s="342">
        <f t="shared" si="51"/>
        <v>365</v>
      </c>
      <c r="AF748" s="168">
        <v>0</v>
      </c>
      <c r="AG748" s="168">
        <v>0</v>
      </c>
      <c r="AH748" s="216"/>
      <c r="AI748" s="169"/>
      <c r="AJ748" s="136" t="s">
        <v>2307</v>
      </c>
      <c r="AK748" s="114" t="s">
        <v>2692</v>
      </c>
      <c r="AL748" s="349">
        <v>1</v>
      </c>
      <c r="AM748" s="439" t="s">
        <v>2315</v>
      </c>
      <c r="AN748" s="167">
        <v>4</v>
      </c>
      <c r="AO748" s="439" t="s">
        <v>2693</v>
      </c>
      <c r="AP748" s="746">
        <v>5</v>
      </c>
      <c r="AQ748" s="439" t="s">
        <v>4453</v>
      </c>
      <c r="AR748" s="1238">
        <v>6</v>
      </c>
      <c r="AS748" s="1236" t="s">
        <v>5770</v>
      </c>
      <c r="AT748" s="1331">
        <v>10</v>
      </c>
      <c r="AU748" s="1243" t="s">
        <v>6174</v>
      </c>
      <c r="AV748" s="1465">
        <v>14</v>
      </c>
      <c r="AW748" s="1243" t="s">
        <v>7445</v>
      </c>
      <c r="AX748" s="114"/>
      <c r="AY748" s="114"/>
      <c r="AZ748" s="114"/>
      <c r="BA748" s="114"/>
      <c r="BB748" s="114"/>
      <c r="BC748" s="114"/>
      <c r="BD748" s="114"/>
      <c r="BE748" s="114"/>
      <c r="BF748" s="114"/>
      <c r="BG748" s="114"/>
      <c r="BH748" s="114"/>
      <c r="BI748" s="114"/>
      <c r="BJ748" s="335">
        <f>IFERROR(VLOOKUP(CONCATENATE($AC748,$AE748),'Matriz de Decisión'!$M$4:$Y$81,2,0),0)</f>
        <v>5.333333333333333E-2</v>
      </c>
      <c r="BK748" s="354">
        <v>0.06</v>
      </c>
      <c r="BL748" s="439" t="s">
        <v>2316</v>
      </c>
      <c r="BM748" s="354">
        <f>IFERROR(VLOOKUP(CONCATENATE($AC748,$AE748),'[1]Matriz de Decisión'!$M$4:$Y$81,3,0),0)</f>
        <v>0.10666666666666666</v>
      </c>
      <c r="BN748" s="205">
        <v>0.26</v>
      </c>
      <c r="BO748" s="439" t="s">
        <v>2695</v>
      </c>
      <c r="BP748" s="354">
        <v>0.15999999999999998</v>
      </c>
      <c r="BQ748" s="355">
        <v>0.33</v>
      </c>
      <c r="BR748" s="439" t="s">
        <v>4459</v>
      </c>
      <c r="BS748" s="354">
        <f>IFERROR(VLOOKUP(CONCATENATE($AC748,$AE748),'[1]Matriz de Decisión'!$M$4:$Y$81,5,0),0)</f>
        <v>0.21333333333333332</v>
      </c>
      <c r="BT748" s="1242">
        <v>0.4</v>
      </c>
      <c r="BU748" s="1243" t="s">
        <v>5778</v>
      </c>
      <c r="BV748" s="354">
        <f>IFERROR(VLOOKUP(CONCATENATE($AC748,$AE748),'[1]Matriz de Decisión'!$M$4:$Y$81,6,0),0)</f>
        <v>0.26666666666666666</v>
      </c>
      <c r="BW748" s="1251">
        <v>0.66</v>
      </c>
      <c r="BX748" s="1243" t="s">
        <v>6181</v>
      </c>
      <c r="BY748" s="354">
        <f>IFERROR(VLOOKUP(CONCATENATE($AC748,$AE748),'[1]Matriz de Decisión'!$M$4:$Y$81,7,0),0)</f>
        <v>0.32</v>
      </c>
      <c r="BZ748" s="1432">
        <v>0.93</v>
      </c>
      <c r="CA748" s="1228" t="s">
        <v>7452</v>
      </c>
      <c r="CB748" s="354">
        <f>IFERROR(VLOOKUP(CONCATENATE($AC748,$AE748),'[1]Matriz de Decisión'!$M$4:$Y$81,8,0),0)</f>
        <v>0.40333333333333332</v>
      </c>
      <c r="CC748" s="355"/>
      <c r="CD748" s="355"/>
      <c r="CE748" s="354">
        <f>IFERROR(VLOOKUP(CONCATENATE($AC748,$AE748),'[1]Matriz de Decisión'!$M$4:$Y$81,9,0),0)</f>
        <v>0.48666666666666664</v>
      </c>
      <c r="CF748" s="355"/>
      <c r="CG748" s="355"/>
      <c r="CH748" s="354">
        <f>IFERROR(VLOOKUP(CONCATENATE($AC748,$AE748),'[1]Matriz de Decisión'!$M$4:$Y$81,10,0),0)</f>
        <v>0.56999999999999995</v>
      </c>
      <c r="CI748" s="355"/>
      <c r="CJ748" s="355"/>
      <c r="CK748" s="354">
        <f>IFERROR(VLOOKUP(CONCATENATE($AC748,$AE748),'[1]Matriz de Decisión'!$M$4:$Y$81,11,0),0)</f>
        <v>0.65333333333333332</v>
      </c>
      <c r="CL748" s="355"/>
      <c r="CM748" s="355"/>
      <c r="CN748" s="354">
        <f>IFERROR(VLOOKUP(CONCATENATE($AC748,$AE748),'[1]Matriz de Decisión'!$M$4:$Y$81,12,0),0)</f>
        <v>0.73666666666666669</v>
      </c>
      <c r="CO748" s="355"/>
      <c r="CP748" s="355"/>
      <c r="CQ748" s="354">
        <f>IFERROR(VLOOKUP(CONCATENATE($AC748,$AE748),'[1]Matriz de Decisión'!$M$4:$Y$81,13,0),0)</f>
        <v>0.99999999999999989</v>
      </c>
      <c r="CR748" s="355"/>
      <c r="CS748" s="355"/>
    </row>
    <row r="749" spans="1:97" ht="299.25" x14ac:dyDescent="0.25">
      <c r="A749" s="234" t="s">
        <v>3556</v>
      </c>
      <c r="B749" s="234" t="s">
        <v>181</v>
      </c>
      <c r="C749" s="234">
        <v>4</v>
      </c>
      <c r="D749" s="166" t="s">
        <v>189</v>
      </c>
      <c r="E749" s="120">
        <v>1</v>
      </c>
      <c r="F749" s="166" t="s">
        <v>213</v>
      </c>
      <c r="G749" s="166" t="s">
        <v>200</v>
      </c>
      <c r="H749" s="166" t="s">
        <v>185</v>
      </c>
      <c r="I749" s="299" t="str">
        <f t="shared" si="54"/>
        <v>I-406-1-2800202</v>
      </c>
      <c r="J749" s="234" t="s">
        <v>221</v>
      </c>
      <c r="K749" s="221" t="s">
        <v>16</v>
      </c>
      <c r="L749" s="216" t="s">
        <v>20</v>
      </c>
      <c r="M749" s="111" t="s">
        <v>4755</v>
      </c>
      <c r="N749" s="221"/>
      <c r="O749" s="110" t="s">
        <v>2300</v>
      </c>
      <c r="P749" s="110" t="s">
        <v>2301</v>
      </c>
      <c r="Q749" s="331" t="s">
        <v>2302</v>
      </c>
      <c r="R749" s="216" t="s">
        <v>222</v>
      </c>
      <c r="S749" s="111" t="s">
        <v>2313</v>
      </c>
      <c r="T749" s="985" t="s">
        <v>4797</v>
      </c>
      <c r="U749" s="109"/>
      <c r="V749" s="216" t="s">
        <v>1112</v>
      </c>
      <c r="W749" s="310">
        <v>15</v>
      </c>
      <c r="X749" s="471" t="s">
        <v>222</v>
      </c>
      <c r="Y749" s="218">
        <v>43206</v>
      </c>
      <c r="Z749" s="296" t="s">
        <v>2317</v>
      </c>
      <c r="AA749" s="134">
        <v>43101</v>
      </c>
      <c r="AB749" s="134">
        <v>43465</v>
      </c>
      <c r="AC749" s="341" t="str">
        <f t="shared" si="52"/>
        <v>enero</v>
      </c>
      <c r="AD749" s="343">
        <f t="shared" si="53"/>
        <v>364</v>
      </c>
      <c r="AE749" s="342">
        <f t="shared" si="51"/>
        <v>365</v>
      </c>
      <c r="AF749" s="168">
        <v>0</v>
      </c>
      <c r="AG749" s="168">
        <v>0</v>
      </c>
      <c r="AH749" s="216"/>
      <c r="AI749" s="169"/>
      <c r="AJ749" s="136" t="s">
        <v>2307</v>
      </c>
      <c r="AK749" s="114" t="s">
        <v>2692</v>
      </c>
      <c r="AL749" s="349">
        <v>0</v>
      </c>
      <c r="AM749" s="439" t="s">
        <v>2318</v>
      </c>
      <c r="AN749" s="167">
        <v>4</v>
      </c>
      <c r="AO749" s="439" t="s">
        <v>2694</v>
      </c>
      <c r="AP749" s="746">
        <v>5</v>
      </c>
      <c r="AQ749" s="439" t="s">
        <v>4454</v>
      </c>
      <c r="AR749" s="1238">
        <v>6</v>
      </c>
      <c r="AS749" s="1236" t="s">
        <v>5771</v>
      </c>
      <c r="AT749" s="1331">
        <v>10</v>
      </c>
      <c r="AU749" s="1243" t="s">
        <v>6175</v>
      </c>
      <c r="AV749" s="1465">
        <v>13</v>
      </c>
      <c r="AW749" s="1243" t="s">
        <v>7446</v>
      </c>
      <c r="AX749" s="114"/>
      <c r="AY749" s="114"/>
      <c r="AZ749" s="114"/>
      <c r="BA749" s="114"/>
      <c r="BB749" s="114"/>
      <c r="BC749" s="114"/>
      <c r="BD749" s="114"/>
      <c r="BE749" s="114"/>
      <c r="BF749" s="114"/>
      <c r="BG749" s="114"/>
      <c r="BH749" s="114"/>
      <c r="BI749" s="114"/>
      <c r="BJ749" s="335">
        <f>IFERROR(VLOOKUP(CONCATENATE($AC749,$AE749),'Matriz de Decisión'!$M$4:$Y$81,2,0),0)</f>
        <v>5.333333333333333E-2</v>
      </c>
      <c r="BK749" s="354">
        <v>0</v>
      </c>
      <c r="BL749" s="439" t="s">
        <v>2319</v>
      </c>
      <c r="BM749" s="354">
        <f>IFERROR(VLOOKUP(CONCATENATE($AC749,$AE749),'[1]Matriz de Decisión'!$M$4:$Y$81,3,0),0)</f>
        <v>0.10666666666666666</v>
      </c>
      <c r="BN749" s="205">
        <v>0.26</v>
      </c>
      <c r="BO749" s="406" t="s">
        <v>2696</v>
      </c>
      <c r="BP749" s="354">
        <v>0.15999999999999998</v>
      </c>
      <c r="BQ749" s="354">
        <v>0.33</v>
      </c>
      <c r="BR749" s="439" t="s">
        <v>4460</v>
      </c>
      <c r="BS749" s="354">
        <f>IFERROR(VLOOKUP(CONCATENATE($AC749,$AE749),'[1]Matriz de Decisión'!$M$4:$Y$81,5,0),0)</f>
        <v>0.21333333333333332</v>
      </c>
      <c r="BT749" s="1242">
        <v>0.33</v>
      </c>
      <c r="BU749" s="1243" t="s">
        <v>5771</v>
      </c>
      <c r="BV749" s="354">
        <f>IFERROR(VLOOKUP(CONCATENATE($AC749,$AE749),'[1]Matriz de Decisión'!$M$4:$Y$81,6,0),0)</f>
        <v>0.26666666666666666</v>
      </c>
      <c r="BW749" s="1251">
        <v>0.4</v>
      </c>
      <c r="BX749" s="1243" t="s">
        <v>6182</v>
      </c>
      <c r="BY749" s="354">
        <f>IFERROR(VLOOKUP(CONCATENATE($AC749,$AE749),'[1]Matriz de Decisión'!$M$4:$Y$81,7,0),0)</f>
        <v>0.32</v>
      </c>
      <c r="BZ749" s="1432">
        <v>0.66</v>
      </c>
      <c r="CA749" s="1228" t="s">
        <v>7446</v>
      </c>
      <c r="CB749" s="354">
        <f>IFERROR(VLOOKUP(CONCATENATE($AC749,$AE749),'[1]Matriz de Decisión'!$M$4:$Y$81,8,0),0)</f>
        <v>0.40333333333333332</v>
      </c>
      <c r="CC749" s="355"/>
      <c r="CD749" s="355"/>
      <c r="CE749" s="354">
        <f>IFERROR(VLOOKUP(CONCATENATE($AC749,$AE749),'[1]Matriz de Decisión'!$M$4:$Y$81,9,0),0)</f>
        <v>0.48666666666666664</v>
      </c>
      <c r="CF749" s="355"/>
      <c r="CG749" s="355"/>
      <c r="CH749" s="354">
        <f>IFERROR(VLOOKUP(CONCATENATE($AC749,$AE749),'[1]Matriz de Decisión'!$M$4:$Y$81,10,0),0)</f>
        <v>0.56999999999999995</v>
      </c>
      <c r="CI749" s="355"/>
      <c r="CJ749" s="355"/>
      <c r="CK749" s="354">
        <f>IFERROR(VLOOKUP(CONCATENATE($AC749,$AE749),'[1]Matriz de Decisión'!$M$4:$Y$81,11,0),0)</f>
        <v>0.65333333333333332</v>
      </c>
      <c r="CL749" s="355"/>
      <c r="CM749" s="355"/>
      <c r="CN749" s="354">
        <f>IFERROR(VLOOKUP(CONCATENATE($AC749,$AE749),'[1]Matriz de Decisión'!$M$4:$Y$81,12,0),0)</f>
        <v>0.73666666666666669</v>
      </c>
      <c r="CO749" s="355"/>
      <c r="CP749" s="355"/>
      <c r="CQ749" s="354">
        <f>IFERROR(VLOOKUP(CONCATENATE($AC749,$AE749),'[1]Matriz de Decisión'!$M$4:$Y$81,13,0),0)</f>
        <v>0.99999999999999989</v>
      </c>
      <c r="CR749" s="355"/>
      <c r="CS749" s="355"/>
    </row>
    <row r="750" spans="1:97" ht="409.5" x14ac:dyDescent="0.25">
      <c r="A750" s="234" t="s">
        <v>3556</v>
      </c>
      <c r="B750" s="234" t="s">
        <v>181</v>
      </c>
      <c r="C750" s="234">
        <v>4</v>
      </c>
      <c r="D750" s="166" t="s">
        <v>189</v>
      </c>
      <c r="E750" s="120">
        <v>0</v>
      </c>
      <c r="F750" s="166">
        <v>13</v>
      </c>
      <c r="G750" s="166" t="s">
        <v>3869</v>
      </c>
      <c r="H750" s="166" t="s">
        <v>183</v>
      </c>
      <c r="I750" s="299" t="str">
        <f t="shared" si="54"/>
        <v>I-406-0-1328001</v>
      </c>
      <c r="J750" s="234" t="s">
        <v>221</v>
      </c>
      <c r="K750" s="216" t="s">
        <v>1996</v>
      </c>
      <c r="L750" s="216" t="s">
        <v>20</v>
      </c>
      <c r="M750" s="111" t="s">
        <v>4755</v>
      </c>
      <c r="N750" s="221"/>
      <c r="O750" s="110" t="s">
        <v>225</v>
      </c>
      <c r="P750" s="110" t="s">
        <v>2301</v>
      </c>
      <c r="Q750" s="331" t="s">
        <v>2302</v>
      </c>
      <c r="R750" s="216" t="s">
        <v>228</v>
      </c>
      <c r="S750" s="1430" t="s">
        <v>2320</v>
      </c>
      <c r="T750" s="985" t="s">
        <v>4798</v>
      </c>
      <c r="U750" s="109">
        <v>0.3</v>
      </c>
      <c r="V750" s="216" t="s">
        <v>1112</v>
      </c>
      <c r="W750" s="984">
        <v>3</v>
      </c>
      <c r="X750" s="471" t="s">
        <v>222</v>
      </c>
      <c r="Y750" s="208">
        <v>43206</v>
      </c>
      <c r="Z750" s="296" t="s">
        <v>2321</v>
      </c>
      <c r="AA750" s="134">
        <v>43101</v>
      </c>
      <c r="AB750" s="134">
        <v>43465</v>
      </c>
      <c r="AC750" s="341" t="str">
        <f t="shared" si="52"/>
        <v>enero</v>
      </c>
      <c r="AD750" s="343">
        <f t="shared" si="53"/>
        <v>364</v>
      </c>
      <c r="AE750" s="342">
        <f t="shared" si="51"/>
        <v>365</v>
      </c>
      <c r="AF750" s="168">
        <v>0</v>
      </c>
      <c r="AG750" s="168">
        <v>0</v>
      </c>
      <c r="AH750" s="216"/>
      <c r="AI750" s="169"/>
      <c r="AJ750" s="136" t="s">
        <v>2307</v>
      </c>
      <c r="AK750" s="114" t="s">
        <v>2687</v>
      </c>
      <c r="AL750" s="349">
        <v>2</v>
      </c>
      <c r="AM750" s="439" t="s">
        <v>2322</v>
      </c>
      <c r="AN750" s="167">
        <v>2</v>
      </c>
      <c r="AO750" s="439" t="s">
        <v>2688</v>
      </c>
      <c r="AP750" s="746">
        <v>3</v>
      </c>
      <c r="AQ750" s="439" t="s">
        <v>4455</v>
      </c>
      <c r="AR750" s="1238">
        <v>3</v>
      </c>
      <c r="AS750" s="1236" t="s">
        <v>5772</v>
      </c>
      <c r="AT750" s="1331">
        <v>3</v>
      </c>
      <c r="AU750" s="1243" t="s">
        <v>6176</v>
      </c>
      <c r="AV750" s="1466">
        <v>4</v>
      </c>
      <c r="AW750" s="1243" t="s">
        <v>7447</v>
      </c>
      <c r="AX750" s="114"/>
      <c r="AY750" s="114"/>
      <c r="AZ750" s="114"/>
      <c r="BA750" s="114"/>
      <c r="BB750" s="114"/>
      <c r="BC750" s="114"/>
      <c r="BD750" s="114"/>
      <c r="BE750" s="114"/>
      <c r="BF750" s="114"/>
      <c r="BG750" s="114"/>
      <c r="BH750" s="114"/>
      <c r="BI750" s="114"/>
      <c r="BJ750" s="335">
        <f>IFERROR(VLOOKUP(CONCATENATE($AC750,$AE750),'Matriz de Decisión'!$M$4:$Y$81,2,0),0)</f>
        <v>5.333333333333333E-2</v>
      </c>
      <c r="BK750" s="354">
        <v>0.05</v>
      </c>
      <c r="BL750" s="439" t="s">
        <v>2323</v>
      </c>
      <c r="BM750" s="354">
        <f>IFERROR(VLOOKUP(CONCATENATE($AC750,$AE750),'[1]Matriz de Decisión'!$M$4:$Y$81,3,0),0)</f>
        <v>0.10666666666666666</v>
      </c>
      <c r="BN750" s="205">
        <v>0.11</v>
      </c>
      <c r="BO750" s="439" t="s">
        <v>2690</v>
      </c>
      <c r="BP750" s="354">
        <v>0.15999999999999998</v>
      </c>
      <c r="BQ750" s="354">
        <v>0.16</v>
      </c>
      <c r="BR750" s="439" t="s">
        <v>4461</v>
      </c>
      <c r="BS750" s="354">
        <f>IFERROR(VLOOKUP(CONCATENATE($AC750,$AE750),'[1]Matriz de Decisión'!$M$4:$Y$81,5,0),0)</f>
        <v>0.21333333333333332</v>
      </c>
      <c r="BT750" s="1242">
        <v>0.21</v>
      </c>
      <c r="BU750" s="1243" t="s">
        <v>5779</v>
      </c>
      <c r="BV750" s="354">
        <f>IFERROR(VLOOKUP(CONCATENATE($AC750,$AE750),'[1]Matriz de Decisión'!$M$4:$Y$81,6,0),0)</f>
        <v>0.26666666666666666</v>
      </c>
      <c r="BW750" s="1251">
        <v>0.27</v>
      </c>
      <c r="BX750" s="1243" t="s">
        <v>6183</v>
      </c>
      <c r="BY750" s="354">
        <f>IFERROR(VLOOKUP(CONCATENATE($AC750,$AE750),'[1]Matriz de Decisión'!$M$4:$Y$81,7,0),0)</f>
        <v>0.32</v>
      </c>
      <c r="BZ750" s="1432">
        <v>0.8</v>
      </c>
      <c r="CA750" s="1228" t="s">
        <v>7453</v>
      </c>
      <c r="CB750" s="354">
        <f>IFERROR(VLOOKUP(CONCATENATE($AC750,$AE750),'[1]Matriz de Decisión'!$M$4:$Y$81,8,0),0)</f>
        <v>0.40333333333333332</v>
      </c>
      <c r="CC750" s="355"/>
      <c r="CD750" s="355"/>
      <c r="CE750" s="354">
        <f>IFERROR(VLOOKUP(CONCATENATE($AC750,$AE750),'[1]Matriz de Decisión'!$M$4:$Y$81,9,0),0)</f>
        <v>0.48666666666666664</v>
      </c>
      <c r="CF750" s="355"/>
      <c r="CG750" s="355"/>
      <c r="CH750" s="354">
        <f>IFERROR(VLOOKUP(CONCATENATE($AC750,$AE750),'[1]Matriz de Decisión'!$M$4:$Y$81,10,0),0)</f>
        <v>0.56999999999999995</v>
      </c>
      <c r="CI750" s="355"/>
      <c r="CJ750" s="355"/>
      <c r="CK750" s="354">
        <f>IFERROR(VLOOKUP(CONCATENATE($AC750,$AE750),'[1]Matriz de Decisión'!$M$4:$Y$81,11,0),0)</f>
        <v>0.65333333333333332</v>
      </c>
      <c r="CL750" s="355"/>
      <c r="CM750" s="355"/>
      <c r="CN750" s="354">
        <f>IFERROR(VLOOKUP(CONCATENATE($AC750,$AE750),'[1]Matriz de Decisión'!$M$4:$Y$81,12,0),0)</f>
        <v>0.73666666666666669</v>
      </c>
      <c r="CO750" s="355"/>
      <c r="CP750" s="355"/>
      <c r="CQ750" s="354">
        <f>IFERROR(VLOOKUP(CONCATENATE($AC750,$AE750),'[1]Matriz de Decisión'!$M$4:$Y$81,13,0),0)</f>
        <v>0.99999999999999989</v>
      </c>
      <c r="CR750" s="355"/>
      <c r="CS750" s="355"/>
    </row>
    <row r="751" spans="1:97" ht="87.75" customHeight="1" x14ac:dyDescent="0.25">
      <c r="A751" s="234" t="s">
        <v>3556</v>
      </c>
      <c r="B751" s="234" t="s">
        <v>181</v>
      </c>
      <c r="C751" s="234">
        <v>4</v>
      </c>
      <c r="D751" s="166" t="s">
        <v>189</v>
      </c>
      <c r="E751" s="120">
        <v>0</v>
      </c>
      <c r="F751" s="166">
        <v>13</v>
      </c>
      <c r="G751" s="166" t="s">
        <v>3869</v>
      </c>
      <c r="H751" s="166" t="s">
        <v>185</v>
      </c>
      <c r="I751" s="299" t="str">
        <f t="shared" si="54"/>
        <v>I-406-0-1328002</v>
      </c>
      <c r="J751" s="234" t="s">
        <v>221</v>
      </c>
      <c r="K751" s="221" t="s">
        <v>16</v>
      </c>
      <c r="L751" s="216" t="s">
        <v>20</v>
      </c>
      <c r="M751" s="111" t="s">
        <v>4755</v>
      </c>
      <c r="N751" s="221"/>
      <c r="O751" s="110" t="s">
        <v>225</v>
      </c>
      <c r="P751" s="110" t="s">
        <v>2301</v>
      </c>
      <c r="Q751" s="331" t="s">
        <v>2302</v>
      </c>
      <c r="R751" s="216" t="s">
        <v>228</v>
      </c>
      <c r="S751" s="1430" t="s">
        <v>2320</v>
      </c>
      <c r="T751" s="985" t="s">
        <v>4798</v>
      </c>
      <c r="U751" s="109">
        <v>0.3</v>
      </c>
      <c r="V751" s="216" t="s">
        <v>1112</v>
      </c>
      <c r="W751" s="310">
        <v>3</v>
      </c>
      <c r="X751" s="221" t="s">
        <v>222</v>
      </c>
      <c r="Y751" s="134">
        <v>43206</v>
      </c>
      <c r="Z751" s="1097" t="s">
        <v>2324</v>
      </c>
      <c r="AA751" s="134">
        <v>43101</v>
      </c>
      <c r="AB751" s="134">
        <v>43465</v>
      </c>
      <c r="AC751" s="341" t="str">
        <f t="shared" si="52"/>
        <v>enero</v>
      </c>
      <c r="AD751" s="343">
        <f t="shared" si="53"/>
        <v>364</v>
      </c>
      <c r="AE751" s="342">
        <f t="shared" si="51"/>
        <v>365</v>
      </c>
      <c r="AF751" s="354">
        <v>5.333333333333333E-2</v>
      </c>
      <c r="AG751" s="354"/>
      <c r="AH751" s="354"/>
      <c r="AI751" s="169"/>
      <c r="AJ751" s="136" t="s">
        <v>2307</v>
      </c>
      <c r="AK751" s="114" t="s">
        <v>2687</v>
      </c>
      <c r="AL751" s="349">
        <v>2</v>
      </c>
      <c r="AM751" s="439" t="s">
        <v>2325</v>
      </c>
      <c r="AN751" s="167">
        <v>2</v>
      </c>
      <c r="AO751" s="439" t="s">
        <v>2689</v>
      </c>
      <c r="AP751" s="747"/>
      <c r="AQ751" s="439" t="s">
        <v>4456</v>
      </c>
      <c r="AR751" s="1239">
        <v>3</v>
      </c>
      <c r="AS751" s="1236" t="s">
        <v>5773</v>
      </c>
      <c r="AT751" s="1331">
        <v>3</v>
      </c>
      <c r="AU751" s="1243" t="s">
        <v>4462</v>
      </c>
      <c r="AV751" s="1466">
        <v>4</v>
      </c>
      <c r="AW751" s="1243" t="s">
        <v>4462</v>
      </c>
      <c r="AX751" s="114"/>
      <c r="AY751" s="114"/>
      <c r="AZ751" s="114"/>
      <c r="BA751" s="114"/>
      <c r="BB751" s="114"/>
      <c r="BC751" s="114"/>
      <c r="BD751" s="114"/>
      <c r="BE751" s="114"/>
      <c r="BF751" s="114"/>
      <c r="BG751" s="114"/>
      <c r="BH751" s="114"/>
      <c r="BI751" s="114"/>
      <c r="BJ751" s="335">
        <f>IFERROR(VLOOKUP(CONCATENATE($AC751,$AE751),'Matriz de Decisión'!$M$4:$Y$81,2,0),0)</f>
        <v>5.333333333333333E-2</v>
      </c>
      <c r="BK751" s="354">
        <v>0.05</v>
      </c>
      <c r="BL751" s="439" t="s">
        <v>2326</v>
      </c>
      <c r="BM751" s="470"/>
      <c r="BN751" s="205">
        <v>0.05</v>
      </c>
      <c r="BO751" s="439" t="s">
        <v>2691</v>
      </c>
      <c r="BP751" s="354">
        <v>0.16</v>
      </c>
      <c r="BQ751" s="354">
        <v>0.16</v>
      </c>
      <c r="BR751" s="439" t="s">
        <v>4462</v>
      </c>
      <c r="BS751" s="354"/>
      <c r="BT751" s="1242">
        <v>0.21</v>
      </c>
      <c r="BU751" s="1243" t="s">
        <v>4462</v>
      </c>
      <c r="BV751" s="354">
        <v>0.27</v>
      </c>
      <c r="BW751" s="1251">
        <v>0.27</v>
      </c>
      <c r="BX751" s="1243" t="s">
        <v>4462</v>
      </c>
      <c r="BY751" s="354"/>
      <c r="BZ751" s="1432">
        <v>0.5</v>
      </c>
      <c r="CA751" s="1228" t="s">
        <v>4462</v>
      </c>
      <c r="CB751" s="354"/>
      <c r="CC751" s="355"/>
      <c r="CD751" s="355"/>
      <c r="CE751" s="354"/>
      <c r="CF751" s="355"/>
      <c r="CG751" s="355"/>
      <c r="CH751" s="354"/>
      <c r="CI751" s="355"/>
      <c r="CJ751" s="355"/>
      <c r="CK751" s="354"/>
      <c r="CL751" s="355"/>
      <c r="CM751" s="355"/>
      <c r="CN751" s="354"/>
      <c r="CO751" s="355"/>
      <c r="CP751" s="355"/>
      <c r="CQ751" s="354"/>
      <c r="CR751" s="355"/>
      <c r="CS751" s="355"/>
    </row>
    <row r="752" spans="1:97" ht="315" x14ac:dyDescent="0.25">
      <c r="A752" s="234" t="s">
        <v>3556</v>
      </c>
      <c r="B752" s="234" t="s">
        <v>181</v>
      </c>
      <c r="C752" s="234">
        <v>4</v>
      </c>
      <c r="D752" s="166" t="s">
        <v>189</v>
      </c>
      <c r="E752" s="120">
        <v>0</v>
      </c>
      <c r="F752" s="166">
        <v>13</v>
      </c>
      <c r="G752" s="166" t="s">
        <v>3870</v>
      </c>
      <c r="H752" s="166" t="s">
        <v>183</v>
      </c>
      <c r="I752" s="299" t="str">
        <f t="shared" si="54"/>
        <v>I-406-0-1328201</v>
      </c>
      <c r="J752" s="234" t="s">
        <v>221</v>
      </c>
      <c r="K752" s="221" t="s">
        <v>16</v>
      </c>
      <c r="L752" s="216" t="s">
        <v>20</v>
      </c>
      <c r="M752" s="111" t="s">
        <v>4755</v>
      </c>
      <c r="N752" s="221"/>
      <c r="O752" s="110" t="s">
        <v>225</v>
      </c>
      <c r="P752" s="110" t="s">
        <v>2301</v>
      </c>
      <c r="Q752" s="331" t="s">
        <v>2302</v>
      </c>
      <c r="R752" s="216" t="s">
        <v>228</v>
      </c>
      <c r="S752" s="1430" t="s">
        <v>4796</v>
      </c>
      <c r="T752" s="986" t="s">
        <v>5983</v>
      </c>
      <c r="U752" s="109">
        <v>0.3</v>
      </c>
      <c r="V752" s="216" t="s">
        <v>223</v>
      </c>
      <c r="W752" s="956">
        <v>1</v>
      </c>
      <c r="X752" s="216" t="s">
        <v>222</v>
      </c>
      <c r="Y752" s="1103" t="s">
        <v>5981</v>
      </c>
      <c r="Z752" s="1097" t="s">
        <v>5980</v>
      </c>
      <c r="AA752" s="134">
        <v>43101</v>
      </c>
      <c r="AB752" s="134">
        <v>43343</v>
      </c>
      <c r="AC752" s="341" t="str">
        <f t="shared" si="52"/>
        <v>enero</v>
      </c>
      <c r="AD752" s="343">
        <f t="shared" si="53"/>
        <v>242</v>
      </c>
      <c r="AE752" s="342">
        <f t="shared" si="51"/>
        <v>244</v>
      </c>
      <c r="AF752" s="354">
        <v>5.333333333333333E-2</v>
      </c>
      <c r="AG752" s="354"/>
      <c r="AH752" s="354"/>
      <c r="AI752" s="169"/>
      <c r="AJ752" s="136" t="s">
        <v>2307</v>
      </c>
      <c r="AK752" s="1232" t="s">
        <v>5984</v>
      </c>
      <c r="AL752" s="167" t="s">
        <v>1974</v>
      </c>
      <c r="AM752" s="167" t="s">
        <v>1974</v>
      </c>
      <c r="AN752" s="392">
        <v>0</v>
      </c>
      <c r="AO752" s="439" t="s">
        <v>2699</v>
      </c>
      <c r="AP752" s="747"/>
      <c r="AQ752" s="439" t="s">
        <v>4457</v>
      </c>
      <c r="AR752" s="1239">
        <v>1</v>
      </c>
      <c r="AS752" s="1236" t="s">
        <v>5774</v>
      </c>
      <c r="AT752" s="1331">
        <v>1</v>
      </c>
      <c r="AU752" s="1243" t="s">
        <v>6177</v>
      </c>
      <c r="AV752" s="1466">
        <v>1</v>
      </c>
      <c r="AW752" s="1243" t="s">
        <v>7448</v>
      </c>
      <c r="AX752" s="114"/>
      <c r="AY752" s="114"/>
      <c r="AZ752" s="114"/>
      <c r="BA752" s="114"/>
      <c r="BB752" s="114"/>
      <c r="BC752" s="114"/>
      <c r="BD752" s="114"/>
      <c r="BE752" s="114"/>
      <c r="BF752" s="114"/>
      <c r="BG752" s="114"/>
      <c r="BH752" s="114"/>
      <c r="BI752" s="114"/>
      <c r="BJ752" s="335">
        <f>IFERROR(VLOOKUP(CONCATENATE($AC752,$AE752),'Matriz de Decisión'!$M$4:$Y$81,2,0),0)</f>
        <v>8.4999999999999992E-2</v>
      </c>
      <c r="BK752" s="354"/>
      <c r="BL752" s="354"/>
      <c r="BM752" s="354">
        <v>0.32</v>
      </c>
      <c r="BN752" s="543">
        <v>0.2</v>
      </c>
      <c r="BO752" s="439" t="s">
        <v>2697</v>
      </c>
      <c r="BP752" s="354">
        <v>0.4</v>
      </c>
      <c r="BQ752" s="354">
        <v>0.4</v>
      </c>
      <c r="BR752" s="439" t="s">
        <v>4457</v>
      </c>
      <c r="BS752" s="354">
        <v>0.55000000000000004</v>
      </c>
      <c r="BT752" s="1242">
        <v>0.55000000000000004</v>
      </c>
      <c r="BU752" s="1243" t="s">
        <v>5774</v>
      </c>
      <c r="BV752" s="1298">
        <v>0.65</v>
      </c>
      <c r="BW752" s="1252">
        <v>0.65</v>
      </c>
      <c r="BX752" s="1243" t="s">
        <v>6184</v>
      </c>
      <c r="BY752" s="1298">
        <v>0.75</v>
      </c>
      <c r="BZ752" s="1432">
        <v>0.75</v>
      </c>
      <c r="CA752" s="1228" t="s">
        <v>7454</v>
      </c>
      <c r="CB752" s="1298">
        <v>1</v>
      </c>
      <c r="CC752" s="355"/>
      <c r="CD752" s="355"/>
      <c r="CE752" s="354"/>
      <c r="CF752" s="355"/>
      <c r="CG752" s="355"/>
      <c r="CH752" s="354"/>
      <c r="CI752" s="355"/>
      <c r="CJ752" s="355"/>
      <c r="CK752" s="354"/>
      <c r="CL752" s="355"/>
      <c r="CM752" s="355"/>
      <c r="CN752" s="354"/>
      <c r="CO752" s="355"/>
      <c r="CP752" s="355"/>
      <c r="CQ752" s="354"/>
      <c r="CR752" s="355"/>
      <c r="CS752" s="355"/>
    </row>
    <row r="753" spans="1:97" ht="78.75" x14ac:dyDescent="0.25">
      <c r="A753" s="234" t="s">
        <v>3556</v>
      </c>
      <c r="B753" s="234" t="s">
        <v>181</v>
      </c>
      <c r="C753" s="234">
        <v>4</v>
      </c>
      <c r="D753" s="166" t="s">
        <v>189</v>
      </c>
      <c r="E753" s="120">
        <v>0</v>
      </c>
      <c r="F753" s="166">
        <v>13</v>
      </c>
      <c r="G753" s="166" t="s">
        <v>3870</v>
      </c>
      <c r="H753" s="166" t="s">
        <v>185</v>
      </c>
      <c r="I753" s="299" t="str">
        <f t="shared" si="54"/>
        <v>I-406-0-1328202</v>
      </c>
      <c r="J753" s="234" t="s">
        <v>221</v>
      </c>
      <c r="K753" s="221" t="s">
        <v>16</v>
      </c>
      <c r="L753" s="216" t="s">
        <v>20</v>
      </c>
      <c r="M753" s="111" t="s">
        <v>4755</v>
      </c>
      <c r="N753" s="221"/>
      <c r="O753" s="110" t="s">
        <v>225</v>
      </c>
      <c r="P753" s="110" t="s">
        <v>2301</v>
      </c>
      <c r="Q753" s="331" t="s">
        <v>2302</v>
      </c>
      <c r="R753" s="216" t="s">
        <v>228</v>
      </c>
      <c r="S753" s="1430" t="s">
        <v>4796</v>
      </c>
      <c r="T753" s="986" t="s">
        <v>5983</v>
      </c>
      <c r="U753" s="109"/>
      <c r="V753" s="216" t="s">
        <v>223</v>
      </c>
      <c r="W753" s="956">
        <v>1</v>
      </c>
      <c r="X753" s="603" t="s">
        <v>222</v>
      </c>
      <c r="Y753" s="1300" t="s">
        <v>5981</v>
      </c>
      <c r="Z753" s="1299" t="s">
        <v>5982</v>
      </c>
      <c r="AA753" s="208">
        <v>43235</v>
      </c>
      <c r="AB753" s="208">
        <v>43343</v>
      </c>
      <c r="AC753" s="341" t="str">
        <f t="shared" si="52"/>
        <v>mayo</v>
      </c>
      <c r="AD753" s="343">
        <f t="shared" si="53"/>
        <v>108</v>
      </c>
      <c r="AE753" s="342">
        <f t="shared" si="51"/>
        <v>122</v>
      </c>
      <c r="AF753" s="168"/>
      <c r="AG753" s="168"/>
      <c r="AH753" s="216"/>
      <c r="AI753" s="169"/>
      <c r="AJ753" s="136" t="s">
        <v>2307</v>
      </c>
      <c r="AK753" s="1301" t="s">
        <v>5984</v>
      </c>
      <c r="AL753" s="167" t="s">
        <v>1974</v>
      </c>
      <c r="AM753" s="167" t="s">
        <v>1974</v>
      </c>
      <c r="AN753" s="392">
        <v>0</v>
      </c>
      <c r="AO753" s="119"/>
      <c r="AP753" s="745"/>
      <c r="AQ753" s="114"/>
      <c r="AR753" s="1239">
        <v>1</v>
      </c>
      <c r="AS753" s="1236" t="s">
        <v>5775</v>
      </c>
      <c r="AT753" s="1331">
        <v>1</v>
      </c>
      <c r="AU753" s="1243" t="s">
        <v>6178</v>
      </c>
      <c r="AV753" s="1466">
        <v>1</v>
      </c>
      <c r="AW753" s="1243" t="s">
        <v>7449</v>
      </c>
      <c r="AX753" s="114"/>
      <c r="AY753" s="114"/>
      <c r="AZ753" s="114"/>
      <c r="BA753" s="114"/>
      <c r="BB753" s="114"/>
      <c r="BC753" s="114"/>
      <c r="BD753" s="114"/>
      <c r="BE753" s="114"/>
      <c r="BF753" s="114"/>
      <c r="BG753" s="114"/>
      <c r="BH753" s="114"/>
      <c r="BI753" s="114"/>
      <c r="BJ753" s="335">
        <f>IFERROR(VLOOKUP(CONCATENATE($AC753,$AE753),'Matriz de Decisión'!$M$4:$Y$81,2,0),0)</f>
        <v>0</v>
      </c>
      <c r="BK753" s="354"/>
      <c r="BL753" s="354"/>
      <c r="BM753" s="354">
        <f>IFERROR(VLOOKUP(CONCATENATE($AC753,$AE753),'[1]Matriz de Decisión'!$M$4:$Y$81,3,0),0)</f>
        <v>0</v>
      </c>
      <c r="BN753" s="352">
        <v>0</v>
      </c>
      <c r="BO753" s="439" t="s">
        <v>2698</v>
      </c>
      <c r="BP753" s="354">
        <v>0</v>
      </c>
      <c r="BQ753" s="354">
        <v>0</v>
      </c>
      <c r="BR753" s="439" t="s">
        <v>2698</v>
      </c>
      <c r="BS753" s="354">
        <f>IFERROR(VLOOKUP(CONCATENATE($AC753,$AE753),'[1]Matriz de Decisión'!$M$4:$Y$81,5,0),0)</f>
        <v>0</v>
      </c>
      <c r="BT753" s="1242">
        <v>0</v>
      </c>
      <c r="BU753" s="1243" t="s">
        <v>5775</v>
      </c>
      <c r="BV753" s="354">
        <f>IFERROR(VLOOKUP(CONCATENATE($AC753,$AE753),'[1]Matriz de Decisión'!$M$4:$Y$81,6,0),0)</f>
        <v>0.2</v>
      </c>
      <c r="BW753" s="1251">
        <v>0</v>
      </c>
      <c r="BX753" s="1243" t="s">
        <v>6185</v>
      </c>
      <c r="BY753" s="354">
        <f>IFERROR(VLOOKUP(CONCATENATE($AC753,$AE753),'[1]Matriz de Decisión'!$M$4:$Y$81,7,0),0)</f>
        <v>0.4</v>
      </c>
      <c r="BZ753" s="1432">
        <v>0.4</v>
      </c>
      <c r="CA753" s="1228" t="s">
        <v>7449</v>
      </c>
      <c r="CB753" s="1298">
        <v>1</v>
      </c>
      <c r="CC753" s="355"/>
      <c r="CD753" s="355"/>
      <c r="CE753" s="354">
        <f>IFERROR(VLOOKUP(CONCATENATE($AC753,$AE753),'[1]Matriz de Decisión'!$M$4:$Y$81,9,0),0)</f>
        <v>1</v>
      </c>
      <c r="CF753" s="355"/>
      <c r="CG753" s="355"/>
      <c r="CH753" s="354">
        <f>IFERROR(VLOOKUP(CONCATENATE($AC753,$AE753),'[1]Matriz de Decisión'!$M$4:$Y$81,10,0),0)</f>
        <v>1</v>
      </c>
      <c r="CI753" s="355"/>
      <c r="CJ753" s="355"/>
      <c r="CK753" s="354">
        <f>IFERROR(VLOOKUP(CONCATENATE($AC753,$AE753),'[1]Matriz de Decisión'!$M$4:$Y$81,11,0),0)</f>
        <v>1</v>
      </c>
      <c r="CL753" s="355"/>
      <c r="CM753" s="355"/>
      <c r="CN753" s="354">
        <f>IFERROR(VLOOKUP(CONCATENATE($AC753,$AE753),'[1]Matriz de Decisión'!$M$4:$Y$81,12,0),0)</f>
        <v>1</v>
      </c>
      <c r="CO753" s="355"/>
      <c r="CP753" s="355"/>
      <c r="CQ753" s="354">
        <f>IFERROR(VLOOKUP(CONCATENATE($AC753,$AE753),'[1]Matriz de Decisión'!$M$4:$Y$81,13,0),0)</f>
        <v>1</v>
      </c>
      <c r="CR753" s="355"/>
      <c r="CS753" s="355"/>
    </row>
    <row r="754" spans="1:97" ht="96" x14ac:dyDescent="0.25">
      <c r="A754" s="234" t="s">
        <v>3556</v>
      </c>
      <c r="B754" s="234" t="s">
        <v>181</v>
      </c>
      <c r="C754" s="234">
        <v>3</v>
      </c>
      <c r="D754" s="234" t="s">
        <v>183</v>
      </c>
      <c r="E754" s="120" t="s">
        <v>214</v>
      </c>
      <c r="F754" s="166" t="s">
        <v>215</v>
      </c>
      <c r="G754" s="166" t="s">
        <v>200</v>
      </c>
      <c r="H754" s="166" t="s">
        <v>183</v>
      </c>
      <c r="I754" s="299" t="str">
        <f t="shared" si="54"/>
        <v>I-301-1-2700201</v>
      </c>
      <c r="J754" s="234" t="s">
        <v>221</v>
      </c>
      <c r="K754" s="216" t="s">
        <v>1996</v>
      </c>
      <c r="L754" s="109" t="s">
        <v>20</v>
      </c>
      <c r="M754" s="111" t="s">
        <v>4755</v>
      </c>
      <c r="N754" s="202"/>
      <c r="O754" s="635" t="s">
        <v>7381</v>
      </c>
      <c r="P754" s="331" t="s">
        <v>2328</v>
      </c>
      <c r="Q754" s="331" t="s">
        <v>2329</v>
      </c>
      <c r="R754" s="216" t="s">
        <v>222</v>
      </c>
      <c r="S754" s="111" t="s">
        <v>2330</v>
      </c>
      <c r="T754" s="248" t="s">
        <v>2331</v>
      </c>
      <c r="U754" s="109">
        <v>0.1</v>
      </c>
      <c r="V754" s="216" t="s">
        <v>314</v>
      </c>
      <c r="W754" s="1634">
        <v>1</v>
      </c>
      <c r="X754" s="206" t="s">
        <v>222</v>
      </c>
      <c r="Y754" s="134">
        <v>43143</v>
      </c>
      <c r="Z754" s="296" t="s">
        <v>2332</v>
      </c>
      <c r="AA754" s="134">
        <v>43101</v>
      </c>
      <c r="AB754" s="134">
        <v>43220</v>
      </c>
      <c r="AC754" s="341" t="str">
        <f t="shared" si="52"/>
        <v>enero</v>
      </c>
      <c r="AD754" s="343">
        <f t="shared" si="53"/>
        <v>119</v>
      </c>
      <c r="AE754" s="342">
        <f t="shared" si="51"/>
        <v>122</v>
      </c>
      <c r="AF754" s="350">
        <v>74514000</v>
      </c>
      <c r="AG754" s="135">
        <v>0</v>
      </c>
      <c r="AH754" s="216"/>
      <c r="AI754" s="169"/>
      <c r="AJ754" s="296" t="s">
        <v>2333</v>
      </c>
      <c r="AK754" s="429" t="s">
        <v>2334</v>
      </c>
      <c r="AL754" s="456">
        <v>0.25</v>
      </c>
      <c r="AM754" s="429" t="s">
        <v>2335</v>
      </c>
      <c r="AN754" s="558">
        <v>0.49</v>
      </c>
      <c r="AO754" s="429" t="s">
        <v>2737</v>
      </c>
      <c r="AP754" s="352">
        <v>0.75</v>
      </c>
      <c r="AQ754" s="429" t="s">
        <v>4562</v>
      </c>
      <c r="AR754" s="1029">
        <v>1</v>
      </c>
      <c r="AS754" s="1026" t="s">
        <v>5605</v>
      </c>
      <c r="AT754" s="1408">
        <v>1</v>
      </c>
      <c r="AU754" s="1026" t="s">
        <v>6186</v>
      </c>
      <c r="AV754" s="1408">
        <v>1</v>
      </c>
      <c r="AW754" s="1228" t="s">
        <v>6186</v>
      </c>
      <c r="AX754" s="144"/>
      <c r="AY754" s="144"/>
      <c r="AZ754" s="144"/>
      <c r="BA754" s="144"/>
      <c r="BB754" s="144"/>
      <c r="BC754" s="144"/>
      <c r="BD754" s="144"/>
      <c r="BE754" s="144"/>
      <c r="BF754" s="144"/>
      <c r="BG754" s="144"/>
      <c r="BH754" s="144"/>
      <c r="BI754" s="144"/>
      <c r="BJ754" s="335">
        <f>IFERROR(VLOOKUP(CONCATENATE($AC754,$AE754),'Matriz de Decisión'!$M$4:$Y$81,2,0),0)</f>
        <v>0.2</v>
      </c>
      <c r="BK754" s="431">
        <v>0.25</v>
      </c>
      <c r="BL754" s="457" t="s">
        <v>2336</v>
      </c>
      <c r="BM754" s="354">
        <f>IFERROR(VLOOKUP(CONCATENATE($AC754,$AE754),'[1]Matriz de Decisión'!$M$4:$Y$81,3,0),0)</f>
        <v>0.4</v>
      </c>
      <c r="BN754" s="558">
        <v>0.49</v>
      </c>
      <c r="BO754" s="457" t="s">
        <v>2748</v>
      </c>
      <c r="BP754" s="431">
        <v>0.75</v>
      </c>
      <c r="BQ754" s="431">
        <v>0.75</v>
      </c>
      <c r="BR754" s="457" t="s">
        <v>4575</v>
      </c>
      <c r="BS754" s="1062">
        <f>IFERROR(VLOOKUP(CONCATENATE($AC754,$AE754),'[1]Matriz de Decisión'!$M$4:$Y$81,5,0),0)</f>
        <v>1</v>
      </c>
      <c r="BT754" s="1055">
        <v>1</v>
      </c>
      <c r="BU754" s="1057" t="s">
        <v>5616</v>
      </c>
      <c r="BV754" s="1067">
        <v>1</v>
      </c>
      <c r="BW754" s="1251">
        <v>1</v>
      </c>
      <c r="BX754" s="1057" t="s">
        <v>6196</v>
      </c>
      <c r="BY754" s="1070">
        <v>1</v>
      </c>
      <c r="BZ754" s="1432">
        <v>1</v>
      </c>
      <c r="CA754" s="1228" t="s">
        <v>6196</v>
      </c>
      <c r="CB754" s="1070">
        <v>1</v>
      </c>
      <c r="CC754" s="355"/>
      <c r="CD754" s="355"/>
      <c r="CE754" s="1070">
        <v>1</v>
      </c>
      <c r="CF754" s="355"/>
      <c r="CG754" s="355"/>
      <c r="CH754" s="354">
        <f>IFERROR(VLOOKUP(CONCATENATE($AC754,$AE754),'[1]Matriz de Decisión'!$M$4:$Y$81,10,0),0)</f>
        <v>1</v>
      </c>
      <c r="CI754" s="355"/>
      <c r="CJ754" s="355"/>
      <c r="CK754" s="354">
        <f>IFERROR(VLOOKUP(CONCATENATE($AC754,$AE754),'[1]Matriz de Decisión'!$M$4:$Y$81,11,0),0)</f>
        <v>1</v>
      </c>
      <c r="CL754" s="355"/>
      <c r="CM754" s="355"/>
      <c r="CN754" s="354">
        <f>IFERROR(VLOOKUP(CONCATENATE($AC754,$AE754),'[1]Matriz de Decisión'!$M$4:$Y$81,12,0),0)</f>
        <v>1</v>
      </c>
      <c r="CO754" s="355"/>
      <c r="CP754" s="355"/>
      <c r="CQ754" s="354">
        <f>IFERROR(VLOOKUP(CONCATENATE($AC754,$AE754),'[1]Matriz de Decisión'!$M$4:$Y$81,13,0),0)</f>
        <v>1</v>
      </c>
      <c r="CR754" s="355"/>
      <c r="CS754" s="355"/>
    </row>
    <row r="755" spans="1:97" ht="110.25" x14ac:dyDescent="0.25">
      <c r="A755" s="234" t="s">
        <v>3556</v>
      </c>
      <c r="B755" s="234" t="s">
        <v>181</v>
      </c>
      <c r="C755" s="234">
        <v>3</v>
      </c>
      <c r="D755" s="234" t="s">
        <v>183</v>
      </c>
      <c r="E755" s="120">
        <v>1</v>
      </c>
      <c r="F755" s="166" t="s">
        <v>215</v>
      </c>
      <c r="G755" s="166" t="s">
        <v>201</v>
      </c>
      <c r="H755" s="166" t="s">
        <v>183</v>
      </c>
      <c r="I755" s="299" t="str">
        <f t="shared" si="54"/>
        <v>I-301-1-2700301</v>
      </c>
      <c r="J755" s="234" t="s">
        <v>221</v>
      </c>
      <c r="K755" s="216" t="s">
        <v>1996</v>
      </c>
      <c r="L755" s="109" t="s">
        <v>20</v>
      </c>
      <c r="M755" s="111" t="s">
        <v>4755</v>
      </c>
      <c r="N755" s="202"/>
      <c r="O755" s="635" t="s">
        <v>7381</v>
      </c>
      <c r="P755" s="331" t="s">
        <v>2328</v>
      </c>
      <c r="Q755" s="331" t="s">
        <v>2329</v>
      </c>
      <c r="R755" s="216" t="s">
        <v>222</v>
      </c>
      <c r="S755" s="111" t="s">
        <v>3531</v>
      </c>
      <c r="T755" s="248" t="s">
        <v>2337</v>
      </c>
      <c r="U755" s="109">
        <v>0.15</v>
      </c>
      <c r="V755" s="216" t="s">
        <v>314</v>
      </c>
      <c r="W755" s="958">
        <v>1</v>
      </c>
      <c r="X755" s="206" t="s">
        <v>222</v>
      </c>
      <c r="Y755" s="134">
        <v>43143</v>
      </c>
      <c r="Z755" s="296" t="s">
        <v>2338</v>
      </c>
      <c r="AA755" s="134">
        <v>43101</v>
      </c>
      <c r="AB755" s="134">
        <v>43465</v>
      </c>
      <c r="AC755" s="341" t="str">
        <f t="shared" si="52"/>
        <v>enero</v>
      </c>
      <c r="AD755" s="343">
        <f t="shared" si="53"/>
        <v>364</v>
      </c>
      <c r="AE755" s="342">
        <f t="shared" si="51"/>
        <v>365</v>
      </c>
      <c r="AF755" s="350">
        <v>678931200</v>
      </c>
      <c r="AG755" s="135">
        <v>0</v>
      </c>
      <c r="AH755" s="216"/>
      <c r="AI755" s="169"/>
      <c r="AJ755" s="296" t="s">
        <v>2339</v>
      </c>
      <c r="AK755" s="429" t="s">
        <v>2340</v>
      </c>
      <c r="AL755" s="458">
        <v>0.08</v>
      </c>
      <c r="AM755" s="429" t="s">
        <v>2341</v>
      </c>
      <c r="AN755" s="558">
        <v>0.16</v>
      </c>
      <c r="AO755" s="429" t="s">
        <v>2738</v>
      </c>
      <c r="AP755" s="520">
        <v>0.24</v>
      </c>
      <c r="AQ755" s="429" t="s">
        <v>4563</v>
      </c>
      <c r="AR755" s="1029">
        <v>0.32444444444444442</v>
      </c>
      <c r="AS755" s="1026" t="s">
        <v>5606</v>
      </c>
      <c r="AT755" s="1408">
        <v>0.32444444444444442</v>
      </c>
      <c r="AU755" s="1026" t="s">
        <v>6187</v>
      </c>
      <c r="AV755" s="1408">
        <v>0.49333333333333329</v>
      </c>
      <c r="AW755" s="1228" t="s">
        <v>7382</v>
      </c>
      <c r="AX755" s="144"/>
      <c r="AY755" s="144"/>
      <c r="AZ755" s="144"/>
      <c r="BA755" s="144"/>
      <c r="BB755" s="144"/>
      <c r="BC755" s="144"/>
      <c r="BD755" s="144"/>
      <c r="BE755" s="144"/>
      <c r="BF755" s="144"/>
      <c r="BG755" s="144"/>
      <c r="BH755" s="144"/>
      <c r="BI755" s="144"/>
      <c r="BJ755" s="335">
        <f>IFERROR(VLOOKUP(CONCATENATE($AC755,$AE755),'Matriz de Decisión'!$M$4:$Y$81,2,0),0)</f>
        <v>5.333333333333333E-2</v>
      </c>
      <c r="BK755" s="431">
        <v>0.08</v>
      </c>
      <c r="BL755" s="459" t="s">
        <v>2342</v>
      </c>
      <c r="BM755" s="354">
        <f>IFERROR(VLOOKUP(CONCATENATE($AC755,$AE755),'[1]Matriz de Decisión'!$M$4:$Y$81,3,0),0)</f>
        <v>0.10666666666666666</v>
      </c>
      <c r="BN755" s="558">
        <v>0.16</v>
      </c>
      <c r="BO755" s="457" t="s">
        <v>2749</v>
      </c>
      <c r="BP755" s="431">
        <v>0.24</v>
      </c>
      <c r="BQ755" s="431">
        <v>0.24</v>
      </c>
      <c r="BR755" s="457" t="s">
        <v>4576</v>
      </c>
      <c r="BS755" s="1062">
        <v>0.32</v>
      </c>
      <c r="BT755" s="1055">
        <v>0.32444444444444442</v>
      </c>
      <c r="BU755" s="1057" t="s">
        <v>5617</v>
      </c>
      <c r="BV755" s="1068">
        <v>0.40888888888888886</v>
      </c>
      <c r="BW755" s="1251">
        <v>0.40888888888888886</v>
      </c>
      <c r="BX755" s="1057" t="s">
        <v>6197</v>
      </c>
      <c r="BY755" s="1070">
        <v>0.49333333333333329</v>
      </c>
      <c r="BZ755" s="1432">
        <v>0.49333333333333329</v>
      </c>
      <c r="CA755" s="1228" t="s">
        <v>7392</v>
      </c>
      <c r="CB755" s="1070">
        <v>0.57777777777777772</v>
      </c>
      <c r="CC755" s="1070"/>
      <c r="CD755" s="1070"/>
      <c r="CE755" s="1070">
        <v>0.66222222222222216</v>
      </c>
      <c r="CF755" s="1070"/>
      <c r="CG755" s="1070"/>
      <c r="CH755" s="1070">
        <v>0.74666666666666659</v>
      </c>
      <c r="CI755" s="1070"/>
      <c r="CJ755" s="1070"/>
      <c r="CK755" s="1070">
        <v>0.83111111111111102</v>
      </c>
      <c r="CL755" s="1070"/>
      <c r="CM755" s="1070"/>
      <c r="CN755" s="1070">
        <v>0.91555555555555546</v>
      </c>
      <c r="CO755" s="1070"/>
      <c r="CP755" s="1070"/>
      <c r="CQ755" s="1070">
        <v>0.99999999999999989</v>
      </c>
      <c r="CR755" s="355"/>
      <c r="CS755" s="355"/>
    </row>
    <row r="756" spans="1:97" ht="110.25" x14ac:dyDescent="0.25">
      <c r="A756" s="234" t="s">
        <v>3556</v>
      </c>
      <c r="B756" s="234" t="s">
        <v>181</v>
      </c>
      <c r="C756" s="234">
        <v>3</v>
      </c>
      <c r="D756" s="234" t="s">
        <v>183</v>
      </c>
      <c r="E756" s="120" t="s">
        <v>216</v>
      </c>
      <c r="F756" s="234">
        <v>13</v>
      </c>
      <c r="G756" s="166" t="s">
        <v>3871</v>
      </c>
      <c r="H756" s="166" t="s">
        <v>183</v>
      </c>
      <c r="I756" s="299" t="str">
        <f t="shared" si="54"/>
        <v>I-301-0-1328301</v>
      </c>
      <c r="J756" s="234" t="s">
        <v>221</v>
      </c>
      <c r="K756" s="216" t="s">
        <v>1996</v>
      </c>
      <c r="L756" s="109" t="s">
        <v>20</v>
      </c>
      <c r="M756" s="111" t="s">
        <v>4755</v>
      </c>
      <c r="N756" s="202"/>
      <c r="O756" s="110" t="s">
        <v>225</v>
      </c>
      <c r="P756" s="331" t="s">
        <v>2328</v>
      </c>
      <c r="Q756" s="331" t="s">
        <v>2329</v>
      </c>
      <c r="R756" s="110" t="s">
        <v>228</v>
      </c>
      <c r="S756" s="111" t="s">
        <v>6883</v>
      </c>
      <c r="T756" s="248" t="s">
        <v>2343</v>
      </c>
      <c r="U756" s="109">
        <v>0.1</v>
      </c>
      <c r="V756" s="216" t="s">
        <v>314</v>
      </c>
      <c r="W756" s="958">
        <v>1</v>
      </c>
      <c r="X756" s="206" t="s">
        <v>222</v>
      </c>
      <c r="Y756" s="134">
        <v>43143</v>
      </c>
      <c r="Z756" s="296" t="s">
        <v>2344</v>
      </c>
      <c r="AA756" s="134">
        <v>43101</v>
      </c>
      <c r="AB756" s="134">
        <v>43465</v>
      </c>
      <c r="AC756" s="341" t="str">
        <f t="shared" si="52"/>
        <v>enero</v>
      </c>
      <c r="AD756" s="343">
        <f t="shared" si="53"/>
        <v>364</v>
      </c>
      <c r="AE756" s="342">
        <f t="shared" si="51"/>
        <v>365</v>
      </c>
      <c r="AF756" s="350">
        <v>332814000</v>
      </c>
      <c r="AG756" s="135">
        <v>0</v>
      </c>
      <c r="AH756" s="216"/>
      <c r="AI756" s="169"/>
      <c r="AJ756" s="296" t="s">
        <v>2345</v>
      </c>
      <c r="AK756" s="144"/>
      <c r="AL756" s="144"/>
      <c r="AM756" s="144"/>
      <c r="AN756" s="558">
        <v>0.16</v>
      </c>
      <c r="AO756" s="429" t="s">
        <v>2739</v>
      </c>
      <c r="AP756" s="520">
        <v>0.24</v>
      </c>
      <c r="AQ756" s="429" t="s">
        <v>4564</v>
      </c>
      <c r="AR756" s="1029">
        <v>0.32444444444444442</v>
      </c>
      <c r="AS756" s="1026" t="s">
        <v>5607</v>
      </c>
      <c r="AT756" s="1408">
        <v>0.32444444444444442</v>
      </c>
      <c r="AU756" s="1026" t="s">
        <v>6188</v>
      </c>
      <c r="AV756" s="1408">
        <v>0.49333333333333329</v>
      </c>
      <c r="AW756" s="1228" t="s">
        <v>7383</v>
      </c>
      <c r="AX756" s="144"/>
      <c r="AY756" s="144"/>
      <c r="AZ756" s="144"/>
      <c r="BA756" s="144"/>
      <c r="BB756" s="144"/>
      <c r="BC756" s="144"/>
      <c r="BD756" s="144"/>
      <c r="BE756" s="144"/>
      <c r="BF756" s="144"/>
      <c r="BG756" s="144"/>
      <c r="BH756" s="144"/>
      <c r="BI756" s="144"/>
      <c r="BJ756" s="335">
        <f>IFERROR(VLOOKUP(CONCATENATE($AC756,$AE756),'Matriz de Decisión'!$M$4:$Y$81,2,0),0)</f>
        <v>5.333333333333333E-2</v>
      </c>
      <c r="BK756" s="355"/>
      <c r="BL756" s="355"/>
      <c r="BM756" s="354">
        <f>IFERROR(VLOOKUP(CONCATENATE($AC756,$AE756),'[1]Matriz de Decisión'!$M$4:$Y$81,3,0),0)</f>
        <v>0.10666666666666666</v>
      </c>
      <c r="BN756" s="558">
        <v>0.16</v>
      </c>
      <c r="BO756" s="423" t="s">
        <v>2750</v>
      </c>
      <c r="BP756" s="431">
        <v>0.24</v>
      </c>
      <c r="BQ756" s="431">
        <v>0.24</v>
      </c>
      <c r="BR756" s="423" t="s">
        <v>4577</v>
      </c>
      <c r="BS756" s="1065">
        <v>0.32</v>
      </c>
      <c r="BT756" s="1055">
        <v>0.32444444444444442</v>
      </c>
      <c r="BU756" s="1056" t="s">
        <v>5618</v>
      </c>
      <c r="BV756" s="1068">
        <v>0.40888888888888886</v>
      </c>
      <c r="BW756" s="1251">
        <v>0.40888888888888886</v>
      </c>
      <c r="BX756" s="1063" t="s">
        <v>6198</v>
      </c>
      <c r="BY756" s="1070">
        <v>0.49333333333333329</v>
      </c>
      <c r="BZ756" s="1432">
        <v>0.49333333333333329</v>
      </c>
      <c r="CA756" s="1228" t="s">
        <v>7393</v>
      </c>
      <c r="CB756" s="1070">
        <v>0.57777777777777772</v>
      </c>
      <c r="CC756" s="1071"/>
      <c r="CD756" s="1071"/>
      <c r="CE756" s="1070">
        <v>0.66222222222222216</v>
      </c>
      <c r="CF756" s="1071"/>
      <c r="CG756" s="1071"/>
      <c r="CH756" s="1070">
        <v>0.74666666666666659</v>
      </c>
      <c r="CI756" s="1071"/>
      <c r="CJ756" s="1071"/>
      <c r="CK756" s="1070">
        <v>0.83111111111111102</v>
      </c>
      <c r="CL756" s="1071"/>
      <c r="CM756" s="1071"/>
      <c r="CN756" s="1070">
        <v>0.91555555555555546</v>
      </c>
      <c r="CO756" s="1071"/>
      <c r="CP756" s="1071"/>
      <c r="CQ756" s="1070">
        <v>0.99999999999999989</v>
      </c>
      <c r="CR756" s="355"/>
      <c r="CS756" s="355"/>
    </row>
    <row r="757" spans="1:97" ht="94.5" x14ac:dyDescent="0.25">
      <c r="A757" s="234" t="s">
        <v>3556</v>
      </c>
      <c r="B757" s="234" t="s">
        <v>181</v>
      </c>
      <c r="C757" s="234">
        <v>3</v>
      </c>
      <c r="D757" s="166" t="s">
        <v>183</v>
      </c>
      <c r="E757" s="120">
        <v>0</v>
      </c>
      <c r="F757" s="234">
        <v>13</v>
      </c>
      <c r="G757" s="166" t="s">
        <v>3871</v>
      </c>
      <c r="H757" s="166" t="s">
        <v>185</v>
      </c>
      <c r="I757" s="299" t="str">
        <f t="shared" si="54"/>
        <v>I-301-0-1328302</v>
      </c>
      <c r="J757" s="234" t="s">
        <v>221</v>
      </c>
      <c r="K757" s="216" t="s">
        <v>1996</v>
      </c>
      <c r="L757" s="109" t="s">
        <v>20</v>
      </c>
      <c r="M757" s="111" t="s">
        <v>4755</v>
      </c>
      <c r="N757" s="202"/>
      <c r="O757" s="110" t="s">
        <v>225</v>
      </c>
      <c r="P757" s="331" t="s">
        <v>2328</v>
      </c>
      <c r="Q757" s="331" t="s">
        <v>2329</v>
      </c>
      <c r="R757" s="110" t="s">
        <v>228</v>
      </c>
      <c r="S757" s="111" t="s">
        <v>6883</v>
      </c>
      <c r="T757" s="248" t="s">
        <v>2343</v>
      </c>
      <c r="U757" s="109">
        <v>0.1</v>
      </c>
      <c r="V757" s="216" t="s">
        <v>314</v>
      </c>
      <c r="W757" s="958">
        <v>1</v>
      </c>
      <c r="X757" s="206"/>
      <c r="Y757" s="134"/>
      <c r="Z757" s="296" t="s">
        <v>2346</v>
      </c>
      <c r="AA757" s="134">
        <v>43101</v>
      </c>
      <c r="AB757" s="134">
        <v>43465</v>
      </c>
      <c r="AC757" s="341" t="str">
        <f t="shared" si="52"/>
        <v>enero</v>
      </c>
      <c r="AD757" s="343">
        <f t="shared" si="53"/>
        <v>364</v>
      </c>
      <c r="AE757" s="342">
        <f t="shared" si="51"/>
        <v>365</v>
      </c>
      <c r="AF757" s="350"/>
      <c r="AG757" s="135"/>
      <c r="AH757" s="216"/>
      <c r="AI757" s="169"/>
      <c r="AJ757" s="296"/>
      <c r="AK757" s="144"/>
      <c r="AL757" s="144"/>
      <c r="AM757" s="144"/>
      <c r="AN757" s="558">
        <v>0.16</v>
      </c>
      <c r="AO757" s="429" t="s">
        <v>2739</v>
      </c>
      <c r="AP757" s="520">
        <v>0.24</v>
      </c>
      <c r="AQ757" s="429" t="s">
        <v>4564</v>
      </c>
      <c r="AR757" s="1029">
        <v>0.32444444444444442</v>
      </c>
      <c r="AS757" s="1026" t="s">
        <v>5607</v>
      </c>
      <c r="AT757" s="1408">
        <v>0.32444444444444442</v>
      </c>
      <c r="AU757" s="1026" t="s">
        <v>6188</v>
      </c>
      <c r="AV757" s="1408">
        <v>0.49333333333333329</v>
      </c>
      <c r="AW757" s="1228" t="s">
        <v>7383</v>
      </c>
      <c r="AX757" s="144"/>
      <c r="AY757" s="144"/>
      <c r="AZ757" s="144"/>
      <c r="BA757" s="144"/>
      <c r="BB757" s="144"/>
      <c r="BC757" s="144"/>
      <c r="BD757" s="144"/>
      <c r="BE757" s="144"/>
      <c r="BF757" s="144"/>
      <c r="BG757" s="144"/>
      <c r="BH757" s="144"/>
      <c r="BI757" s="144"/>
      <c r="BJ757" s="335">
        <f>IFERROR(VLOOKUP(CONCATENATE($AC757,$AE757),'Matriz de Decisión'!$M$4:$Y$81,2,0),0)</f>
        <v>5.333333333333333E-2</v>
      </c>
      <c r="BK757" s="355"/>
      <c r="BL757" s="355"/>
      <c r="BM757" s="354"/>
      <c r="BN757" s="558">
        <v>0.16</v>
      </c>
      <c r="BO757" s="423" t="s">
        <v>2751</v>
      </c>
      <c r="BP757" s="431">
        <v>0.24</v>
      </c>
      <c r="BQ757" s="431">
        <v>0.24</v>
      </c>
      <c r="BR757" s="423" t="s">
        <v>4578</v>
      </c>
      <c r="BS757" s="1065">
        <v>0.32</v>
      </c>
      <c r="BT757" s="1055">
        <v>0.32444444444444442</v>
      </c>
      <c r="BU757" s="1056" t="s">
        <v>5619</v>
      </c>
      <c r="BV757" s="1068">
        <v>0.40888888888888886</v>
      </c>
      <c r="BW757" s="1251">
        <v>0.40888888888888886</v>
      </c>
      <c r="BX757" s="1063" t="s">
        <v>6199</v>
      </c>
      <c r="BY757" s="1070">
        <v>0.49333333333333329</v>
      </c>
      <c r="BZ757" s="1432">
        <v>0.49333333333333329</v>
      </c>
      <c r="CA757" s="1228" t="s">
        <v>7394</v>
      </c>
      <c r="CB757" s="1070">
        <v>0.57777777777777772</v>
      </c>
      <c r="CC757" s="1071"/>
      <c r="CD757" s="1071"/>
      <c r="CE757" s="1070">
        <v>0.66222222222222216</v>
      </c>
      <c r="CF757" s="1071"/>
      <c r="CG757" s="1071"/>
      <c r="CH757" s="1070">
        <v>0.74666666666666659</v>
      </c>
      <c r="CI757" s="1071"/>
      <c r="CJ757" s="1071"/>
      <c r="CK757" s="1070">
        <v>0.83111111111111102</v>
      </c>
      <c r="CL757" s="1071"/>
      <c r="CM757" s="1071"/>
      <c r="CN757" s="1070">
        <v>0.91555555555555546</v>
      </c>
      <c r="CO757" s="1071"/>
      <c r="CP757" s="1071"/>
      <c r="CQ757" s="1070">
        <v>0.99999999999999989</v>
      </c>
      <c r="CR757" s="355"/>
      <c r="CS757" s="355"/>
    </row>
    <row r="758" spans="1:97" ht="120" x14ac:dyDescent="0.25">
      <c r="A758" s="234" t="s">
        <v>3556</v>
      </c>
      <c r="B758" s="234" t="s">
        <v>181</v>
      </c>
      <c r="C758" s="234">
        <v>3</v>
      </c>
      <c r="D758" s="234" t="s">
        <v>183</v>
      </c>
      <c r="E758" s="120" t="s">
        <v>216</v>
      </c>
      <c r="F758" s="234">
        <v>13</v>
      </c>
      <c r="G758" s="166" t="s">
        <v>3872</v>
      </c>
      <c r="H758" s="166" t="s">
        <v>183</v>
      </c>
      <c r="I758" s="299" t="str">
        <f t="shared" si="54"/>
        <v>I-301-0-1328401</v>
      </c>
      <c r="J758" s="234" t="s">
        <v>221</v>
      </c>
      <c r="K758" s="216" t="s">
        <v>1996</v>
      </c>
      <c r="L758" s="109" t="s">
        <v>20</v>
      </c>
      <c r="M758" s="111" t="s">
        <v>4755</v>
      </c>
      <c r="N758" s="202"/>
      <c r="O758" s="110" t="s">
        <v>225</v>
      </c>
      <c r="P758" s="331" t="s">
        <v>2328</v>
      </c>
      <c r="Q758" s="331" t="s">
        <v>2329</v>
      </c>
      <c r="R758" s="110" t="s">
        <v>228</v>
      </c>
      <c r="S758" s="111" t="s">
        <v>2347</v>
      </c>
      <c r="T758" s="275" t="s">
        <v>2348</v>
      </c>
      <c r="U758" s="109">
        <v>0.1</v>
      </c>
      <c r="V758" s="216" t="s">
        <v>314</v>
      </c>
      <c r="W758" s="958">
        <v>1</v>
      </c>
      <c r="X758" s="206" t="s">
        <v>222</v>
      </c>
      <c r="Y758" s="134">
        <v>43143</v>
      </c>
      <c r="Z758" s="296" t="s">
        <v>2349</v>
      </c>
      <c r="AA758" s="134">
        <v>43101</v>
      </c>
      <c r="AB758" s="134">
        <v>43405</v>
      </c>
      <c r="AC758" s="341" t="str">
        <f t="shared" si="52"/>
        <v>enero</v>
      </c>
      <c r="AD758" s="343">
        <f t="shared" si="53"/>
        <v>304</v>
      </c>
      <c r="AE758" s="342">
        <f t="shared" si="51"/>
        <v>305</v>
      </c>
      <c r="AF758" s="350">
        <v>3708400000</v>
      </c>
      <c r="AG758" s="135">
        <v>0</v>
      </c>
      <c r="AH758" s="216"/>
      <c r="AI758" s="169"/>
      <c r="AJ758" s="296" t="s">
        <v>2350</v>
      </c>
      <c r="AK758" s="144"/>
      <c r="AL758" s="144"/>
      <c r="AM758" s="144"/>
      <c r="AN758" s="558">
        <v>0.16</v>
      </c>
      <c r="AO758" s="429" t="s">
        <v>2740</v>
      </c>
      <c r="AP758" s="520">
        <v>0.21</v>
      </c>
      <c r="AQ758" s="429" t="s">
        <v>4565</v>
      </c>
      <c r="AR758" s="1029">
        <v>0.29777777777777781</v>
      </c>
      <c r="AS758" s="1026" t="s">
        <v>5607</v>
      </c>
      <c r="AT758" s="1408">
        <v>0.29777777777777781</v>
      </c>
      <c r="AU758" s="1026" t="s">
        <v>6189</v>
      </c>
      <c r="AV758" s="1408">
        <v>0.47333333333333338</v>
      </c>
      <c r="AW758" s="1228" t="s">
        <v>7384</v>
      </c>
      <c r="AX758" s="144"/>
      <c r="AY758" s="144"/>
      <c r="AZ758" s="144"/>
      <c r="BA758" s="144"/>
      <c r="BB758" s="144"/>
      <c r="BC758" s="144"/>
      <c r="BD758" s="144"/>
      <c r="BE758" s="144"/>
      <c r="BF758" s="144"/>
      <c r="BG758" s="144"/>
      <c r="BH758" s="144"/>
      <c r="BI758" s="144"/>
      <c r="BJ758" s="335">
        <f>IFERROR(VLOOKUP(CONCATENATE($AC758,$AE758),'Matriz de Decisión'!$M$4:$Y$81,2,0),0)</f>
        <v>7.0000000000000007E-2</v>
      </c>
      <c r="BK758" s="355"/>
      <c r="BL758" s="355"/>
      <c r="BM758" s="354">
        <f>IFERROR(VLOOKUP(CONCATENATE($AC758,$AE758),'[1]Matriz de Decisión'!$M$4:$Y$81,3,0),0)</f>
        <v>0.14000000000000001</v>
      </c>
      <c r="BN758" s="558">
        <v>0.16</v>
      </c>
      <c r="BO758" s="423" t="s">
        <v>2752</v>
      </c>
      <c r="BP758" s="431">
        <v>0.21</v>
      </c>
      <c r="BQ758" s="431">
        <v>0.21</v>
      </c>
      <c r="BR758" s="174" t="s">
        <v>4579</v>
      </c>
      <c r="BS758" s="1062">
        <v>0.3</v>
      </c>
      <c r="BT758" s="1055">
        <v>0.29777777777777781</v>
      </c>
      <c r="BU758" s="1054" t="s">
        <v>5620</v>
      </c>
      <c r="BV758" s="1068">
        <v>0.3855555555555556</v>
      </c>
      <c r="BW758" s="1251">
        <v>0.3855555555555556</v>
      </c>
      <c r="BX758" s="1063" t="s">
        <v>6200</v>
      </c>
      <c r="BY758" s="1070">
        <v>0.47333333333333338</v>
      </c>
      <c r="BZ758" s="1432">
        <v>0.47333333333333338</v>
      </c>
      <c r="CA758" s="1228" t="s">
        <v>7395</v>
      </c>
      <c r="CB758" s="1070">
        <v>0.56111111111111112</v>
      </c>
      <c r="CC758" s="1071"/>
      <c r="CD758" s="1071"/>
      <c r="CE758" s="1070">
        <v>0.64888888888888885</v>
      </c>
      <c r="CF758" s="1071"/>
      <c r="CG758" s="1071"/>
      <c r="CH758" s="1070">
        <v>0.73666666666666658</v>
      </c>
      <c r="CI758" s="1071"/>
      <c r="CJ758" s="1071"/>
      <c r="CK758" s="1070">
        <v>0.82444444444444431</v>
      </c>
      <c r="CL758" s="1071"/>
      <c r="CM758" s="1071"/>
      <c r="CN758" s="1070">
        <v>0.91222222222222205</v>
      </c>
      <c r="CO758" s="1071"/>
      <c r="CP758" s="1071"/>
      <c r="CQ758" s="1070">
        <v>0.99999999999999978</v>
      </c>
      <c r="CR758" s="355"/>
      <c r="CS758" s="355"/>
    </row>
    <row r="759" spans="1:97" ht="120" x14ac:dyDescent="0.25">
      <c r="A759" s="234" t="s">
        <v>3556</v>
      </c>
      <c r="B759" s="234" t="s">
        <v>181</v>
      </c>
      <c r="C759" s="234">
        <v>3</v>
      </c>
      <c r="D759" s="166" t="s">
        <v>183</v>
      </c>
      <c r="E759" s="120">
        <v>0</v>
      </c>
      <c r="F759" s="234">
        <v>13</v>
      </c>
      <c r="G759" s="166" t="s">
        <v>3872</v>
      </c>
      <c r="H759" s="166" t="s">
        <v>185</v>
      </c>
      <c r="I759" s="299" t="str">
        <f t="shared" si="54"/>
        <v>I-301-0-1328402</v>
      </c>
      <c r="J759" s="234" t="s">
        <v>221</v>
      </c>
      <c r="K759" s="216" t="s">
        <v>1996</v>
      </c>
      <c r="L759" s="109" t="s">
        <v>20</v>
      </c>
      <c r="M759" s="111" t="s">
        <v>4755</v>
      </c>
      <c r="N759" s="202"/>
      <c r="O759" s="110" t="s">
        <v>225</v>
      </c>
      <c r="P759" s="331" t="s">
        <v>2328</v>
      </c>
      <c r="Q759" s="331" t="s">
        <v>2329</v>
      </c>
      <c r="R759" s="110" t="s">
        <v>228</v>
      </c>
      <c r="S759" s="111" t="s">
        <v>2347</v>
      </c>
      <c r="T759" s="275" t="s">
        <v>2348</v>
      </c>
      <c r="U759" s="109">
        <v>0.1</v>
      </c>
      <c r="V759" s="216" t="s">
        <v>314</v>
      </c>
      <c r="W759" s="1634">
        <v>1</v>
      </c>
      <c r="X759" s="206" t="s">
        <v>222</v>
      </c>
      <c r="Y759" s="134">
        <v>43143</v>
      </c>
      <c r="Z759" s="296" t="s">
        <v>2351</v>
      </c>
      <c r="AA759" s="134">
        <v>43101</v>
      </c>
      <c r="AB759" s="134">
        <v>43132</v>
      </c>
      <c r="AC759" s="341" t="str">
        <f t="shared" si="52"/>
        <v>enero</v>
      </c>
      <c r="AD759" s="343">
        <f t="shared" si="53"/>
        <v>31</v>
      </c>
      <c r="AE759" s="342">
        <f t="shared" si="51"/>
        <v>61</v>
      </c>
      <c r="AF759" s="350"/>
      <c r="AG759" s="135"/>
      <c r="AH759" s="216"/>
      <c r="AI759" s="169"/>
      <c r="AJ759" s="296"/>
      <c r="AK759" s="144"/>
      <c r="AL759" s="144"/>
      <c r="AM759" s="144"/>
      <c r="AN759" s="558">
        <v>0.12</v>
      </c>
      <c r="AO759" s="429" t="s">
        <v>2740</v>
      </c>
      <c r="AP759" s="520">
        <v>0.21</v>
      </c>
      <c r="AQ759" s="429" t="s">
        <v>4565</v>
      </c>
      <c r="AR759" s="1029">
        <v>0.29777777777777781</v>
      </c>
      <c r="AS759" s="1026" t="s">
        <v>5607</v>
      </c>
      <c r="AT759" s="1408">
        <v>0.29777777777777781</v>
      </c>
      <c r="AU759" s="1026" t="s">
        <v>6189</v>
      </c>
      <c r="AV759" s="1408">
        <v>0.47333333333333338</v>
      </c>
      <c r="AW759" s="1228" t="s">
        <v>7384</v>
      </c>
      <c r="AX759" s="144"/>
      <c r="AY759" s="144"/>
      <c r="AZ759" s="144"/>
      <c r="BA759" s="144"/>
      <c r="BB759" s="144"/>
      <c r="BC759" s="144"/>
      <c r="BD759" s="144"/>
      <c r="BE759" s="144"/>
      <c r="BF759" s="144"/>
      <c r="BG759" s="144"/>
      <c r="BH759" s="144"/>
      <c r="BI759" s="144"/>
      <c r="BJ759" s="335">
        <f>IFERROR(VLOOKUP(CONCATENATE($AC759,$AE759),'Matriz de Decisión'!$M$4:$Y$81,2,0),0)</f>
        <v>0.4</v>
      </c>
      <c r="BK759" s="355"/>
      <c r="BL759" s="355"/>
      <c r="BM759" s="354"/>
      <c r="BN759" s="558">
        <v>0.12</v>
      </c>
      <c r="BO759" s="423" t="s">
        <v>2753</v>
      </c>
      <c r="BP759" s="431">
        <v>0.21</v>
      </c>
      <c r="BQ759" s="431">
        <v>0.21</v>
      </c>
      <c r="BR759" s="174" t="s">
        <v>4580</v>
      </c>
      <c r="BS759" s="1065">
        <v>0.3</v>
      </c>
      <c r="BT759" s="1055">
        <v>0.29777777777777781</v>
      </c>
      <c r="BU759" s="1063" t="s">
        <v>5621</v>
      </c>
      <c r="BV759" s="1068">
        <v>0.3855555555555556</v>
      </c>
      <c r="BW759" s="1251">
        <v>0.3855555555555556</v>
      </c>
      <c r="BX759" s="1063" t="s">
        <v>6201</v>
      </c>
      <c r="BY759" s="1070">
        <v>0.47333333333333338</v>
      </c>
      <c r="BZ759" s="1432">
        <v>0.47333333333333338</v>
      </c>
      <c r="CA759" s="1228" t="s">
        <v>7396</v>
      </c>
      <c r="CB759" s="1070">
        <v>0.56111111111111112</v>
      </c>
      <c r="CC759" s="1071"/>
      <c r="CD759" s="1071"/>
      <c r="CE759" s="1070">
        <v>0.64888888888888885</v>
      </c>
      <c r="CF759" s="1071"/>
      <c r="CG759" s="1071"/>
      <c r="CH759" s="1070">
        <v>0.73666666666666658</v>
      </c>
      <c r="CI759" s="1071"/>
      <c r="CJ759" s="1071"/>
      <c r="CK759" s="1070">
        <v>0.82444444444444431</v>
      </c>
      <c r="CL759" s="1071"/>
      <c r="CM759" s="1071"/>
      <c r="CN759" s="1070">
        <v>0.91222222222222205</v>
      </c>
      <c r="CO759" s="1071"/>
      <c r="CP759" s="1071"/>
      <c r="CQ759" s="1070">
        <v>0.99999999999999978</v>
      </c>
      <c r="CR759" s="355"/>
      <c r="CS759" s="355"/>
    </row>
    <row r="760" spans="1:97" ht="96" x14ac:dyDescent="0.25">
      <c r="A760" s="234" t="s">
        <v>3556</v>
      </c>
      <c r="B760" s="234" t="s">
        <v>181</v>
      </c>
      <c r="C760" s="234">
        <v>3</v>
      </c>
      <c r="D760" s="234" t="s">
        <v>183</v>
      </c>
      <c r="E760" s="120" t="s">
        <v>216</v>
      </c>
      <c r="F760" s="234">
        <v>13</v>
      </c>
      <c r="G760" s="166" t="s">
        <v>3873</v>
      </c>
      <c r="H760" s="166" t="s">
        <v>183</v>
      </c>
      <c r="I760" s="299" t="str">
        <f t="shared" si="54"/>
        <v>I-301-0-1328501</v>
      </c>
      <c r="J760" s="234" t="s">
        <v>221</v>
      </c>
      <c r="K760" s="216" t="s">
        <v>1996</v>
      </c>
      <c r="L760" s="109" t="s">
        <v>20</v>
      </c>
      <c r="M760" s="111" t="s">
        <v>4755</v>
      </c>
      <c r="N760" s="202"/>
      <c r="O760" s="110" t="s">
        <v>225</v>
      </c>
      <c r="P760" s="331" t="s">
        <v>2328</v>
      </c>
      <c r="Q760" s="331" t="s">
        <v>2329</v>
      </c>
      <c r="R760" s="110" t="s">
        <v>228</v>
      </c>
      <c r="S760" s="111" t="s">
        <v>2352</v>
      </c>
      <c r="T760" s="144"/>
      <c r="U760" s="109">
        <v>0.1</v>
      </c>
      <c r="V760" s="216" t="s">
        <v>314</v>
      </c>
      <c r="W760" s="958">
        <v>1</v>
      </c>
      <c r="X760" s="206" t="s">
        <v>222</v>
      </c>
      <c r="Y760" s="455">
        <v>43143</v>
      </c>
      <c r="Z760" s="296" t="s">
        <v>2353</v>
      </c>
      <c r="AA760" s="134">
        <v>43101</v>
      </c>
      <c r="AB760" s="134">
        <v>43465</v>
      </c>
      <c r="AC760" s="341" t="str">
        <f t="shared" si="52"/>
        <v>enero</v>
      </c>
      <c r="AD760" s="343">
        <f t="shared" si="53"/>
        <v>364</v>
      </c>
      <c r="AE760" s="342">
        <f t="shared" si="51"/>
        <v>365</v>
      </c>
      <c r="AF760" s="350">
        <v>452620800</v>
      </c>
      <c r="AG760" s="135">
        <v>0</v>
      </c>
      <c r="AH760" s="216"/>
      <c r="AI760" s="169"/>
      <c r="AJ760" s="296" t="s">
        <v>2354</v>
      </c>
      <c r="AK760" s="144"/>
      <c r="AL760" s="144"/>
      <c r="AM760" s="144"/>
      <c r="AN760" s="558">
        <v>0.16</v>
      </c>
      <c r="AO760" s="429" t="s">
        <v>2741</v>
      </c>
      <c r="AP760" s="520">
        <v>0.21</v>
      </c>
      <c r="AQ760" s="429" t="s">
        <v>4566</v>
      </c>
      <c r="AR760" s="1029">
        <v>0.29777777777777781</v>
      </c>
      <c r="AS760" s="1026" t="s">
        <v>5608</v>
      </c>
      <c r="AT760" s="1408">
        <v>0.29777777777777781</v>
      </c>
      <c r="AU760" s="1026" t="s">
        <v>6190</v>
      </c>
      <c r="AV760" s="1408">
        <v>0.47333333333333338</v>
      </c>
      <c r="AW760" s="1380" t="s">
        <v>7385</v>
      </c>
      <c r="AX760" s="144"/>
      <c r="AY760" s="144"/>
      <c r="AZ760" s="144"/>
      <c r="BA760" s="144"/>
      <c r="BB760" s="144"/>
      <c r="BC760" s="144"/>
      <c r="BD760" s="144"/>
      <c r="BE760" s="144"/>
      <c r="BF760" s="144"/>
      <c r="BG760" s="144"/>
      <c r="BH760" s="144"/>
      <c r="BI760" s="144"/>
      <c r="BJ760" s="335">
        <f>IFERROR(VLOOKUP(CONCATENATE($AC760,$AE760),'Matriz de Decisión'!$M$4:$Y$81,2,0),0)</f>
        <v>5.333333333333333E-2</v>
      </c>
      <c r="BK760" s="355"/>
      <c r="BL760" s="355"/>
      <c r="BM760" s="354">
        <f>IFERROR(VLOOKUP(CONCATENATE($AC760,$AE760),'[1]Matriz de Decisión'!$M$4:$Y$81,3,0),0)</f>
        <v>0.10666666666666666</v>
      </c>
      <c r="BN760" s="558">
        <v>0.16</v>
      </c>
      <c r="BO760" s="423" t="s">
        <v>2754</v>
      </c>
      <c r="BP760" s="431">
        <v>0.21</v>
      </c>
      <c r="BQ760" s="431">
        <v>0.21</v>
      </c>
      <c r="BR760" s="174" t="s">
        <v>4581</v>
      </c>
      <c r="BS760" s="1065">
        <v>0.3</v>
      </c>
      <c r="BT760" s="1055">
        <v>0.29777777777777781</v>
      </c>
      <c r="BU760" s="1063" t="s">
        <v>5622</v>
      </c>
      <c r="BV760" s="1068">
        <v>0.3855555555555556</v>
      </c>
      <c r="BW760" s="1251">
        <v>0.3855555555555556</v>
      </c>
      <c r="BX760" s="1332" t="s">
        <v>6202</v>
      </c>
      <c r="BY760" s="1070">
        <v>0.47333333333333338</v>
      </c>
      <c r="BZ760" s="1432">
        <v>0.47333333333333338</v>
      </c>
      <c r="CA760" s="1228" t="s">
        <v>7397</v>
      </c>
      <c r="CB760" s="1070">
        <v>0.56111111111111112</v>
      </c>
      <c r="CC760" s="1071"/>
      <c r="CD760" s="1071"/>
      <c r="CE760" s="1070">
        <v>0.64888888888888885</v>
      </c>
      <c r="CF760" s="1071"/>
      <c r="CG760" s="1071"/>
      <c r="CH760" s="1070">
        <v>0.73666666666666658</v>
      </c>
      <c r="CI760" s="1071"/>
      <c r="CJ760" s="1071"/>
      <c r="CK760" s="1070">
        <v>0.82444444444444431</v>
      </c>
      <c r="CL760" s="1071"/>
      <c r="CM760" s="1071"/>
      <c r="CN760" s="1070">
        <v>0.91222222222222205</v>
      </c>
      <c r="CO760" s="1071"/>
      <c r="CP760" s="1071"/>
      <c r="CQ760" s="1070">
        <v>0.99999999999999978</v>
      </c>
      <c r="CR760" s="355"/>
      <c r="CS760" s="355"/>
    </row>
    <row r="761" spans="1:97" ht="96" x14ac:dyDescent="0.25">
      <c r="A761" s="234" t="s">
        <v>3556</v>
      </c>
      <c r="B761" s="234" t="s">
        <v>181</v>
      </c>
      <c r="C761" s="234">
        <v>3</v>
      </c>
      <c r="D761" s="166" t="s">
        <v>183</v>
      </c>
      <c r="E761" s="120">
        <v>0</v>
      </c>
      <c r="F761" s="234">
        <v>13</v>
      </c>
      <c r="G761" s="166" t="s">
        <v>3873</v>
      </c>
      <c r="H761" s="166" t="s">
        <v>185</v>
      </c>
      <c r="I761" s="299" t="str">
        <f t="shared" si="54"/>
        <v>I-301-0-1328502</v>
      </c>
      <c r="J761" s="234" t="s">
        <v>221</v>
      </c>
      <c r="K761" s="216" t="s">
        <v>1996</v>
      </c>
      <c r="L761" s="109" t="s">
        <v>20</v>
      </c>
      <c r="M761" s="111" t="s">
        <v>4755</v>
      </c>
      <c r="N761" s="202"/>
      <c r="O761" s="110" t="s">
        <v>225</v>
      </c>
      <c r="P761" s="331" t="s">
        <v>2328</v>
      </c>
      <c r="Q761" s="331" t="s">
        <v>2329</v>
      </c>
      <c r="R761" s="110" t="s">
        <v>228</v>
      </c>
      <c r="S761" s="111" t="s">
        <v>2352</v>
      </c>
      <c r="T761" s="144"/>
      <c r="U761" s="109">
        <v>0.1</v>
      </c>
      <c r="V761" s="216" t="s">
        <v>314</v>
      </c>
      <c r="W761" s="958">
        <v>1</v>
      </c>
      <c r="X761" s="206" t="s">
        <v>222</v>
      </c>
      <c r="Y761" s="455">
        <v>43143</v>
      </c>
      <c r="Z761" s="296" t="s">
        <v>2355</v>
      </c>
      <c r="AA761" s="134">
        <v>43132</v>
      </c>
      <c r="AB761" s="134">
        <v>43465</v>
      </c>
      <c r="AC761" s="341" t="str">
        <f t="shared" si="52"/>
        <v>febrero</v>
      </c>
      <c r="AD761" s="343">
        <f t="shared" si="53"/>
        <v>333</v>
      </c>
      <c r="AE761" s="342">
        <f t="shared" si="51"/>
        <v>333</v>
      </c>
      <c r="AF761" s="350"/>
      <c r="AG761" s="135"/>
      <c r="AH761" s="216"/>
      <c r="AI761" s="169"/>
      <c r="AJ761" s="296"/>
      <c r="AK761" s="144"/>
      <c r="AL761" s="144"/>
      <c r="AM761" s="144"/>
      <c r="AN761" s="558">
        <v>0.12</v>
      </c>
      <c r="AO761" s="429" t="s">
        <v>2742</v>
      </c>
      <c r="AP761" s="520">
        <v>0.21</v>
      </c>
      <c r="AQ761" s="429" t="s">
        <v>4567</v>
      </c>
      <c r="AR761" s="1029">
        <v>0.29777777777777781</v>
      </c>
      <c r="AS761" s="1026" t="s">
        <v>5609</v>
      </c>
      <c r="AT761" s="1408">
        <v>0.29777777777777781</v>
      </c>
      <c r="AU761" s="1026" t="s">
        <v>6190</v>
      </c>
      <c r="AV761" s="1408">
        <v>0.47333333333333338</v>
      </c>
      <c r="AW761" s="1380" t="s">
        <v>7385</v>
      </c>
      <c r="AX761" s="144"/>
      <c r="AY761" s="144"/>
      <c r="AZ761" s="144"/>
      <c r="BA761" s="144"/>
      <c r="BB761" s="144"/>
      <c r="BC761" s="144"/>
      <c r="BD761" s="144"/>
      <c r="BE761" s="144"/>
      <c r="BF761" s="144"/>
      <c r="BG761" s="144"/>
      <c r="BH761" s="144"/>
      <c r="BI761" s="144"/>
      <c r="BJ761" s="335">
        <f>IFERROR(VLOOKUP(CONCATENATE($AC761,$AE761),'Matriz de Decisión'!$M$4:$Y$81,2,0),0)</f>
        <v>0</v>
      </c>
      <c r="BK761" s="355"/>
      <c r="BL761" s="355"/>
      <c r="BM761" s="560"/>
      <c r="BN761" s="558">
        <v>0.12</v>
      </c>
      <c r="BO761" s="423" t="s">
        <v>2755</v>
      </c>
      <c r="BP761" s="431">
        <v>0.21</v>
      </c>
      <c r="BQ761" s="431">
        <v>0.21</v>
      </c>
      <c r="BR761" s="174" t="s">
        <v>4582</v>
      </c>
      <c r="BS761" s="1065">
        <v>0.3</v>
      </c>
      <c r="BT761" s="1055">
        <v>0.29777777777777781</v>
      </c>
      <c r="BU761" s="1063" t="s">
        <v>5623</v>
      </c>
      <c r="BV761" s="1068">
        <v>0.3855555555555556</v>
      </c>
      <c r="BW761" s="1251">
        <v>0.3855555555555556</v>
      </c>
      <c r="BX761" s="1332" t="s">
        <v>6203</v>
      </c>
      <c r="BY761" s="1070">
        <v>0.47333333333333338</v>
      </c>
      <c r="BZ761" s="1432">
        <v>0.47333333333333338</v>
      </c>
      <c r="CA761" s="1228" t="s">
        <v>7397</v>
      </c>
      <c r="CB761" s="1070">
        <v>0.56111111111111112</v>
      </c>
      <c r="CC761" s="1071"/>
      <c r="CD761" s="1071"/>
      <c r="CE761" s="1070">
        <v>0.64888888888888885</v>
      </c>
      <c r="CF761" s="1071"/>
      <c r="CG761" s="1071"/>
      <c r="CH761" s="1070">
        <v>0.73666666666666658</v>
      </c>
      <c r="CI761" s="1071"/>
      <c r="CJ761" s="1071"/>
      <c r="CK761" s="1070">
        <v>0.82444444444444431</v>
      </c>
      <c r="CL761" s="1071"/>
      <c r="CM761" s="1071"/>
      <c r="CN761" s="1070">
        <v>0.91222222222222205</v>
      </c>
      <c r="CO761" s="1071"/>
      <c r="CP761" s="1071"/>
      <c r="CQ761" s="1070">
        <v>0.99999999999999978</v>
      </c>
      <c r="CR761" s="355"/>
      <c r="CS761" s="355"/>
    </row>
    <row r="762" spans="1:97" ht="96" x14ac:dyDescent="0.25">
      <c r="A762" s="234" t="s">
        <v>3556</v>
      </c>
      <c r="B762" s="234" t="s">
        <v>181</v>
      </c>
      <c r="C762" s="234">
        <v>3</v>
      </c>
      <c r="D762" s="166" t="s">
        <v>183</v>
      </c>
      <c r="E762" s="120">
        <v>0</v>
      </c>
      <c r="F762" s="234">
        <v>13</v>
      </c>
      <c r="G762" s="166" t="s">
        <v>3873</v>
      </c>
      <c r="H762" s="166" t="s">
        <v>186</v>
      </c>
      <c r="I762" s="299" t="str">
        <f t="shared" si="54"/>
        <v>I-301-0-1328503</v>
      </c>
      <c r="J762" s="234" t="s">
        <v>221</v>
      </c>
      <c r="K762" s="216" t="s">
        <v>1996</v>
      </c>
      <c r="L762" s="109" t="s">
        <v>20</v>
      </c>
      <c r="M762" s="111" t="s">
        <v>4755</v>
      </c>
      <c r="N762" s="202"/>
      <c r="O762" s="110" t="s">
        <v>225</v>
      </c>
      <c r="P762" s="331" t="s">
        <v>2328</v>
      </c>
      <c r="Q762" s="331" t="s">
        <v>2329</v>
      </c>
      <c r="R762" s="110" t="s">
        <v>228</v>
      </c>
      <c r="S762" s="111" t="s">
        <v>2352</v>
      </c>
      <c r="T762" s="144"/>
      <c r="U762" s="109">
        <v>0.1</v>
      </c>
      <c r="V762" s="216" t="s">
        <v>314</v>
      </c>
      <c r="W762" s="958">
        <v>1</v>
      </c>
      <c r="X762" s="206" t="s">
        <v>222</v>
      </c>
      <c r="Y762" s="455">
        <v>43143</v>
      </c>
      <c r="Z762" s="296" t="s">
        <v>2356</v>
      </c>
      <c r="AA762" s="134">
        <v>43221</v>
      </c>
      <c r="AB762" s="134">
        <v>43465</v>
      </c>
      <c r="AC762" s="341" t="str">
        <f t="shared" si="52"/>
        <v>mayo</v>
      </c>
      <c r="AD762" s="343">
        <f t="shared" si="53"/>
        <v>244</v>
      </c>
      <c r="AE762" s="342">
        <f t="shared" si="51"/>
        <v>244</v>
      </c>
      <c r="AF762" s="350"/>
      <c r="AG762" s="135"/>
      <c r="AH762" s="216"/>
      <c r="AI762" s="169"/>
      <c r="AJ762" s="296"/>
      <c r="AK762" s="144"/>
      <c r="AL762" s="144"/>
      <c r="AM762" s="144"/>
      <c r="AN762" s="558">
        <v>0</v>
      </c>
      <c r="AO762" s="429" t="s">
        <v>2742</v>
      </c>
      <c r="AP762" s="520">
        <v>0</v>
      </c>
      <c r="AQ762" s="429" t="s">
        <v>4568</v>
      </c>
      <c r="AR762" s="1029">
        <v>0</v>
      </c>
      <c r="AS762" s="1026" t="s">
        <v>5610</v>
      </c>
      <c r="AT762" s="1408">
        <v>0.29777777777777781</v>
      </c>
      <c r="AU762" s="1026" t="s">
        <v>6190</v>
      </c>
      <c r="AV762" s="1408">
        <v>0.25</v>
      </c>
      <c r="AW762" s="1380" t="s">
        <v>7385</v>
      </c>
      <c r="AX762" s="144"/>
      <c r="AY762" s="144"/>
      <c r="AZ762" s="144"/>
      <c r="BA762" s="144"/>
      <c r="BB762" s="144"/>
      <c r="BC762" s="144"/>
      <c r="BD762" s="144"/>
      <c r="BE762" s="144"/>
      <c r="BF762" s="144"/>
      <c r="BG762" s="144"/>
      <c r="BH762" s="144"/>
      <c r="BI762" s="144"/>
      <c r="BJ762" s="335">
        <f>IFERROR(VLOOKUP(CONCATENATE($AC762,$AE762),'Matriz de Decisión'!$M$4:$Y$81,2,0),0)</f>
        <v>0</v>
      </c>
      <c r="BK762" s="355"/>
      <c r="BL762" s="355"/>
      <c r="BM762" s="354">
        <v>0</v>
      </c>
      <c r="BN762" s="558">
        <v>0</v>
      </c>
      <c r="BO762" s="423" t="s">
        <v>2756</v>
      </c>
      <c r="BP762" s="431">
        <v>0</v>
      </c>
      <c r="BQ762" s="431">
        <v>0</v>
      </c>
      <c r="BR762" s="174" t="s">
        <v>2756</v>
      </c>
      <c r="BS762" s="1062">
        <f>IFERROR(VLOOKUP(CONCATENATE($AC762,$AE762),'[1]Matriz de Decisión'!$M$4:$Y$81,5,0),0)</f>
        <v>0</v>
      </c>
      <c r="BT762" s="1055">
        <v>0</v>
      </c>
      <c r="BU762" s="1063" t="s">
        <v>2756</v>
      </c>
      <c r="BV762" s="1068">
        <v>0.125</v>
      </c>
      <c r="BW762" s="1251">
        <v>0.125</v>
      </c>
      <c r="BX762" s="1332" t="s">
        <v>6204</v>
      </c>
      <c r="BY762" s="1070">
        <v>0.25</v>
      </c>
      <c r="BZ762" s="1432">
        <v>0.25</v>
      </c>
      <c r="CA762" s="1228" t="s">
        <v>7398</v>
      </c>
      <c r="CB762" s="1070">
        <v>0.375</v>
      </c>
      <c r="CC762" s="1071"/>
      <c r="CD762" s="1071"/>
      <c r="CE762" s="1070">
        <v>0.5</v>
      </c>
      <c r="CF762" s="1071"/>
      <c r="CG762" s="1071"/>
      <c r="CH762" s="1070">
        <v>0.625</v>
      </c>
      <c r="CI762" s="1071"/>
      <c r="CJ762" s="1071"/>
      <c r="CK762" s="1070">
        <v>0.75</v>
      </c>
      <c r="CL762" s="1071"/>
      <c r="CM762" s="1071"/>
      <c r="CN762" s="1070">
        <v>0.875</v>
      </c>
      <c r="CO762" s="1071"/>
      <c r="CP762" s="1071"/>
      <c r="CQ762" s="1070">
        <v>1</v>
      </c>
      <c r="CR762" s="355"/>
      <c r="CS762" s="355"/>
    </row>
    <row r="763" spans="1:97" ht="108" x14ac:dyDescent="0.25">
      <c r="A763" s="234" t="s">
        <v>3556</v>
      </c>
      <c r="B763" s="234" t="s">
        <v>181</v>
      </c>
      <c r="C763" s="234">
        <v>3</v>
      </c>
      <c r="D763" s="234" t="s">
        <v>183</v>
      </c>
      <c r="E763" s="120" t="s">
        <v>216</v>
      </c>
      <c r="F763" s="234">
        <v>13</v>
      </c>
      <c r="G763" s="166" t="s">
        <v>3874</v>
      </c>
      <c r="H763" s="166" t="s">
        <v>183</v>
      </c>
      <c r="I763" s="299" t="str">
        <f t="shared" si="54"/>
        <v>I-301-0-1328601</v>
      </c>
      <c r="J763" s="234" t="s">
        <v>221</v>
      </c>
      <c r="K763" s="216" t="s">
        <v>1996</v>
      </c>
      <c r="L763" s="109" t="s">
        <v>20</v>
      </c>
      <c r="M763" s="111" t="s">
        <v>4755</v>
      </c>
      <c r="N763" s="202"/>
      <c r="O763" s="110" t="s">
        <v>225</v>
      </c>
      <c r="P763" s="331" t="s">
        <v>2328</v>
      </c>
      <c r="Q763" s="331" t="s">
        <v>2329</v>
      </c>
      <c r="R763" s="110" t="s">
        <v>228</v>
      </c>
      <c r="S763" s="111" t="s">
        <v>2357</v>
      </c>
      <c r="T763" s="275" t="s">
        <v>2337</v>
      </c>
      <c r="U763" s="109">
        <v>0.05</v>
      </c>
      <c r="V763" s="216" t="s">
        <v>314</v>
      </c>
      <c r="W763" s="958">
        <v>1</v>
      </c>
      <c r="X763" s="206" t="s">
        <v>222</v>
      </c>
      <c r="Y763" s="455">
        <v>43143</v>
      </c>
      <c r="Z763" s="296" t="s">
        <v>2358</v>
      </c>
      <c r="AA763" s="134">
        <v>43132</v>
      </c>
      <c r="AB763" s="134">
        <v>43465</v>
      </c>
      <c r="AC763" s="341" t="str">
        <f t="shared" si="52"/>
        <v>febrero</v>
      </c>
      <c r="AD763" s="343">
        <f t="shared" si="53"/>
        <v>333</v>
      </c>
      <c r="AE763" s="342">
        <f t="shared" si="51"/>
        <v>333</v>
      </c>
      <c r="AF763" s="350">
        <v>146400000</v>
      </c>
      <c r="AG763" s="135">
        <v>0</v>
      </c>
      <c r="AH763" s="216"/>
      <c r="AI763" s="169"/>
      <c r="AJ763" s="296" t="s">
        <v>2359</v>
      </c>
      <c r="AK763" s="144"/>
      <c r="AL763" s="144"/>
      <c r="AM763" s="144"/>
      <c r="AN763" s="558">
        <v>0.16</v>
      </c>
      <c r="AO763" s="429" t="s">
        <v>2743</v>
      </c>
      <c r="AP763" s="520">
        <v>0.24</v>
      </c>
      <c r="AQ763" s="429" t="s">
        <v>4569</v>
      </c>
      <c r="AR763" s="1029">
        <v>0.32444444444444442</v>
      </c>
      <c r="AS763" s="1026" t="s">
        <v>5611</v>
      </c>
      <c r="AT763" s="1408">
        <v>0.32444444444444442</v>
      </c>
      <c r="AU763" s="1026" t="s">
        <v>6191</v>
      </c>
      <c r="AV763" s="1408">
        <v>0.49333333333333329</v>
      </c>
      <c r="AW763" s="1380" t="s">
        <v>7386</v>
      </c>
      <c r="AX763" s="144"/>
      <c r="AY763" s="144"/>
      <c r="AZ763" s="144"/>
      <c r="BA763" s="144"/>
      <c r="BB763" s="144"/>
      <c r="BC763" s="144"/>
      <c r="BD763" s="144"/>
      <c r="BE763" s="144"/>
      <c r="BF763" s="144"/>
      <c r="BG763" s="144"/>
      <c r="BH763" s="144"/>
      <c r="BI763" s="144"/>
      <c r="BJ763" s="335">
        <f>IFERROR(VLOOKUP(CONCATENATE($AC763,$AE763),'Matriz de Decisión'!$M$4:$Y$81,2,0),0)</f>
        <v>0</v>
      </c>
      <c r="BK763" s="355"/>
      <c r="BL763" s="355"/>
      <c r="BM763" s="354">
        <f>IFERROR(VLOOKUP(CONCATENATE($AC763,$AE763),'[1]Matriz de Decisión'!$M$4:$Y$81,3,0),0)</f>
        <v>6.0909090909090913E-2</v>
      </c>
      <c r="BN763" s="558">
        <v>0.16</v>
      </c>
      <c r="BO763" s="423" t="s">
        <v>2757</v>
      </c>
      <c r="BP763" s="431">
        <v>0.24</v>
      </c>
      <c r="BQ763" s="431">
        <v>0.24</v>
      </c>
      <c r="BR763" s="174" t="s">
        <v>4583</v>
      </c>
      <c r="BS763" s="1065">
        <v>0.32444444444444442</v>
      </c>
      <c r="BT763" s="1055">
        <v>0.32444444444444442</v>
      </c>
      <c r="BU763" s="1063" t="s">
        <v>5624</v>
      </c>
      <c r="BV763" s="1068">
        <v>0.40888888888888886</v>
      </c>
      <c r="BW763" s="1251">
        <v>0.40888888888888886</v>
      </c>
      <c r="BX763" s="1333" t="s">
        <v>6205</v>
      </c>
      <c r="BY763" s="1070">
        <v>0.49333333333333329</v>
      </c>
      <c r="BZ763" s="1432">
        <v>0.49333333333333329</v>
      </c>
      <c r="CA763" s="1228" t="s">
        <v>7399</v>
      </c>
      <c r="CB763" s="1070">
        <v>0.57777777777777772</v>
      </c>
      <c r="CC763" s="1071"/>
      <c r="CD763" s="1071"/>
      <c r="CE763" s="1070">
        <v>0.66222222222222216</v>
      </c>
      <c r="CF763" s="1071"/>
      <c r="CG763" s="1071"/>
      <c r="CH763" s="1070">
        <v>0.74666666666666659</v>
      </c>
      <c r="CI763" s="1071"/>
      <c r="CJ763" s="1071"/>
      <c r="CK763" s="1070">
        <v>0.83111111111111102</v>
      </c>
      <c r="CL763" s="1071"/>
      <c r="CM763" s="1071"/>
      <c r="CN763" s="1070">
        <v>0.91555555555555546</v>
      </c>
      <c r="CO763" s="1071"/>
      <c r="CP763" s="1071"/>
      <c r="CQ763" s="1070">
        <v>0.99999999999999989</v>
      </c>
      <c r="CR763" s="355"/>
      <c r="CS763" s="355"/>
    </row>
    <row r="764" spans="1:97" ht="108" x14ac:dyDescent="0.25">
      <c r="A764" s="234" t="s">
        <v>3556</v>
      </c>
      <c r="B764" s="234" t="s">
        <v>181</v>
      </c>
      <c r="C764" s="234">
        <v>3</v>
      </c>
      <c r="D764" s="166" t="s">
        <v>183</v>
      </c>
      <c r="E764" s="120">
        <v>0</v>
      </c>
      <c r="F764" s="234">
        <v>13</v>
      </c>
      <c r="G764" s="166" t="s">
        <v>3874</v>
      </c>
      <c r="H764" s="166" t="s">
        <v>185</v>
      </c>
      <c r="I764" s="299" t="str">
        <f t="shared" si="54"/>
        <v>I-301-0-1328602</v>
      </c>
      <c r="J764" s="234" t="s">
        <v>221</v>
      </c>
      <c r="K764" s="216" t="s">
        <v>1996</v>
      </c>
      <c r="L764" s="109" t="s">
        <v>20</v>
      </c>
      <c r="M764" s="111" t="s">
        <v>4755</v>
      </c>
      <c r="N764" s="202"/>
      <c r="O764" s="110" t="s">
        <v>225</v>
      </c>
      <c r="P764" s="331" t="s">
        <v>2328</v>
      </c>
      <c r="Q764" s="331" t="s">
        <v>2329</v>
      </c>
      <c r="R764" s="110" t="s">
        <v>228</v>
      </c>
      <c r="S764" s="111" t="s">
        <v>2357</v>
      </c>
      <c r="T764" s="275" t="s">
        <v>2337</v>
      </c>
      <c r="U764" s="109">
        <v>0.05</v>
      </c>
      <c r="V764" s="216" t="s">
        <v>314</v>
      </c>
      <c r="W764" s="958">
        <v>1</v>
      </c>
      <c r="X764" s="206" t="s">
        <v>222</v>
      </c>
      <c r="Y764" s="455">
        <v>43143</v>
      </c>
      <c r="Z764" s="296" t="s">
        <v>2360</v>
      </c>
      <c r="AA764" s="134">
        <v>43132</v>
      </c>
      <c r="AB764" s="134">
        <v>43465</v>
      </c>
      <c r="AC764" s="341" t="str">
        <f t="shared" si="52"/>
        <v>febrero</v>
      </c>
      <c r="AD764" s="343">
        <f t="shared" si="53"/>
        <v>333</v>
      </c>
      <c r="AE764" s="342">
        <f t="shared" si="51"/>
        <v>333</v>
      </c>
      <c r="AF764" s="350"/>
      <c r="AG764" s="135"/>
      <c r="AH764" s="216"/>
      <c r="AI764" s="169"/>
      <c r="AJ764" s="296"/>
      <c r="AK764" s="144"/>
      <c r="AL764" s="144"/>
      <c r="AM764" s="144"/>
      <c r="AN764" s="558">
        <v>0.12</v>
      </c>
      <c r="AO764" s="429" t="s">
        <v>2743</v>
      </c>
      <c r="AP764" s="520">
        <v>0.21</v>
      </c>
      <c r="AQ764" s="429" t="s">
        <v>4569</v>
      </c>
      <c r="AR764" s="1029">
        <v>0.29777777777777781</v>
      </c>
      <c r="AS764" s="1026" t="s">
        <v>5611</v>
      </c>
      <c r="AT764" s="1408">
        <v>0.29777777777777781</v>
      </c>
      <c r="AU764" s="1026" t="s">
        <v>6191</v>
      </c>
      <c r="AV764" s="1408">
        <v>0.47333333333333338</v>
      </c>
      <c r="AW764" s="1380" t="s">
        <v>7387</v>
      </c>
      <c r="AX764" s="144"/>
      <c r="AY764" s="144"/>
      <c r="AZ764" s="144"/>
      <c r="BA764" s="144"/>
      <c r="BB764" s="144"/>
      <c r="BC764" s="144"/>
      <c r="BD764" s="144"/>
      <c r="BE764" s="144"/>
      <c r="BF764" s="144"/>
      <c r="BG764" s="144"/>
      <c r="BH764" s="144"/>
      <c r="BI764" s="144"/>
      <c r="BJ764" s="335">
        <f>IFERROR(VLOOKUP(CONCATENATE($AC764,$AE764),'Matriz de Decisión'!$M$4:$Y$81,2,0),0)</f>
        <v>0</v>
      </c>
      <c r="BK764" s="355"/>
      <c r="BL764" s="355"/>
      <c r="BM764" s="560"/>
      <c r="BN764" s="558">
        <v>0.12</v>
      </c>
      <c r="BO764" s="423" t="s">
        <v>2758</v>
      </c>
      <c r="BP764" s="431">
        <v>0.21</v>
      </c>
      <c r="BQ764" s="431">
        <v>0.21</v>
      </c>
      <c r="BR764" s="174" t="s">
        <v>4584</v>
      </c>
      <c r="BS764" s="1065">
        <v>0.29777777777777781</v>
      </c>
      <c r="BT764" s="1055">
        <v>0.29777777777777781</v>
      </c>
      <c r="BU764" s="1063" t="s">
        <v>5625</v>
      </c>
      <c r="BV764" s="1068">
        <v>0.3855555555555556</v>
      </c>
      <c r="BW764" s="1251">
        <v>0.3855555555555556</v>
      </c>
      <c r="BX764" s="1333" t="s">
        <v>6206</v>
      </c>
      <c r="BY764" s="1070">
        <v>0.47333333333333338</v>
      </c>
      <c r="BZ764" s="1432">
        <v>0.47333333333333338</v>
      </c>
      <c r="CA764" s="1228" t="s">
        <v>7400</v>
      </c>
      <c r="CB764" s="1070">
        <v>0.56111111111111112</v>
      </c>
      <c r="CC764" s="1071"/>
      <c r="CD764" s="1071"/>
      <c r="CE764" s="1070">
        <v>0.64888888888888885</v>
      </c>
      <c r="CF764" s="1071"/>
      <c r="CG764" s="1071"/>
      <c r="CH764" s="1070">
        <v>0.73666666666666658</v>
      </c>
      <c r="CI764" s="1071"/>
      <c r="CJ764" s="1071"/>
      <c r="CK764" s="1070">
        <v>0.82444444444444431</v>
      </c>
      <c r="CL764" s="1071"/>
      <c r="CM764" s="1071"/>
      <c r="CN764" s="1070">
        <v>0.91222222222222205</v>
      </c>
      <c r="CO764" s="1071"/>
      <c r="CP764" s="1071"/>
      <c r="CQ764" s="1070">
        <v>0.99999999999999978</v>
      </c>
      <c r="CR764" s="355"/>
      <c r="CS764" s="355"/>
    </row>
    <row r="765" spans="1:97" ht="108" x14ac:dyDescent="0.25">
      <c r="A765" s="234" t="s">
        <v>3556</v>
      </c>
      <c r="B765" s="234" t="s">
        <v>181</v>
      </c>
      <c r="C765" s="234">
        <v>3</v>
      </c>
      <c r="D765" s="166" t="s">
        <v>183</v>
      </c>
      <c r="E765" s="120">
        <v>0</v>
      </c>
      <c r="F765" s="234">
        <v>13</v>
      </c>
      <c r="G765" s="166" t="s">
        <v>3874</v>
      </c>
      <c r="H765" s="166" t="s">
        <v>186</v>
      </c>
      <c r="I765" s="299" t="str">
        <f t="shared" si="54"/>
        <v>I-301-0-1328603</v>
      </c>
      <c r="J765" s="234" t="s">
        <v>221</v>
      </c>
      <c r="K765" s="216" t="s">
        <v>1996</v>
      </c>
      <c r="L765" s="109" t="s">
        <v>20</v>
      </c>
      <c r="M765" s="111" t="s">
        <v>4755</v>
      </c>
      <c r="N765" s="202"/>
      <c r="O765" s="110" t="s">
        <v>225</v>
      </c>
      <c r="P765" s="331" t="s">
        <v>2328</v>
      </c>
      <c r="Q765" s="331" t="s">
        <v>2329</v>
      </c>
      <c r="R765" s="110" t="s">
        <v>228</v>
      </c>
      <c r="S765" s="111" t="s">
        <v>2357</v>
      </c>
      <c r="T765" s="275" t="s">
        <v>2337</v>
      </c>
      <c r="U765" s="109">
        <v>0.05</v>
      </c>
      <c r="V765" s="216" t="s">
        <v>314</v>
      </c>
      <c r="W765" s="958">
        <v>1</v>
      </c>
      <c r="X765" s="206" t="s">
        <v>222</v>
      </c>
      <c r="Y765" s="455">
        <v>43143</v>
      </c>
      <c r="Z765" s="296" t="s">
        <v>2361</v>
      </c>
      <c r="AA765" s="134">
        <v>43101</v>
      </c>
      <c r="AB765" s="134">
        <v>43465</v>
      </c>
      <c r="AC765" s="341" t="str">
        <f t="shared" si="52"/>
        <v>enero</v>
      </c>
      <c r="AD765" s="343">
        <f t="shared" si="53"/>
        <v>364</v>
      </c>
      <c r="AE765" s="342">
        <f t="shared" si="51"/>
        <v>365</v>
      </c>
      <c r="AF765" s="350"/>
      <c r="AG765" s="135"/>
      <c r="AH765" s="216"/>
      <c r="AI765" s="169"/>
      <c r="AJ765" s="296"/>
      <c r="AK765" s="144"/>
      <c r="AL765" s="144"/>
      <c r="AM765" s="144"/>
      <c r="AN765" s="558">
        <v>0.16</v>
      </c>
      <c r="AO765" s="429" t="s">
        <v>2743</v>
      </c>
      <c r="AP765" s="520">
        <v>0.24</v>
      </c>
      <c r="AQ765" s="429" t="s">
        <v>4569</v>
      </c>
      <c r="AR765" s="1029">
        <v>0.32444444444444442</v>
      </c>
      <c r="AS765" s="1026" t="s">
        <v>5611</v>
      </c>
      <c r="AT765" s="1408">
        <v>0.32444444444444442</v>
      </c>
      <c r="AU765" s="1026" t="s">
        <v>6191</v>
      </c>
      <c r="AV765" s="1408">
        <v>0.49333333333333329</v>
      </c>
      <c r="AW765" s="1380" t="s">
        <v>7387</v>
      </c>
      <c r="AX765" s="144"/>
      <c r="AY765" s="144"/>
      <c r="AZ765" s="144"/>
      <c r="BA765" s="144"/>
      <c r="BB765" s="144"/>
      <c r="BC765" s="144"/>
      <c r="BD765" s="144"/>
      <c r="BE765" s="144"/>
      <c r="BF765" s="144"/>
      <c r="BG765" s="144"/>
      <c r="BH765" s="144"/>
      <c r="BI765" s="144"/>
      <c r="BJ765" s="335">
        <f>IFERROR(VLOOKUP(CONCATENATE($AC765,$AE765),'Matriz de Decisión'!$M$4:$Y$81,2,0),0)</f>
        <v>5.333333333333333E-2</v>
      </c>
      <c r="BK765" s="355"/>
      <c r="BL765" s="355"/>
      <c r="BM765" s="560"/>
      <c r="BN765" s="558">
        <v>0.16</v>
      </c>
      <c r="BO765" s="423" t="s">
        <v>2759</v>
      </c>
      <c r="BP765" s="431">
        <v>0.24</v>
      </c>
      <c r="BQ765" s="431">
        <v>0.24</v>
      </c>
      <c r="BR765" s="174" t="s">
        <v>4585</v>
      </c>
      <c r="BS765" s="1065">
        <v>0.32444444444444442</v>
      </c>
      <c r="BT765" s="1055">
        <v>0.32444444444444442</v>
      </c>
      <c r="BU765" s="1064" t="s">
        <v>5626</v>
      </c>
      <c r="BV765" s="1068">
        <v>0.40888888888888886</v>
      </c>
      <c r="BW765" s="1251">
        <v>0.40888888888888886</v>
      </c>
      <c r="BX765" s="1334" t="s">
        <v>6207</v>
      </c>
      <c r="BY765" s="1070">
        <v>0.49333333333333329</v>
      </c>
      <c r="BZ765" s="1432">
        <v>0.49333333333333329</v>
      </c>
      <c r="CA765" s="1228" t="s">
        <v>7401</v>
      </c>
      <c r="CB765" s="1070">
        <v>0.57777777777777772</v>
      </c>
      <c r="CC765" s="1071"/>
      <c r="CD765" s="1071"/>
      <c r="CE765" s="1070">
        <v>0.66222222222222216</v>
      </c>
      <c r="CF765" s="1071"/>
      <c r="CG765" s="1071"/>
      <c r="CH765" s="1070">
        <v>0.74666666666666659</v>
      </c>
      <c r="CI765" s="1071"/>
      <c r="CJ765" s="1071"/>
      <c r="CK765" s="1070">
        <v>0.83111111111111102</v>
      </c>
      <c r="CL765" s="1071"/>
      <c r="CM765" s="1071"/>
      <c r="CN765" s="1070">
        <v>0.91555555555555546</v>
      </c>
      <c r="CO765" s="1071"/>
      <c r="CP765" s="1071"/>
      <c r="CQ765" s="1070">
        <v>0.99999999999999989</v>
      </c>
      <c r="CR765" s="355"/>
      <c r="CS765" s="355"/>
    </row>
    <row r="766" spans="1:97" ht="240" x14ac:dyDescent="0.25">
      <c r="A766" s="234" t="s">
        <v>3556</v>
      </c>
      <c r="B766" s="234" t="s">
        <v>181</v>
      </c>
      <c r="C766" s="234">
        <v>3</v>
      </c>
      <c r="D766" s="234" t="s">
        <v>183</v>
      </c>
      <c r="E766" s="120" t="s">
        <v>216</v>
      </c>
      <c r="F766" s="234">
        <v>13</v>
      </c>
      <c r="G766" s="166" t="s">
        <v>3875</v>
      </c>
      <c r="H766" s="166" t="s">
        <v>183</v>
      </c>
      <c r="I766" s="299" t="str">
        <f t="shared" si="54"/>
        <v>I-301-0-1328701</v>
      </c>
      <c r="J766" s="234" t="s">
        <v>221</v>
      </c>
      <c r="K766" s="216" t="s">
        <v>1996</v>
      </c>
      <c r="L766" s="109" t="s">
        <v>20</v>
      </c>
      <c r="M766" s="111" t="s">
        <v>4755</v>
      </c>
      <c r="N766" s="202"/>
      <c r="O766" s="110" t="s">
        <v>225</v>
      </c>
      <c r="P766" s="331" t="s">
        <v>2328</v>
      </c>
      <c r="Q766" s="331" t="s">
        <v>2329</v>
      </c>
      <c r="R766" s="110" t="s">
        <v>228</v>
      </c>
      <c r="S766" s="111" t="s">
        <v>2362</v>
      </c>
      <c r="T766" s="275" t="s">
        <v>2363</v>
      </c>
      <c r="U766" s="109">
        <v>0.1</v>
      </c>
      <c r="V766" s="216" t="s">
        <v>148</v>
      </c>
      <c r="W766" s="310">
        <v>30</v>
      </c>
      <c r="X766" s="206" t="s">
        <v>222</v>
      </c>
      <c r="Y766" s="455">
        <v>43143</v>
      </c>
      <c r="Z766" s="296" t="s">
        <v>2364</v>
      </c>
      <c r="AA766" s="134">
        <v>43101</v>
      </c>
      <c r="AB766" s="134">
        <v>43465</v>
      </c>
      <c r="AC766" s="341" t="str">
        <f t="shared" si="52"/>
        <v>enero</v>
      </c>
      <c r="AD766" s="343">
        <f t="shared" si="53"/>
        <v>364</v>
      </c>
      <c r="AE766" s="342">
        <f t="shared" si="51"/>
        <v>365</v>
      </c>
      <c r="AF766" s="350">
        <v>403812000</v>
      </c>
      <c r="AG766" s="135">
        <v>0</v>
      </c>
      <c r="AH766" s="216"/>
      <c r="AI766" s="169"/>
      <c r="AJ766" s="296" t="s">
        <v>2365</v>
      </c>
      <c r="AK766" s="144"/>
      <c r="AL766" s="144"/>
      <c r="AM766" s="144"/>
      <c r="AN766" s="558">
        <v>0.16</v>
      </c>
      <c r="AO766" s="429" t="s">
        <v>2744</v>
      </c>
      <c r="AP766" s="794">
        <v>0.23880000000000001</v>
      </c>
      <c r="AQ766" s="429" t="s">
        <v>4570</v>
      </c>
      <c r="AR766" s="1029">
        <v>0.32444444444444442</v>
      </c>
      <c r="AS766" s="1026" t="s">
        <v>5612</v>
      </c>
      <c r="AT766" s="1408">
        <v>0.32444444444444442</v>
      </c>
      <c r="AU766" s="1026" t="s">
        <v>6192</v>
      </c>
      <c r="AV766" s="1408">
        <v>0.49333333333333329</v>
      </c>
      <c r="AW766" s="1380" t="s">
        <v>7388</v>
      </c>
      <c r="AX766" s="144"/>
      <c r="AY766" s="144"/>
      <c r="AZ766" s="144"/>
      <c r="BA766" s="144"/>
      <c r="BB766" s="144"/>
      <c r="BC766" s="144"/>
      <c r="BD766" s="144"/>
      <c r="BE766" s="144"/>
      <c r="BF766" s="144"/>
      <c r="BG766" s="144"/>
      <c r="BH766" s="144"/>
      <c r="BI766" s="144"/>
      <c r="BJ766" s="335">
        <f>IFERROR(VLOOKUP(CONCATENATE($AC766,$AE766),'Matriz de Decisión'!$M$4:$Y$81,2,0),0)</f>
        <v>5.333333333333333E-2</v>
      </c>
      <c r="BK766" s="355"/>
      <c r="BL766" s="355"/>
      <c r="BM766" s="354">
        <f>IFERROR(VLOOKUP(CONCATENATE($AC766,$AE766),'[1]Matriz de Decisión'!$M$4:$Y$81,3,0),0)</f>
        <v>0.10666666666666666</v>
      </c>
      <c r="BN766" s="558">
        <v>0.16</v>
      </c>
      <c r="BO766" s="423" t="s">
        <v>2760</v>
      </c>
      <c r="BP766" s="431">
        <v>0.24</v>
      </c>
      <c r="BQ766" s="795">
        <v>0.23880000000000001</v>
      </c>
      <c r="BR766" s="423" t="s">
        <v>4586</v>
      </c>
      <c r="BS766" s="1065">
        <v>0.32444444444444442</v>
      </c>
      <c r="BT766" s="1061">
        <v>0.32444444444444442</v>
      </c>
      <c r="BU766" s="1027" t="s">
        <v>5627</v>
      </c>
      <c r="BV766" s="1069">
        <v>0.40888888888888886</v>
      </c>
      <c r="BW766" s="1069">
        <v>0.40888888888888886</v>
      </c>
      <c r="BX766" s="1335" t="s">
        <v>6208</v>
      </c>
      <c r="BY766" s="1070">
        <v>0.49333333333333329</v>
      </c>
      <c r="BZ766" s="1432">
        <v>0.49333333333333329</v>
      </c>
      <c r="CA766" s="1228" t="s">
        <v>7402</v>
      </c>
      <c r="CB766" s="1070">
        <v>0.57777777777777772</v>
      </c>
      <c r="CC766" s="1071"/>
      <c r="CD766" s="1071"/>
      <c r="CE766" s="1070">
        <v>0.66222222222222216</v>
      </c>
      <c r="CF766" s="1071"/>
      <c r="CG766" s="1071"/>
      <c r="CH766" s="1070">
        <v>0.74666666666666659</v>
      </c>
      <c r="CI766" s="1071"/>
      <c r="CJ766" s="1071"/>
      <c r="CK766" s="1070">
        <v>0.83111111111111102</v>
      </c>
      <c r="CL766" s="1071"/>
      <c r="CM766" s="1071"/>
      <c r="CN766" s="1070">
        <v>0.91555555555555546</v>
      </c>
      <c r="CO766" s="1071"/>
      <c r="CP766" s="1071"/>
      <c r="CQ766" s="1070">
        <v>0.99999999999999989</v>
      </c>
      <c r="CR766" s="355"/>
      <c r="CS766" s="355"/>
    </row>
    <row r="767" spans="1:97" ht="60" x14ac:dyDescent="0.25">
      <c r="A767" s="234" t="s">
        <v>3556</v>
      </c>
      <c r="B767" s="234" t="s">
        <v>181</v>
      </c>
      <c r="C767" s="234">
        <v>3</v>
      </c>
      <c r="D767" s="166" t="s">
        <v>183</v>
      </c>
      <c r="E767" s="120">
        <v>0</v>
      </c>
      <c r="F767" s="234">
        <v>13</v>
      </c>
      <c r="G767" s="166" t="s">
        <v>3875</v>
      </c>
      <c r="H767" s="166" t="s">
        <v>185</v>
      </c>
      <c r="I767" s="299" t="str">
        <f t="shared" si="54"/>
        <v>I-301-0-1328702</v>
      </c>
      <c r="J767" s="234" t="s">
        <v>221</v>
      </c>
      <c r="K767" s="216" t="s">
        <v>1996</v>
      </c>
      <c r="L767" s="109" t="s">
        <v>20</v>
      </c>
      <c r="M767" s="111" t="s">
        <v>4755</v>
      </c>
      <c r="N767" s="202"/>
      <c r="O767" s="110" t="s">
        <v>225</v>
      </c>
      <c r="P767" s="331" t="s">
        <v>2328</v>
      </c>
      <c r="Q767" s="331" t="s">
        <v>2329</v>
      </c>
      <c r="R767" s="110" t="s">
        <v>228</v>
      </c>
      <c r="S767" s="111" t="s">
        <v>2362</v>
      </c>
      <c r="T767" s="275" t="s">
        <v>2363</v>
      </c>
      <c r="U767" s="109">
        <v>0.1</v>
      </c>
      <c r="V767" s="216" t="s">
        <v>148</v>
      </c>
      <c r="W767" s="310">
        <v>30</v>
      </c>
      <c r="X767" s="206" t="s">
        <v>222</v>
      </c>
      <c r="Y767" s="455">
        <v>43143</v>
      </c>
      <c r="Z767" s="296" t="s">
        <v>2366</v>
      </c>
      <c r="AA767" s="134">
        <v>43101</v>
      </c>
      <c r="AB767" s="134">
        <v>43465</v>
      </c>
      <c r="AC767" s="341" t="str">
        <f t="shared" si="52"/>
        <v>enero</v>
      </c>
      <c r="AD767" s="343">
        <f t="shared" si="53"/>
        <v>364</v>
      </c>
      <c r="AE767" s="342">
        <f t="shared" si="51"/>
        <v>365</v>
      </c>
      <c r="AF767" s="350"/>
      <c r="AG767" s="135"/>
      <c r="AH767" s="216"/>
      <c r="AI767" s="169"/>
      <c r="AJ767" s="296"/>
      <c r="AK767" s="144"/>
      <c r="AL767" s="144"/>
      <c r="AM767" s="144"/>
      <c r="AN767" s="558">
        <v>0.16</v>
      </c>
      <c r="AO767" s="429" t="s">
        <v>2744</v>
      </c>
      <c r="AP767" s="520">
        <v>0.24</v>
      </c>
      <c r="AQ767" s="429" t="s">
        <v>4571</v>
      </c>
      <c r="AR767" s="1029">
        <v>0.32444444444444442</v>
      </c>
      <c r="AS767" s="1026" t="s">
        <v>5612</v>
      </c>
      <c r="AT767" s="1408">
        <v>0.32444444444444442</v>
      </c>
      <c r="AU767" s="1026" t="s">
        <v>6192</v>
      </c>
      <c r="AV767" s="1408">
        <v>0.49333333333333329</v>
      </c>
      <c r="AW767" s="1380" t="s">
        <v>7388</v>
      </c>
      <c r="AX767" s="144"/>
      <c r="AY767" s="144"/>
      <c r="AZ767" s="144"/>
      <c r="BA767" s="144"/>
      <c r="BB767" s="144"/>
      <c r="BC767" s="144"/>
      <c r="BD767" s="144"/>
      <c r="BE767" s="144"/>
      <c r="BF767" s="144"/>
      <c r="BG767" s="144"/>
      <c r="BH767" s="144"/>
      <c r="BI767" s="144"/>
      <c r="BJ767" s="335">
        <f>IFERROR(VLOOKUP(CONCATENATE($AC767,$AE767),'Matriz de Decisión'!$M$4:$Y$81,2,0),0)</f>
        <v>5.333333333333333E-2</v>
      </c>
      <c r="BK767" s="355"/>
      <c r="BL767" s="355"/>
      <c r="BM767" s="560"/>
      <c r="BN767" s="558">
        <v>0.16</v>
      </c>
      <c r="BO767" s="423" t="s">
        <v>2761</v>
      </c>
      <c r="BP767" s="431">
        <v>0.24</v>
      </c>
      <c r="BQ767" s="431">
        <v>0.24</v>
      </c>
      <c r="BR767" s="459" t="s">
        <v>4587</v>
      </c>
      <c r="BS767" s="1065">
        <v>0.32444444444444442</v>
      </c>
      <c r="BT767" s="1055">
        <v>0.32444444444444442</v>
      </c>
      <c r="BU767" s="1027" t="s">
        <v>5628</v>
      </c>
      <c r="BV767" s="1068">
        <v>0.40888888888888886</v>
      </c>
      <c r="BW767" s="1251">
        <v>0.40888888888888886</v>
      </c>
      <c r="BX767" s="1336" t="s">
        <v>6209</v>
      </c>
      <c r="BY767" s="1070">
        <v>0.49333333333333329</v>
      </c>
      <c r="BZ767" s="1432">
        <v>0.49333333333333329</v>
      </c>
      <c r="CA767" s="1228" t="s">
        <v>7403</v>
      </c>
      <c r="CB767" s="1070">
        <v>0.57777777777777772</v>
      </c>
      <c r="CC767" s="1071"/>
      <c r="CD767" s="1071"/>
      <c r="CE767" s="1070">
        <v>0.66222222222222216</v>
      </c>
      <c r="CF767" s="1071"/>
      <c r="CG767" s="1071"/>
      <c r="CH767" s="1070">
        <v>0.74666666666666659</v>
      </c>
      <c r="CI767" s="1071"/>
      <c r="CJ767" s="1071"/>
      <c r="CK767" s="1070">
        <v>0.83111111111111102</v>
      </c>
      <c r="CL767" s="1071"/>
      <c r="CM767" s="1071"/>
      <c r="CN767" s="1070">
        <v>0.91555555555555546</v>
      </c>
      <c r="CO767" s="1071"/>
      <c r="CP767" s="1071"/>
      <c r="CQ767" s="1070">
        <v>0.99999999999999989</v>
      </c>
      <c r="CR767" s="355"/>
      <c r="CS767" s="355"/>
    </row>
    <row r="768" spans="1:97" ht="60" x14ac:dyDescent="0.25">
      <c r="A768" s="234" t="s">
        <v>3556</v>
      </c>
      <c r="B768" s="234" t="s">
        <v>181</v>
      </c>
      <c r="C768" s="234">
        <v>3</v>
      </c>
      <c r="D768" s="166" t="s">
        <v>183</v>
      </c>
      <c r="E768" s="120">
        <v>0</v>
      </c>
      <c r="F768" s="234">
        <v>13</v>
      </c>
      <c r="G768" s="166" t="s">
        <v>3875</v>
      </c>
      <c r="H768" s="166" t="s">
        <v>186</v>
      </c>
      <c r="I768" s="299" t="str">
        <f t="shared" si="54"/>
        <v>I-301-0-1328703</v>
      </c>
      <c r="J768" s="234" t="s">
        <v>221</v>
      </c>
      <c r="K768" s="216" t="s">
        <v>1996</v>
      </c>
      <c r="L768" s="109" t="s">
        <v>20</v>
      </c>
      <c r="M768" s="111" t="s">
        <v>4755</v>
      </c>
      <c r="N768" s="202"/>
      <c r="O768" s="110" t="s">
        <v>225</v>
      </c>
      <c r="P768" s="331" t="s">
        <v>2328</v>
      </c>
      <c r="Q768" s="331" t="s">
        <v>2329</v>
      </c>
      <c r="R768" s="110" t="s">
        <v>228</v>
      </c>
      <c r="S768" s="111" t="s">
        <v>2362</v>
      </c>
      <c r="T768" s="275" t="s">
        <v>2363</v>
      </c>
      <c r="U768" s="109">
        <v>0.1</v>
      </c>
      <c r="V768" s="216" t="s">
        <v>148</v>
      </c>
      <c r="W768" s="310">
        <v>30</v>
      </c>
      <c r="X768" s="206" t="s">
        <v>222</v>
      </c>
      <c r="Y768" s="455">
        <v>43143</v>
      </c>
      <c r="Z768" s="296" t="s">
        <v>2367</v>
      </c>
      <c r="AA768" s="134">
        <v>43101</v>
      </c>
      <c r="AB768" s="134">
        <v>43465</v>
      </c>
      <c r="AC768" s="341" t="str">
        <f t="shared" si="52"/>
        <v>enero</v>
      </c>
      <c r="AD768" s="343">
        <f t="shared" si="53"/>
        <v>364</v>
      </c>
      <c r="AE768" s="342">
        <f t="shared" si="51"/>
        <v>365</v>
      </c>
      <c r="AF768" s="350"/>
      <c r="AG768" s="135"/>
      <c r="AH768" s="216"/>
      <c r="AI768" s="169"/>
      <c r="AJ768" s="296"/>
      <c r="AK768" s="144"/>
      <c r="AL768" s="144"/>
      <c r="AM768" s="144"/>
      <c r="AN768" s="558">
        <v>0.16</v>
      </c>
      <c r="AO768" s="429" t="s">
        <v>2744</v>
      </c>
      <c r="AP768" s="520">
        <v>0.24</v>
      </c>
      <c r="AQ768" s="429" t="s">
        <v>4571</v>
      </c>
      <c r="AR768" s="1029">
        <v>0.32444444444444442</v>
      </c>
      <c r="AS768" s="1026" t="s">
        <v>5612</v>
      </c>
      <c r="AT768" s="1408">
        <v>0.32444444444444442</v>
      </c>
      <c r="AU768" s="1026" t="s">
        <v>6192</v>
      </c>
      <c r="AV768" s="1408">
        <v>0.49333333333333329</v>
      </c>
      <c r="AW768" s="1380" t="s">
        <v>7388</v>
      </c>
      <c r="AX768" s="144"/>
      <c r="AY768" s="144"/>
      <c r="AZ768" s="144"/>
      <c r="BA768" s="144"/>
      <c r="BB768" s="144"/>
      <c r="BC768" s="144"/>
      <c r="BD768" s="144"/>
      <c r="BE768" s="144"/>
      <c r="BF768" s="144"/>
      <c r="BG768" s="144"/>
      <c r="BH768" s="144"/>
      <c r="BI768" s="144"/>
      <c r="BJ768" s="335">
        <f>IFERROR(VLOOKUP(CONCATENATE($AC768,$AE768),'Matriz de Decisión'!$M$4:$Y$81,2,0),0)</f>
        <v>5.333333333333333E-2</v>
      </c>
      <c r="BK768" s="355"/>
      <c r="BL768" s="355"/>
      <c r="BM768" s="560"/>
      <c r="BN768" s="558">
        <v>0.16</v>
      </c>
      <c r="BO768" s="423" t="s">
        <v>2762</v>
      </c>
      <c r="BP768" s="431">
        <v>0.24</v>
      </c>
      <c r="BQ768" s="431">
        <v>0.24</v>
      </c>
      <c r="BR768" s="459" t="s">
        <v>4588</v>
      </c>
      <c r="BS768" s="1065">
        <v>0.32444444444444442</v>
      </c>
      <c r="BT768" s="1055">
        <v>0.32444444444444442</v>
      </c>
      <c r="BU768" s="1066" t="s">
        <v>5629</v>
      </c>
      <c r="BV768" s="1068">
        <v>0.40888888888888886</v>
      </c>
      <c r="BW768" s="1251">
        <v>0.40888888888888886</v>
      </c>
      <c r="BX768" s="1058" t="s">
        <v>6210</v>
      </c>
      <c r="BY768" s="1070">
        <v>0.49333333333333329</v>
      </c>
      <c r="BZ768" s="1432">
        <v>0.49333333333333329</v>
      </c>
      <c r="CA768" s="1228" t="s">
        <v>7404</v>
      </c>
      <c r="CB768" s="1070">
        <v>0.57777777777777772</v>
      </c>
      <c r="CC768" s="1071"/>
      <c r="CD768" s="1071"/>
      <c r="CE768" s="1070">
        <v>0.66222222222222216</v>
      </c>
      <c r="CF768" s="1071"/>
      <c r="CG768" s="1071"/>
      <c r="CH768" s="1070">
        <v>0.74666666666666659</v>
      </c>
      <c r="CI768" s="1071"/>
      <c r="CJ768" s="1071"/>
      <c r="CK768" s="1070">
        <v>0.83111111111111102</v>
      </c>
      <c r="CL768" s="1071"/>
      <c r="CM768" s="1071"/>
      <c r="CN768" s="1070">
        <v>0.91555555555555546</v>
      </c>
      <c r="CO768" s="1071"/>
      <c r="CP768" s="1071"/>
      <c r="CQ768" s="1070">
        <v>0.99999999999999989</v>
      </c>
      <c r="CR768" s="355"/>
      <c r="CS768" s="355"/>
    </row>
    <row r="769" spans="1:97" ht="157.5" x14ac:dyDescent="0.25">
      <c r="A769" s="234" t="s">
        <v>3556</v>
      </c>
      <c r="B769" s="234" t="s">
        <v>181</v>
      </c>
      <c r="C769" s="234">
        <v>3</v>
      </c>
      <c r="D769" s="234" t="s">
        <v>183</v>
      </c>
      <c r="E769" s="120" t="s">
        <v>216</v>
      </c>
      <c r="F769" s="234">
        <v>13</v>
      </c>
      <c r="G769" s="166" t="s">
        <v>3876</v>
      </c>
      <c r="H769" s="166" t="s">
        <v>183</v>
      </c>
      <c r="I769" s="299" t="str">
        <f t="shared" si="54"/>
        <v>I-301-0-1328901</v>
      </c>
      <c r="J769" s="234" t="s">
        <v>221</v>
      </c>
      <c r="K769" s="216" t="s">
        <v>1996</v>
      </c>
      <c r="L769" s="109" t="s">
        <v>20</v>
      </c>
      <c r="M769" s="111" t="s">
        <v>4755</v>
      </c>
      <c r="N769" s="202"/>
      <c r="O769" s="110" t="s">
        <v>225</v>
      </c>
      <c r="P769" s="331" t="s">
        <v>2328</v>
      </c>
      <c r="Q769" s="331" t="s">
        <v>2329</v>
      </c>
      <c r="R769" s="110" t="s">
        <v>228</v>
      </c>
      <c r="S769" s="111" t="s">
        <v>6882</v>
      </c>
      <c r="T769" s="275" t="s">
        <v>2369</v>
      </c>
      <c r="U769" s="109">
        <v>0.1</v>
      </c>
      <c r="V769" s="216" t="s">
        <v>314</v>
      </c>
      <c r="W769" s="958">
        <v>1</v>
      </c>
      <c r="X769" s="206" t="s">
        <v>222</v>
      </c>
      <c r="Y769" s="455">
        <v>43143</v>
      </c>
      <c r="Z769" s="296" t="s">
        <v>2370</v>
      </c>
      <c r="AA769" s="134">
        <v>43101</v>
      </c>
      <c r="AB769" s="134">
        <v>43465</v>
      </c>
      <c r="AC769" s="341" t="str">
        <f t="shared" si="52"/>
        <v>enero</v>
      </c>
      <c r="AD769" s="343">
        <f t="shared" si="53"/>
        <v>364</v>
      </c>
      <c r="AE769" s="342">
        <f t="shared" si="51"/>
        <v>365</v>
      </c>
      <c r="AF769" s="350">
        <v>325080000</v>
      </c>
      <c r="AG769" s="135">
        <v>0</v>
      </c>
      <c r="AH769" s="216"/>
      <c r="AI769" s="169"/>
      <c r="AJ769" s="296" t="s">
        <v>2371</v>
      </c>
      <c r="AK769" s="144"/>
      <c r="AL769" s="144"/>
      <c r="AM769" s="144"/>
      <c r="AN769" s="558">
        <v>0.16</v>
      </c>
      <c r="AO769" s="429" t="s">
        <v>2745</v>
      </c>
      <c r="AP769" s="520">
        <v>0.24</v>
      </c>
      <c r="AQ769" s="429" t="s">
        <v>4572</v>
      </c>
      <c r="AR769" s="1029">
        <v>0.32444444444444442</v>
      </c>
      <c r="AS769" s="1026" t="s">
        <v>5613</v>
      </c>
      <c r="AT769" s="1408">
        <v>0.32444444444444442</v>
      </c>
      <c r="AU769" s="1026" t="s">
        <v>6193</v>
      </c>
      <c r="AV769" s="1408">
        <v>0.49333333333333329</v>
      </c>
      <c r="AW769" s="1380" t="s">
        <v>7389</v>
      </c>
      <c r="AX769" s="144"/>
      <c r="AY769" s="144"/>
      <c r="AZ769" s="144"/>
      <c r="BA769" s="144"/>
      <c r="BB769" s="144"/>
      <c r="BC769" s="144"/>
      <c r="BD769" s="144"/>
      <c r="BE769" s="144"/>
      <c r="BF769" s="144"/>
      <c r="BG769" s="144"/>
      <c r="BH769" s="144"/>
      <c r="BI769" s="144"/>
      <c r="BJ769" s="335">
        <f>IFERROR(VLOOKUP(CONCATENATE($AC769,$AE769),'Matriz de Decisión'!$M$4:$Y$81,2,0),0)</f>
        <v>5.333333333333333E-2</v>
      </c>
      <c r="BK769" s="355"/>
      <c r="BL769" s="355"/>
      <c r="BM769" s="354">
        <f>IFERROR(VLOOKUP(CONCATENATE($AC769,$AE769),'[1]Matriz de Decisión'!$M$4:$Y$81,3,0),0)</f>
        <v>0.10666666666666666</v>
      </c>
      <c r="BN769" s="558">
        <v>0.16</v>
      </c>
      <c r="BO769" s="423" t="s">
        <v>2763</v>
      </c>
      <c r="BP769" s="431">
        <v>0.24</v>
      </c>
      <c r="BQ769" s="431">
        <v>0.24</v>
      </c>
      <c r="BR769" s="423" t="s">
        <v>4589</v>
      </c>
      <c r="BS769" s="1065">
        <v>0.32444444444444442</v>
      </c>
      <c r="BT769" s="1055">
        <v>0.32444444444444442</v>
      </c>
      <c r="BU769" s="1066" t="s">
        <v>5630</v>
      </c>
      <c r="BV769" s="1068">
        <v>0.40888888888888886</v>
      </c>
      <c r="BW769" s="1251">
        <v>0.40888888888888886</v>
      </c>
      <c r="BX769" s="1066" t="s">
        <v>6211</v>
      </c>
      <c r="BY769" s="1070">
        <v>0.49333333333333329</v>
      </c>
      <c r="BZ769" s="1432">
        <v>0.49333333333333329</v>
      </c>
      <c r="CA769" s="1228" t="s">
        <v>7405</v>
      </c>
      <c r="CB769" s="1070">
        <v>0.57777777777777772</v>
      </c>
      <c r="CC769" s="1071"/>
      <c r="CD769" s="1071"/>
      <c r="CE769" s="1070">
        <v>0.66222222222222216</v>
      </c>
      <c r="CF769" s="1071"/>
      <c r="CG769" s="1071"/>
      <c r="CH769" s="1070">
        <v>0.74666666666666659</v>
      </c>
      <c r="CI769" s="1071"/>
      <c r="CJ769" s="1071"/>
      <c r="CK769" s="1070">
        <v>0.83111111111111102</v>
      </c>
      <c r="CL769" s="1071"/>
      <c r="CM769" s="1071"/>
      <c r="CN769" s="1070">
        <v>0.91555555555555546</v>
      </c>
      <c r="CO769" s="1071"/>
      <c r="CP769" s="1071"/>
      <c r="CQ769" s="1070">
        <v>0.99999999999999989</v>
      </c>
      <c r="CR769" s="355"/>
      <c r="CS769" s="355"/>
    </row>
    <row r="770" spans="1:97" ht="72" x14ac:dyDescent="0.25">
      <c r="A770" s="234" t="s">
        <v>3556</v>
      </c>
      <c r="B770" s="234" t="s">
        <v>181</v>
      </c>
      <c r="C770" s="234">
        <v>3</v>
      </c>
      <c r="D770" s="166" t="s">
        <v>183</v>
      </c>
      <c r="E770" s="120">
        <v>0</v>
      </c>
      <c r="F770" s="234">
        <v>13</v>
      </c>
      <c r="G770" s="166" t="s">
        <v>3876</v>
      </c>
      <c r="H770" s="166" t="s">
        <v>185</v>
      </c>
      <c r="I770" s="299" t="str">
        <f t="shared" si="54"/>
        <v>I-301-0-1328902</v>
      </c>
      <c r="J770" s="234" t="s">
        <v>221</v>
      </c>
      <c r="K770" s="216" t="s">
        <v>1996</v>
      </c>
      <c r="L770" s="109" t="s">
        <v>20</v>
      </c>
      <c r="M770" s="111" t="s">
        <v>4755</v>
      </c>
      <c r="N770" s="202"/>
      <c r="O770" s="110" t="s">
        <v>225</v>
      </c>
      <c r="P770" s="331" t="s">
        <v>2328</v>
      </c>
      <c r="Q770" s="331" t="s">
        <v>2329</v>
      </c>
      <c r="R770" s="110" t="s">
        <v>228</v>
      </c>
      <c r="S770" s="111" t="s">
        <v>2368</v>
      </c>
      <c r="T770" s="275" t="s">
        <v>2369</v>
      </c>
      <c r="U770" s="109">
        <v>0.1</v>
      </c>
      <c r="V770" s="216" t="s">
        <v>314</v>
      </c>
      <c r="W770" s="958">
        <v>1</v>
      </c>
      <c r="X770" s="206" t="s">
        <v>222</v>
      </c>
      <c r="Y770" s="455">
        <v>43143</v>
      </c>
      <c r="Z770" s="296" t="s">
        <v>2372</v>
      </c>
      <c r="AA770" s="134">
        <v>43101</v>
      </c>
      <c r="AB770" s="134">
        <v>43465</v>
      </c>
      <c r="AC770" s="341" t="str">
        <f t="shared" si="52"/>
        <v>enero</v>
      </c>
      <c r="AD770" s="343">
        <f t="shared" si="53"/>
        <v>364</v>
      </c>
      <c r="AE770" s="342">
        <f t="shared" si="51"/>
        <v>365</v>
      </c>
      <c r="AF770" s="350"/>
      <c r="AG770" s="135"/>
      <c r="AH770" s="216"/>
      <c r="AI770" s="169"/>
      <c r="AJ770" s="296"/>
      <c r="AK770" s="144"/>
      <c r="AL770" s="144"/>
      <c r="AM770" s="144"/>
      <c r="AN770" s="558">
        <v>0.16</v>
      </c>
      <c r="AO770" s="429" t="s">
        <v>2745</v>
      </c>
      <c r="AP770" s="520">
        <v>0.24</v>
      </c>
      <c r="AQ770" s="429" t="s">
        <v>4572</v>
      </c>
      <c r="AR770" s="1029">
        <v>0.32444444444444442</v>
      </c>
      <c r="AS770" s="1026" t="s">
        <v>5613</v>
      </c>
      <c r="AT770" s="1408">
        <v>0.32444444444444442</v>
      </c>
      <c r="AU770" s="1026" t="s">
        <v>6193</v>
      </c>
      <c r="AV770" s="1408">
        <v>0.49333333333333329</v>
      </c>
      <c r="AW770" s="1380" t="s">
        <v>7389</v>
      </c>
      <c r="AX770" s="144"/>
      <c r="AY770" s="144"/>
      <c r="AZ770" s="144"/>
      <c r="BA770" s="144"/>
      <c r="BB770" s="144"/>
      <c r="BC770" s="144"/>
      <c r="BD770" s="144"/>
      <c r="BE770" s="144"/>
      <c r="BF770" s="144"/>
      <c r="BG770" s="144"/>
      <c r="BH770" s="144"/>
      <c r="BI770" s="144"/>
      <c r="BJ770" s="335">
        <f>IFERROR(VLOOKUP(CONCATENATE($AC770,$AE770),'Matriz de Decisión'!$M$4:$Y$81,2,0),0)</f>
        <v>5.333333333333333E-2</v>
      </c>
      <c r="BK770" s="355"/>
      <c r="BL770" s="355"/>
      <c r="BM770" s="560"/>
      <c r="BN770" s="558">
        <v>0.16</v>
      </c>
      <c r="BO770" s="423" t="s">
        <v>2764</v>
      </c>
      <c r="BP770" s="431">
        <v>0.24</v>
      </c>
      <c r="BQ770" s="431">
        <v>0.24</v>
      </c>
      <c r="BR770" s="423" t="s">
        <v>4590</v>
      </c>
      <c r="BS770" s="1065">
        <v>0.32444444444444442</v>
      </c>
      <c r="BT770" s="1055">
        <v>0.32444444444444442</v>
      </c>
      <c r="BU770" s="1056" t="s">
        <v>5631</v>
      </c>
      <c r="BV770" s="1068">
        <v>0.40888888888888886</v>
      </c>
      <c r="BW770" s="1251">
        <v>0.40888888888888886</v>
      </c>
      <c r="BX770" s="1066" t="s">
        <v>6212</v>
      </c>
      <c r="BY770" s="1070">
        <v>0.49333333333333329</v>
      </c>
      <c r="BZ770" s="1432">
        <v>0.49333333333333329</v>
      </c>
      <c r="CA770" s="1228" t="s">
        <v>7406</v>
      </c>
      <c r="CB770" s="1070">
        <v>0.57777777777777772</v>
      </c>
      <c r="CC770" s="1071"/>
      <c r="CD770" s="1071"/>
      <c r="CE770" s="1070">
        <v>0.66222222222222216</v>
      </c>
      <c r="CF770" s="1071"/>
      <c r="CG770" s="1071"/>
      <c r="CH770" s="1070">
        <v>0.74666666666666659</v>
      </c>
      <c r="CI770" s="1071"/>
      <c r="CJ770" s="1071"/>
      <c r="CK770" s="1070">
        <v>0.83111111111111102</v>
      </c>
      <c r="CL770" s="1071"/>
      <c r="CM770" s="1071"/>
      <c r="CN770" s="1070">
        <v>0.91555555555555546</v>
      </c>
      <c r="CO770" s="1071"/>
      <c r="CP770" s="1071"/>
      <c r="CQ770" s="1070">
        <v>0.99999999999999989</v>
      </c>
      <c r="CR770" s="355"/>
      <c r="CS770" s="355"/>
    </row>
    <row r="771" spans="1:97" ht="110.25" x14ac:dyDescent="0.25">
      <c r="A771" s="234" t="s">
        <v>3556</v>
      </c>
      <c r="B771" s="234" t="s">
        <v>181</v>
      </c>
      <c r="C771" s="234">
        <v>3</v>
      </c>
      <c r="D771" s="166" t="s">
        <v>183</v>
      </c>
      <c r="E771" s="120">
        <v>0</v>
      </c>
      <c r="F771" s="234">
        <v>13</v>
      </c>
      <c r="G771" s="166" t="s">
        <v>3876</v>
      </c>
      <c r="H771" s="166" t="s">
        <v>186</v>
      </c>
      <c r="I771" s="299" t="str">
        <f t="shared" si="54"/>
        <v>I-301-0-1328903</v>
      </c>
      <c r="J771" s="234" t="s">
        <v>221</v>
      </c>
      <c r="K771" s="216" t="s">
        <v>1996</v>
      </c>
      <c r="L771" s="109" t="s">
        <v>20</v>
      </c>
      <c r="M771" s="111" t="s">
        <v>4755</v>
      </c>
      <c r="N771" s="202"/>
      <c r="O771" s="110" t="s">
        <v>225</v>
      </c>
      <c r="P771" s="331" t="s">
        <v>2328</v>
      </c>
      <c r="Q771" s="331" t="s">
        <v>2329</v>
      </c>
      <c r="R771" s="110" t="s">
        <v>228</v>
      </c>
      <c r="S771" s="111" t="s">
        <v>2368</v>
      </c>
      <c r="T771" s="275" t="s">
        <v>2369</v>
      </c>
      <c r="U771" s="109">
        <v>0.1</v>
      </c>
      <c r="V771" s="216" t="s">
        <v>314</v>
      </c>
      <c r="W771" s="958">
        <v>1</v>
      </c>
      <c r="X771" s="206" t="s">
        <v>222</v>
      </c>
      <c r="Y771" s="455">
        <v>43143</v>
      </c>
      <c r="Z771" s="296" t="s">
        <v>2373</v>
      </c>
      <c r="AA771" s="134">
        <v>43101</v>
      </c>
      <c r="AB771" s="134">
        <v>43465</v>
      </c>
      <c r="AC771" s="341" t="str">
        <f t="shared" si="52"/>
        <v>enero</v>
      </c>
      <c r="AD771" s="343">
        <f t="shared" si="53"/>
        <v>364</v>
      </c>
      <c r="AE771" s="342">
        <f t="shared" si="51"/>
        <v>365</v>
      </c>
      <c r="AF771" s="350"/>
      <c r="AG771" s="135"/>
      <c r="AH771" s="216"/>
      <c r="AI771" s="169"/>
      <c r="AJ771" s="296"/>
      <c r="AK771" s="144"/>
      <c r="AL771" s="144"/>
      <c r="AM771" s="144"/>
      <c r="AN771" s="558">
        <v>0.16</v>
      </c>
      <c r="AO771" s="429" t="s">
        <v>2745</v>
      </c>
      <c r="AP771" s="520">
        <v>0.24</v>
      </c>
      <c r="AQ771" s="429" t="s">
        <v>4572</v>
      </c>
      <c r="AR771" s="1029">
        <v>0.32444444444444442</v>
      </c>
      <c r="AS771" s="1026" t="s">
        <v>5613</v>
      </c>
      <c r="AT771" s="1408">
        <v>0.32444444444444442</v>
      </c>
      <c r="AU771" s="1026" t="s">
        <v>6193</v>
      </c>
      <c r="AV771" s="1408">
        <v>0.49333333333333329</v>
      </c>
      <c r="AW771" s="1380" t="s">
        <v>7389</v>
      </c>
      <c r="AX771" s="144"/>
      <c r="AY771" s="144"/>
      <c r="AZ771" s="144"/>
      <c r="BA771" s="144"/>
      <c r="BB771" s="144"/>
      <c r="BC771" s="144"/>
      <c r="BD771" s="144"/>
      <c r="BE771" s="144"/>
      <c r="BF771" s="144"/>
      <c r="BG771" s="144"/>
      <c r="BH771" s="144"/>
      <c r="BI771" s="144"/>
      <c r="BJ771" s="335">
        <f>IFERROR(VLOOKUP(CONCATENATE($AC771,$AE771),'Matriz de Decisión'!$M$4:$Y$81,2,0),0)</f>
        <v>5.333333333333333E-2</v>
      </c>
      <c r="BK771" s="355"/>
      <c r="BL771" s="355"/>
      <c r="BM771" s="560"/>
      <c r="BN771" s="558">
        <v>0.16</v>
      </c>
      <c r="BO771" s="423" t="s">
        <v>2765</v>
      </c>
      <c r="BP771" s="431">
        <v>0.24</v>
      </c>
      <c r="BQ771" s="431">
        <v>0.24</v>
      </c>
      <c r="BR771" s="423" t="s">
        <v>4591</v>
      </c>
      <c r="BS771" s="1065">
        <v>0.32444444444444442</v>
      </c>
      <c r="BT771" s="1055">
        <v>0.32444444444444442</v>
      </c>
      <c r="BU771" s="1056" t="s">
        <v>5632</v>
      </c>
      <c r="BV771" s="1068">
        <v>0.40888888888888886</v>
      </c>
      <c r="BW771" s="1251">
        <v>0.40888888888888886</v>
      </c>
      <c r="BX771" s="1066" t="s">
        <v>6213</v>
      </c>
      <c r="BY771" s="1070">
        <v>0.49333333333333329</v>
      </c>
      <c r="BZ771" s="1432">
        <v>0.49333333333333329</v>
      </c>
      <c r="CA771" s="1228" t="s">
        <v>7407</v>
      </c>
      <c r="CB771" s="1070">
        <v>0.57777777777777772</v>
      </c>
      <c r="CC771" s="1071"/>
      <c r="CD771" s="1071"/>
      <c r="CE771" s="1070">
        <v>0.66222222222222216</v>
      </c>
      <c r="CF771" s="1071"/>
      <c r="CG771" s="1071"/>
      <c r="CH771" s="1070">
        <v>0.74666666666666659</v>
      </c>
      <c r="CI771" s="1071"/>
      <c r="CJ771" s="1071"/>
      <c r="CK771" s="1070">
        <v>0.83111111111111102</v>
      </c>
      <c r="CL771" s="1071"/>
      <c r="CM771" s="1071"/>
      <c r="CN771" s="1070">
        <v>0.91555555555555546</v>
      </c>
      <c r="CO771" s="1071"/>
      <c r="CP771" s="1071"/>
      <c r="CQ771" s="1070">
        <v>0.99999999999999989</v>
      </c>
      <c r="CR771" s="355"/>
      <c r="CS771" s="355"/>
    </row>
    <row r="772" spans="1:97" ht="84" x14ac:dyDescent="0.25">
      <c r="A772" s="234" t="s">
        <v>3556</v>
      </c>
      <c r="B772" s="234" t="s">
        <v>181</v>
      </c>
      <c r="C772" s="234">
        <v>3</v>
      </c>
      <c r="D772" s="234" t="s">
        <v>183</v>
      </c>
      <c r="E772" s="120" t="s">
        <v>216</v>
      </c>
      <c r="F772" s="234">
        <v>13</v>
      </c>
      <c r="G772" s="166" t="s">
        <v>3877</v>
      </c>
      <c r="H772" s="166" t="s">
        <v>183</v>
      </c>
      <c r="I772" s="299" t="str">
        <f t="shared" si="54"/>
        <v>I-301-0-1329001</v>
      </c>
      <c r="J772" s="234" t="s">
        <v>221</v>
      </c>
      <c r="K772" s="216" t="s">
        <v>1996</v>
      </c>
      <c r="L772" s="109" t="s">
        <v>20</v>
      </c>
      <c r="M772" s="111" t="s">
        <v>4755</v>
      </c>
      <c r="N772" s="202"/>
      <c r="O772" s="110" t="s">
        <v>225</v>
      </c>
      <c r="P772" s="331" t="s">
        <v>2328</v>
      </c>
      <c r="Q772" s="331" t="s">
        <v>2329</v>
      </c>
      <c r="R772" s="110" t="s">
        <v>228</v>
      </c>
      <c r="S772" s="111" t="s">
        <v>2374</v>
      </c>
      <c r="T772" s="275" t="s">
        <v>2375</v>
      </c>
      <c r="U772" s="109">
        <v>0.1</v>
      </c>
      <c r="V772" s="216" t="s">
        <v>314</v>
      </c>
      <c r="W772" s="958">
        <v>1</v>
      </c>
      <c r="X772" s="206" t="s">
        <v>222</v>
      </c>
      <c r="Y772" s="455">
        <v>43143</v>
      </c>
      <c r="Z772" s="296" t="s">
        <v>2376</v>
      </c>
      <c r="AA772" s="134">
        <v>43101</v>
      </c>
      <c r="AB772" s="134">
        <v>43465</v>
      </c>
      <c r="AC772" s="341" t="str">
        <f t="shared" si="52"/>
        <v>enero</v>
      </c>
      <c r="AD772" s="343">
        <f t="shared" si="53"/>
        <v>364</v>
      </c>
      <c r="AE772" s="342">
        <f t="shared" si="51"/>
        <v>365</v>
      </c>
      <c r="AF772" s="350">
        <v>151320000</v>
      </c>
      <c r="AG772" s="135">
        <v>0</v>
      </c>
      <c r="AH772" s="216"/>
      <c r="AI772" s="169"/>
      <c r="AJ772" s="296" t="s">
        <v>2377</v>
      </c>
      <c r="AK772" s="144"/>
      <c r="AL772" s="144"/>
      <c r="AM772" s="144"/>
      <c r="AN772" s="558">
        <v>0.16</v>
      </c>
      <c r="AO772" s="429" t="s">
        <v>2746</v>
      </c>
      <c r="AP772" s="520">
        <v>0.24</v>
      </c>
      <c r="AQ772" s="429" t="s">
        <v>4573</v>
      </c>
      <c r="AR772" s="1029">
        <v>0.32444444444444442</v>
      </c>
      <c r="AS772" s="1026" t="s">
        <v>5614</v>
      </c>
      <c r="AT772" s="1408">
        <v>0.32444444444444442</v>
      </c>
      <c r="AU772" s="1026" t="s">
        <v>6194</v>
      </c>
      <c r="AV772" s="1408">
        <v>0.49333333333333329</v>
      </c>
      <c r="AW772" s="1380" t="s">
        <v>7390</v>
      </c>
      <c r="AX772" s="144"/>
      <c r="AY772" s="144"/>
      <c r="AZ772" s="144"/>
      <c r="BA772" s="144"/>
      <c r="BB772" s="144"/>
      <c r="BC772" s="144"/>
      <c r="BD772" s="144"/>
      <c r="BE772" s="144"/>
      <c r="BF772" s="144"/>
      <c r="BG772" s="144"/>
      <c r="BH772" s="144"/>
      <c r="BI772" s="144"/>
      <c r="BJ772" s="335">
        <f>IFERROR(VLOOKUP(CONCATENATE($AC772,$AE772),'Matriz de Decisión'!$M$4:$Y$81,2,0),0)</f>
        <v>5.333333333333333E-2</v>
      </c>
      <c r="BK772" s="355"/>
      <c r="BL772" s="355"/>
      <c r="BM772" s="354">
        <f>IFERROR(VLOOKUP(CONCATENATE($AC772,$AE772),'[1]Matriz de Decisión'!$M$4:$Y$81,3,0),0)</f>
        <v>0.10666666666666666</v>
      </c>
      <c r="BN772" s="558">
        <v>0.16</v>
      </c>
      <c r="BO772" s="559" t="s">
        <v>2766</v>
      </c>
      <c r="BP772" s="431">
        <v>0.24</v>
      </c>
      <c r="BQ772" s="431">
        <v>0.24</v>
      </c>
      <c r="BR772" s="796" t="s">
        <v>4592</v>
      </c>
      <c r="BS772" s="1065">
        <v>0.32444444444444442</v>
      </c>
      <c r="BT772" s="1055">
        <v>0.32444444444444442</v>
      </c>
      <c r="BU772" s="1053" t="s">
        <v>5633</v>
      </c>
      <c r="BV772" s="1068">
        <v>0.40888888888888886</v>
      </c>
      <c r="BW772" s="1251">
        <v>0.40888888888888886</v>
      </c>
      <c r="BX772" s="1060" t="s">
        <v>6214</v>
      </c>
      <c r="BY772" s="1070">
        <v>0.49333333333333329</v>
      </c>
      <c r="BZ772" s="1432">
        <v>0.49333333333333329</v>
      </c>
      <c r="CA772" s="1228" t="s">
        <v>7408</v>
      </c>
      <c r="CB772" s="1070">
        <v>0.57777777777777772</v>
      </c>
      <c r="CC772" s="1071"/>
      <c r="CD772" s="1071"/>
      <c r="CE772" s="1070">
        <v>0.66222222222222216</v>
      </c>
      <c r="CF772" s="1071"/>
      <c r="CG772" s="1071"/>
      <c r="CH772" s="1070">
        <v>0.74666666666666659</v>
      </c>
      <c r="CI772" s="1071"/>
      <c r="CJ772" s="1071"/>
      <c r="CK772" s="1070">
        <v>0.83111111111111102</v>
      </c>
      <c r="CL772" s="1071"/>
      <c r="CM772" s="1071"/>
      <c r="CN772" s="1070">
        <v>0.91555555555555546</v>
      </c>
      <c r="CO772" s="1071"/>
      <c r="CP772" s="1071"/>
      <c r="CQ772" s="1070">
        <v>0.99999999999999989</v>
      </c>
      <c r="CR772" s="355"/>
      <c r="CS772" s="355"/>
    </row>
    <row r="773" spans="1:97" ht="84" x14ac:dyDescent="0.25">
      <c r="A773" s="234" t="s">
        <v>3556</v>
      </c>
      <c r="B773" s="234" t="s">
        <v>181</v>
      </c>
      <c r="C773" s="234">
        <v>3</v>
      </c>
      <c r="D773" s="166" t="s">
        <v>183</v>
      </c>
      <c r="E773" s="120">
        <v>0</v>
      </c>
      <c r="F773" s="234">
        <v>13</v>
      </c>
      <c r="G773" s="166" t="s">
        <v>3877</v>
      </c>
      <c r="H773" s="166" t="s">
        <v>185</v>
      </c>
      <c r="I773" s="299" t="str">
        <f t="shared" si="54"/>
        <v>I-301-0-1329002</v>
      </c>
      <c r="J773" s="234" t="s">
        <v>221</v>
      </c>
      <c r="K773" s="216" t="s">
        <v>1996</v>
      </c>
      <c r="L773" s="109" t="s">
        <v>20</v>
      </c>
      <c r="M773" s="111" t="s">
        <v>4755</v>
      </c>
      <c r="N773" s="202"/>
      <c r="O773" s="110" t="s">
        <v>225</v>
      </c>
      <c r="P773" s="331" t="s">
        <v>2328</v>
      </c>
      <c r="Q773" s="331" t="s">
        <v>2329</v>
      </c>
      <c r="R773" s="110" t="s">
        <v>228</v>
      </c>
      <c r="S773" s="111" t="s">
        <v>2374</v>
      </c>
      <c r="T773" s="275" t="s">
        <v>2375</v>
      </c>
      <c r="U773" s="109">
        <v>0.1</v>
      </c>
      <c r="V773" s="216" t="s">
        <v>314</v>
      </c>
      <c r="W773" s="958">
        <v>1</v>
      </c>
      <c r="X773" s="206" t="s">
        <v>222</v>
      </c>
      <c r="Y773" s="455">
        <v>43143</v>
      </c>
      <c r="Z773" s="296" t="s">
        <v>2378</v>
      </c>
      <c r="AA773" s="134">
        <v>43101</v>
      </c>
      <c r="AB773" s="134">
        <v>43465</v>
      </c>
      <c r="AC773" s="341" t="str">
        <f t="shared" si="52"/>
        <v>enero</v>
      </c>
      <c r="AD773" s="343">
        <f t="shared" si="53"/>
        <v>364</v>
      </c>
      <c r="AE773" s="342">
        <f t="shared" si="51"/>
        <v>365</v>
      </c>
      <c r="AF773" s="350"/>
      <c r="AG773" s="135"/>
      <c r="AH773" s="216"/>
      <c r="AI773" s="169"/>
      <c r="AJ773" s="296"/>
      <c r="AK773" s="144"/>
      <c r="AL773" s="144"/>
      <c r="AM773" s="144"/>
      <c r="AN773" s="558">
        <v>0.16</v>
      </c>
      <c r="AO773" s="429" t="s">
        <v>2746</v>
      </c>
      <c r="AP773" s="520">
        <v>0.24</v>
      </c>
      <c r="AQ773" s="429" t="s">
        <v>4573</v>
      </c>
      <c r="AR773" s="1029">
        <v>0.32444444444444442</v>
      </c>
      <c r="AS773" s="1026" t="s">
        <v>5614</v>
      </c>
      <c r="AT773" s="1408">
        <v>0.32444444444444442</v>
      </c>
      <c r="AU773" s="1026" t="s">
        <v>6194</v>
      </c>
      <c r="AV773" s="1408">
        <v>0.49333333333333329</v>
      </c>
      <c r="AW773" s="1380" t="s">
        <v>7390</v>
      </c>
      <c r="AX773" s="144"/>
      <c r="AY773" s="144"/>
      <c r="AZ773" s="144"/>
      <c r="BA773" s="144"/>
      <c r="BB773" s="144"/>
      <c r="BC773" s="144"/>
      <c r="BD773" s="144"/>
      <c r="BE773" s="144"/>
      <c r="BF773" s="144"/>
      <c r="BG773" s="144"/>
      <c r="BH773" s="144"/>
      <c r="BI773" s="144"/>
      <c r="BJ773" s="335">
        <f>IFERROR(VLOOKUP(CONCATENATE($AC773,$AE773),'Matriz de Decisión'!$M$4:$Y$81,2,0),0)</f>
        <v>5.333333333333333E-2</v>
      </c>
      <c r="BK773" s="355"/>
      <c r="BL773" s="355"/>
      <c r="BM773" s="560"/>
      <c r="BN773" s="558">
        <v>0.16</v>
      </c>
      <c r="BO773" s="559" t="s">
        <v>2767</v>
      </c>
      <c r="BP773" s="431">
        <v>0.24</v>
      </c>
      <c r="BQ773" s="431">
        <v>0.24</v>
      </c>
      <c r="BR773" s="796" t="s">
        <v>4593</v>
      </c>
      <c r="BS773" s="1065">
        <v>0.32444444444444442</v>
      </c>
      <c r="BT773" s="1055">
        <v>0.32444444444444442</v>
      </c>
      <c r="BU773" s="1053" t="s">
        <v>5634</v>
      </c>
      <c r="BV773" s="1068">
        <v>0.40888888888888886</v>
      </c>
      <c r="BW773" s="1251">
        <v>0.40888888888888886</v>
      </c>
      <c r="BX773" s="1060" t="s">
        <v>6215</v>
      </c>
      <c r="BY773" s="1070">
        <v>0.49333333333333329</v>
      </c>
      <c r="BZ773" s="1432">
        <v>0.49333333333333329</v>
      </c>
      <c r="CA773" s="1228" t="s">
        <v>7409</v>
      </c>
      <c r="CB773" s="1070">
        <v>0.57777777777777772</v>
      </c>
      <c r="CC773" s="1071"/>
      <c r="CD773" s="1071"/>
      <c r="CE773" s="1070">
        <v>0.66222222222222216</v>
      </c>
      <c r="CF773" s="1071"/>
      <c r="CG773" s="1071"/>
      <c r="CH773" s="1070">
        <v>0.74666666666666659</v>
      </c>
      <c r="CI773" s="1071"/>
      <c r="CJ773" s="1071"/>
      <c r="CK773" s="1070">
        <v>0.83111111111111102</v>
      </c>
      <c r="CL773" s="1071"/>
      <c r="CM773" s="1071"/>
      <c r="CN773" s="1070">
        <v>0.91555555555555546</v>
      </c>
      <c r="CO773" s="1071"/>
      <c r="CP773" s="1071"/>
      <c r="CQ773" s="1070">
        <v>0.99999999999999989</v>
      </c>
      <c r="CR773" s="355"/>
      <c r="CS773" s="355"/>
    </row>
    <row r="774" spans="1:97" ht="84" x14ac:dyDescent="0.25">
      <c r="A774" s="234" t="s">
        <v>3556</v>
      </c>
      <c r="B774" s="234" t="s">
        <v>181</v>
      </c>
      <c r="C774" s="234">
        <v>3</v>
      </c>
      <c r="D774" s="166" t="s">
        <v>183</v>
      </c>
      <c r="E774" s="120">
        <v>0</v>
      </c>
      <c r="F774" s="234">
        <v>13</v>
      </c>
      <c r="G774" s="166" t="s">
        <v>3877</v>
      </c>
      <c r="H774" s="166" t="s">
        <v>186</v>
      </c>
      <c r="I774" s="299" t="str">
        <f t="shared" si="54"/>
        <v>I-301-0-1329003</v>
      </c>
      <c r="J774" s="234" t="s">
        <v>221</v>
      </c>
      <c r="K774" s="216" t="s">
        <v>1996</v>
      </c>
      <c r="L774" s="109" t="s">
        <v>20</v>
      </c>
      <c r="M774" s="111" t="s">
        <v>4755</v>
      </c>
      <c r="N774" s="202"/>
      <c r="O774" s="110" t="s">
        <v>225</v>
      </c>
      <c r="P774" s="331" t="s">
        <v>2328</v>
      </c>
      <c r="Q774" s="331" t="s">
        <v>2329</v>
      </c>
      <c r="R774" s="110" t="s">
        <v>228</v>
      </c>
      <c r="S774" s="111" t="s">
        <v>2374</v>
      </c>
      <c r="T774" s="275" t="s">
        <v>2375</v>
      </c>
      <c r="U774" s="109">
        <v>0.1</v>
      </c>
      <c r="V774" s="216" t="s">
        <v>314</v>
      </c>
      <c r="W774" s="958">
        <v>1</v>
      </c>
      <c r="X774" s="206" t="s">
        <v>222</v>
      </c>
      <c r="Y774" s="455">
        <v>43143</v>
      </c>
      <c r="Z774" s="296" t="s">
        <v>2379</v>
      </c>
      <c r="AA774" s="134">
        <v>43101</v>
      </c>
      <c r="AB774" s="134">
        <v>43465</v>
      </c>
      <c r="AC774" s="341" t="str">
        <f t="shared" si="52"/>
        <v>enero</v>
      </c>
      <c r="AD774" s="343">
        <f t="shared" si="53"/>
        <v>364</v>
      </c>
      <c r="AE774" s="342">
        <f t="shared" si="51"/>
        <v>365</v>
      </c>
      <c r="AF774" s="350"/>
      <c r="AG774" s="135"/>
      <c r="AH774" s="216"/>
      <c r="AI774" s="169"/>
      <c r="AJ774" s="296"/>
      <c r="AK774" s="144"/>
      <c r="AL774" s="144"/>
      <c r="AM774" s="144"/>
      <c r="AN774" s="558">
        <v>0.16</v>
      </c>
      <c r="AO774" s="429" t="s">
        <v>2746</v>
      </c>
      <c r="AP774" s="520">
        <v>0.24</v>
      </c>
      <c r="AQ774" s="429" t="s">
        <v>4573</v>
      </c>
      <c r="AR774" s="1029">
        <v>0.32444444444444442</v>
      </c>
      <c r="AS774" s="1026" t="s">
        <v>5614</v>
      </c>
      <c r="AT774" s="1408">
        <v>0.32444444444444442</v>
      </c>
      <c r="AU774" s="1026" t="s">
        <v>6194</v>
      </c>
      <c r="AV774" s="1408">
        <v>0.49333333333333329</v>
      </c>
      <c r="AW774" s="1380" t="s">
        <v>7390</v>
      </c>
      <c r="AX774" s="144"/>
      <c r="AY774" s="144"/>
      <c r="AZ774" s="144"/>
      <c r="BA774" s="144"/>
      <c r="BB774" s="144"/>
      <c r="BC774" s="144"/>
      <c r="BD774" s="144"/>
      <c r="BE774" s="144"/>
      <c r="BF774" s="144"/>
      <c r="BG774" s="144"/>
      <c r="BH774" s="144"/>
      <c r="BI774" s="144"/>
      <c r="BJ774" s="335">
        <f>IFERROR(VLOOKUP(CONCATENATE($AC774,$AE774),'Matriz de Decisión'!$M$4:$Y$81,2,0),0)</f>
        <v>5.333333333333333E-2</v>
      </c>
      <c r="BK774" s="355"/>
      <c r="BL774" s="355"/>
      <c r="BM774" s="560"/>
      <c r="BN774" s="558">
        <v>0.16</v>
      </c>
      <c r="BO774" s="559" t="s">
        <v>2768</v>
      </c>
      <c r="BP774" s="431">
        <v>0.24</v>
      </c>
      <c r="BQ774" s="431">
        <v>0.24</v>
      </c>
      <c r="BR774" s="796" t="s">
        <v>4594</v>
      </c>
      <c r="BS774" s="1065">
        <v>0.32444444444444442</v>
      </c>
      <c r="BT774" s="1055">
        <v>0.32444444444444442</v>
      </c>
      <c r="BU774" s="1060" t="s">
        <v>5635</v>
      </c>
      <c r="BV774" s="1068">
        <v>0.40888888888888886</v>
      </c>
      <c r="BW774" s="1251">
        <v>0.40888888888888886</v>
      </c>
      <c r="BX774" s="1060" t="s">
        <v>6216</v>
      </c>
      <c r="BY774" s="1070">
        <v>0.49333333333333329</v>
      </c>
      <c r="BZ774" s="1432">
        <v>0.49333333333333329</v>
      </c>
      <c r="CA774" s="1228" t="s">
        <v>7410</v>
      </c>
      <c r="CB774" s="1070">
        <v>0.57777777777777772</v>
      </c>
      <c r="CC774" s="1071"/>
      <c r="CD774" s="1071"/>
      <c r="CE774" s="1070">
        <v>0.66222222222222216</v>
      </c>
      <c r="CF774" s="1071"/>
      <c r="CG774" s="1071"/>
      <c r="CH774" s="1070">
        <v>0.74666666666666659</v>
      </c>
      <c r="CI774" s="1071"/>
      <c r="CJ774" s="1071"/>
      <c r="CK774" s="1070">
        <v>0.83111111111111102</v>
      </c>
      <c r="CL774" s="1071"/>
      <c r="CM774" s="1071"/>
      <c r="CN774" s="1070">
        <v>0.91555555555555546</v>
      </c>
      <c r="CO774" s="1071"/>
      <c r="CP774" s="1071"/>
      <c r="CQ774" s="1070">
        <v>0.99999999999999989</v>
      </c>
      <c r="CR774" s="355"/>
      <c r="CS774" s="355"/>
    </row>
    <row r="775" spans="1:97" ht="84" x14ac:dyDescent="0.25">
      <c r="A775" s="234" t="s">
        <v>3556</v>
      </c>
      <c r="B775" s="234" t="s">
        <v>181</v>
      </c>
      <c r="C775" s="234">
        <v>3</v>
      </c>
      <c r="D775" s="166" t="s">
        <v>183</v>
      </c>
      <c r="E775" s="120">
        <v>0</v>
      </c>
      <c r="F775" s="234">
        <v>13</v>
      </c>
      <c r="G775" s="166" t="s">
        <v>3877</v>
      </c>
      <c r="H775" s="166" t="s">
        <v>187</v>
      </c>
      <c r="I775" s="299" t="str">
        <f t="shared" si="54"/>
        <v>I-301-0-1329004</v>
      </c>
      <c r="J775" s="234" t="s">
        <v>221</v>
      </c>
      <c r="K775" s="216" t="s">
        <v>1996</v>
      </c>
      <c r="L775" s="109" t="s">
        <v>20</v>
      </c>
      <c r="M775" s="111" t="s">
        <v>4755</v>
      </c>
      <c r="N775" s="202"/>
      <c r="O775" s="110" t="s">
        <v>225</v>
      </c>
      <c r="P775" s="331" t="s">
        <v>2328</v>
      </c>
      <c r="Q775" s="331" t="s">
        <v>2329</v>
      </c>
      <c r="R775" s="110" t="s">
        <v>228</v>
      </c>
      <c r="S775" s="111" t="s">
        <v>2374</v>
      </c>
      <c r="T775" s="275" t="s">
        <v>2375</v>
      </c>
      <c r="U775" s="109">
        <v>0.1</v>
      </c>
      <c r="V775" s="216" t="s">
        <v>314</v>
      </c>
      <c r="W775" s="958">
        <v>1</v>
      </c>
      <c r="X775" s="206" t="s">
        <v>222</v>
      </c>
      <c r="Y775" s="455">
        <v>43143</v>
      </c>
      <c r="Z775" s="296" t="s">
        <v>2380</v>
      </c>
      <c r="AA775" s="134">
        <v>43101</v>
      </c>
      <c r="AB775" s="134">
        <v>43465</v>
      </c>
      <c r="AC775" s="341" t="str">
        <f t="shared" si="52"/>
        <v>enero</v>
      </c>
      <c r="AD775" s="343">
        <f t="shared" si="53"/>
        <v>364</v>
      </c>
      <c r="AE775" s="342">
        <f t="shared" si="51"/>
        <v>365</v>
      </c>
      <c r="AF775" s="350"/>
      <c r="AG775" s="135"/>
      <c r="AH775" s="216"/>
      <c r="AI775" s="169"/>
      <c r="AJ775" s="296"/>
      <c r="AK775" s="144"/>
      <c r="AL775" s="144"/>
      <c r="AM775" s="144"/>
      <c r="AN775" s="558">
        <v>0.16</v>
      </c>
      <c r="AO775" s="429" t="s">
        <v>2746</v>
      </c>
      <c r="AP775" s="520">
        <v>0.24</v>
      </c>
      <c r="AQ775" s="429" t="s">
        <v>4573</v>
      </c>
      <c r="AR775" s="1029">
        <v>0.32444444444444442</v>
      </c>
      <c r="AS775" s="1026" t="s">
        <v>5614</v>
      </c>
      <c r="AT775" s="1408">
        <v>0.32444444444444442</v>
      </c>
      <c r="AU775" s="1026" t="s">
        <v>6194</v>
      </c>
      <c r="AV775" s="1408">
        <v>0.49333333333333329</v>
      </c>
      <c r="AW775" s="1380" t="s">
        <v>7390</v>
      </c>
      <c r="AX775" s="144"/>
      <c r="AY775" s="144"/>
      <c r="AZ775" s="144"/>
      <c r="BA775" s="144"/>
      <c r="BB775" s="144"/>
      <c r="BC775" s="144"/>
      <c r="BD775" s="144"/>
      <c r="BE775" s="144"/>
      <c r="BF775" s="144"/>
      <c r="BG775" s="144"/>
      <c r="BH775" s="144"/>
      <c r="BI775" s="144"/>
      <c r="BJ775" s="335">
        <f>IFERROR(VLOOKUP(CONCATENATE($AC775,$AE775),'Matriz de Decisión'!$M$4:$Y$81,2,0),0)</f>
        <v>5.333333333333333E-2</v>
      </c>
      <c r="BK775" s="355"/>
      <c r="BL775" s="355"/>
      <c r="BM775" s="560"/>
      <c r="BN775" s="558">
        <v>0.16</v>
      </c>
      <c r="BO775" s="423" t="s">
        <v>2769</v>
      </c>
      <c r="BP775" s="431">
        <v>0.24</v>
      </c>
      <c r="BQ775" s="431">
        <v>0.24</v>
      </c>
      <c r="BR775" s="796" t="s">
        <v>4595</v>
      </c>
      <c r="BS775" s="1065">
        <v>0.32444444444444442</v>
      </c>
      <c r="BT775" s="1055">
        <v>0.32444444444444442</v>
      </c>
      <c r="BU775" s="1053" t="s">
        <v>5636</v>
      </c>
      <c r="BV775" s="1068">
        <v>0.40888888888888886</v>
      </c>
      <c r="BW775" s="1251">
        <v>0.40888888888888886</v>
      </c>
      <c r="BX775" s="1060" t="s">
        <v>5636</v>
      </c>
      <c r="BY775" s="1070">
        <v>0.49333333333333329</v>
      </c>
      <c r="BZ775" s="1432">
        <v>0.49333333333333329</v>
      </c>
      <c r="CA775" s="1228" t="s">
        <v>5636</v>
      </c>
      <c r="CB775" s="1070">
        <v>0.57777777777777772</v>
      </c>
      <c r="CC775" s="1071"/>
      <c r="CD775" s="1071"/>
      <c r="CE775" s="1070">
        <v>0.66222222222222216</v>
      </c>
      <c r="CF775" s="1071"/>
      <c r="CG775" s="1071"/>
      <c r="CH775" s="1070">
        <v>0.74666666666666659</v>
      </c>
      <c r="CI775" s="1071"/>
      <c r="CJ775" s="1071"/>
      <c r="CK775" s="1070">
        <v>0.83111111111111102</v>
      </c>
      <c r="CL775" s="1071"/>
      <c r="CM775" s="1071"/>
      <c r="CN775" s="1070">
        <v>0.91555555555555546</v>
      </c>
      <c r="CO775" s="1071"/>
      <c r="CP775" s="1071"/>
      <c r="CQ775" s="1070">
        <v>0.99999999999999989</v>
      </c>
      <c r="CR775" s="355"/>
      <c r="CS775" s="355"/>
    </row>
    <row r="776" spans="1:97" ht="76.5" customHeight="1" x14ac:dyDescent="0.25">
      <c r="A776" s="234" t="s">
        <v>3556</v>
      </c>
      <c r="B776" s="234" t="s">
        <v>181</v>
      </c>
      <c r="C776" s="234">
        <v>3</v>
      </c>
      <c r="D776" s="234" t="s">
        <v>183</v>
      </c>
      <c r="E776" s="120" t="s">
        <v>216</v>
      </c>
      <c r="F776" s="234">
        <v>13</v>
      </c>
      <c r="G776" s="166" t="s">
        <v>3878</v>
      </c>
      <c r="H776" s="166" t="s">
        <v>183</v>
      </c>
      <c r="I776" s="299" t="str">
        <f t="shared" si="54"/>
        <v>I-301-0-1329101</v>
      </c>
      <c r="J776" s="234" t="s">
        <v>221</v>
      </c>
      <c r="K776" s="216" t="s">
        <v>1996</v>
      </c>
      <c r="L776" s="109" t="s">
        <v>20</v>
      </c>
      <c r="M776" s="111" t="s">
        <v>4755</v>
      </c>
      <c r="N776" s="202"/>
      <c r="O776" s="110" t="s">
        <v>225</v>
      </c>
      <c r="P776" s="331" t="s">
        <v>2328</v>
      </c>
      <c r="Q776" s="331" t="s">
        <v>2329</v>
      </c>
      <c r="R776" s="110" t="s">
        <v>228</v>
      </c>
      <c r="S776" s="111" t="s">
        <v>2381</v>
      </c>
      <c r="T776" s="275" t="s">
        <v>2382</v>
      </c>
      <c r="U776" s="109">
        <v>0.1</v>
      </c>
      <c r="V776" s="216" t="s">
        <v>314</v>
      </c>
      <c r="W776" s="958">
        <v>1</v>
      </c>
      <c r="X776" s="206" t="s">
        <v>222</v>
      </c>
      <c r="Y776" s="455">
        <v>43143</v>
      </c>
      <c r="Z776" s="296" t="s">
        <v>2383</v>
      </c>
      <c r="AA776" s="134">
        <v>43101</v>
      </c>
      <c r="AB776" s="134">
        <v>43465</v>
      </c>
      <c r="AC776" s="341" t="str">
        <f t="shared" si="52"/>
        <v>enero</v>
      </c>
      <c r="AD776" s="343">
        <f t="shared" si="53"/>
        <v>364</v>
      </c>
      <c r="AE776" s="342">
        <f t="shared" ref="AE776:AE783" si="55">IF($AD776&lt;=30,30,IF(AND($AD776&gt;30,$AD776&lt;=61),61,IF(AND($AD776&gt;61,$AD776&lt;=91),91,IF(AND($AD776&gt;91,$AD776&lt;=122),122,IF(AND($AD776&gt;122,$AD776&lt;=152),152,IF(AND($AD776&gt;152,$AD776&lt;=183),183,IF(AND($AD776&gt;183,$AD776&lt;=213),213,IF(AND($AD776&gt;213,$AD776&lt;=244),244,IF(AND($AD776&gt;244,$AD776&lt;=274),274,IF(AND($AD776&gt;274,$AD776&lt;=305),305,IF(AND($AD776&gt;305,$AD776&lt;=333),333,IF(AND($AD776&gt;333,$AD776&lt;=365),365,"Verificar Fechas"))))))))))))</f>
        <v>365</v>
      </c>
      <c r="AF776" s="350">
        <v>148800000</v>
      </c>
      <c r="AG776" s="135">
        <v>0</v>
      </c>
      <c r="AH776" s="216"/>
      <c r="AI776" s="169"/>
      <c r="AJ776" s="296" t="s">
        <v>2384</v>
      </c>
      <c r="AK776" s="144"/>
      <c r="AL776" s="144"/>
      <c r="AM776" s="144"/>
      <c r="AN776" s="558">
        <v>0.16</v>
      </c>
      <c r="AO776" s="429" t="s">
        <v>2747</v>
      </c>
      <c r="AP776" s="520">
        <v>0.24</v>
      </c>
      <c r="AQ776" s="429" t="s">
        <v>2747</v>
      </c>
      <c r="AR776" s="1029">
        <v>0.32444444444444442</v>
      </c>
      <c r="AS776" s="1026" t="s">
        <v>5615</v>
      </c>
      <c r="AT776" s="1408">
        <v>0.32444444444444442</v>
      </c>
      <c r="AU776" s="1026" t="s">
        <v>6195</v>
      </c>
      <c r="AV776" s="1408">
        <v>0.49333333333333329</v>
      </c>
      <c r="AW776" s="1380" t="s">
        <v>7391</v>
      </c>
      <c r="AX776" s="144"/>
      <c r="AY776" s="144"/>
      <c r="AZ776" s="144"/>
      <c r="BA776" s="144"/>
      <c r="BB776" s="144"/>
      <c r="BC776" s="144"/>
      <c r="BD776" s="144"/>
      <c r="BE776" s="144"/>
      <c r="BF776" s="144"/>
      <c r="BG776" s="144"/>
      <c r="BH776" s="144"/>
      <c r="BI776" s="144"/>
      <c r="BJ776" s="335">
        <f>IFERROR(VLOOKUP(CONCATENATE($AC776,$AE776),'Matriz de Decisión'!$M$4:$Y$81,2,0),0)</f>
        <v>5.333333333333333E-2</v>
      </c>
      <c r="BK776" s="355"/>
      <c r="BL776" s="355"/>
      <c r="BM776" s="354">
        <f>IFERROR(VLOOKUP(CONCATENATE($AC776,$AE776),'[1]Matriz de Decisión'!$M$4:$Y$81,3,0),0)</f>
        <v>0.10666666666666666</v>
      </c>
      <c r="BN776" s="558">
        <v>0.16</v>
      </c>
      <c r="BO776" s="423" t="s">
        <v>2770</v>
      </c>
      <c r="BP776" s="431">
        <v>0.24</v>
      </c>
      <c r="BQ776" s="431">
        <v>0.24</v>
      </c>
      <c r="BR776" s="423" t="s">
        <v>4596</v>
      </c>
      <c r="BS776" s="1065">
        <v>0.32444444444444442</v>
      </c>
      <c r="BT776" s="1055">
        <v>0.32444444444444442</v>
      </c>
      <c r="BU776" s="1066" t="s">
        <v>5637</v>
      </c>
      <c r="BV776" s="1068">
        <v>0.40888888888888886</v>
      </c>
      <c r="BW776" s="1251">
        <v>0.40888888888888886</v>
      </c>
      <c r="BX776" s="1058" t="s">
        <v>6217</v>
      </c>
      <c r="BY776" s="1070">
        <v>0.49333333333333329</v>
      </c>
      <c r="BZ776" s="1432">
        <v>0.49333333333333329</v>
      </c>
      <c r="CA776" s="1228" t="s">
        <v>7411</v>
      </c>
      <c r="CB776" s="1070">
        <v>0.57777777777777772</v>
      </c>
      <c r="CC776" s="1071"/>
      <c r="CD776" s="1071"/>
      <c r="CE776" s="1070">
        <v>0.66222222222222216</v>
      </c>
      <c r="CF776" s="1071"/>
      <c r="CG776" s="1071"/>
      <c r="CH776" s="1070">
        <v>0.74666666666666659</v>
      </c>
      <c r="CI776" s="1071"/>
      <c r="CJ776" s="1071"/>
      <c r="CK776" s="1070">
        <v>0.83111111111111102</v>
      </c>
      <c r="CL776" s="1071"/>
      <c r="CM776" s="1071"/>
      <c r="CN776" s="1070">
        <v>0.91555555555555546</v>
      </c>
      <c r="CO776" s="1071"/>
      <c r="CP776" s="1071"/>
      <c r="CQ776" s="1070">
        <v>0.99999999999999989</v>
      </c>
      <c r="CR776" s="355"/>
      <c r="CS776" s="355"/>
    </row>
    <row r="777" spans="1:97" ht="76.5" customHeight="1" x14ac:dyDescent="0.25">
      <c r="A777" s="234" t="s">
        <v>3556</v>
      </c>
      <c r="B777" s="234" t="s">
        <v>181</v>
      </c>
      <c r="C777" s="234">
        <v>3</v>
      </c>
      <c r="D777" s="166" t="s">
        <v>183</v>
      </c>
      <c r="E777" s="120">
        <v>0</v>
      </c>
      <c r="F777" s="234">
        <v>13</v>
      </c>
      <c r="G777" s="166" t="s">
        <v>3878</v>
      </c>
      <c r="H777" s="166" t="s">
        <v>185</v>
      </c>
      <c r="I777" s="299" t="str">
        <f t="shared" si="54"/>
        <v>I-301-0-1329102</v>
      </c>
      <c r="J777" s="234" t="s">
        <v>221</v>
      </c>
      <c r="K777" s="216" t="s">
        <v>1996</v>
      </c>
      <c r="L777" s="109" t="s">
        <v>20</v>
      </c>
      <c r="M777" s="111" t="s">
        <v>4755</v>
      </c>
      <c r="N777" s="202"/>
      <c r="O777" s="110" t="s">
        <v>225</v>
      </c>
      <c r="P777" s="331" t="s">
        <v>2328</v>
      </c>
      <c r="Q777" s="331" t="s">
        <v>2329</v>
      </c>
      <c r="R777" s="110" t="s">
        <v>228</v>
      </c>
      <c r="S777" s="111" t="s">
        <v>2381</v>
      </c>
      <c r="T777" s="275" t="s">
        <v>2382</v>
      </c>
      <c r="U777" s="109">
        <v>0.1</v>
      </c>
      <c r="V777" s="216" t="s">
        <v>314</v>
      </c>
      <c r="W777" s="958">
        <v>1</v>
      </c>
      <c r="X777" s="206" t="s">
        <v>222</v>
      </c>
      <c r="Y777" s="455">
        <v>43143</v>
      </c>
      <c r="Z777" s="296" t="s">
        <v>2385</v>
      </c>
      <c r="AA777" s="134">
        <v>43101</v>
      </c>
      <c r="AB777" s="134">
        <v>43465</v>
      </c>
      <c r="AC777" s="341" t="str">
        <f t="shared" ref="AC777:AC783" si="56">TEXT(AA777,"mmmm")</f>
        <v>enero</v>
      </c>
      <c r="AD777" s="343">
        <f t="shared" ref="AD777:AD783" si="57">+AB777-AA777</f>
        <v>364</v>
      </c>
      <c r="AE777" s="342">
        <f t="shared" si="55"/>
        <v>365</v>
      </c>
      <c r="AF777" s="350"/>
      <c r="AG777" s="135"/>
      <c r="AH777" s="216"/>
      <c r="AI777" s="169"/>
      <c r="AJ777" s="296"/>
      <c r="AK777" s="144"/>
      <c r="AL777" s="144"/>
      <c r="AM777" s="144"/>
      <c r="AN777" s="558">
        <v>0.16</v>
      </c>
      <c r="AO777" s="429" t="s">
        <v>2747</v>
      </c>
      <c r="AP777" s="520">
        <v>0.24</v>
      </c>
      <c r="AQ777" s="429" t="s">
        <v>4574</v>
      </c>
      <c r="AR777" s="1029">
        <v>0.32444444444444442</v>
      </c>
      <c r="AS777" s="1026" t="s">
        <v>5615</v>
      </c>
      <c r="AT777" s="1408">
        <v>0.32444444444444442</v>
      </c>
      <c r="AU777" s="1026" t="s">
        <v>6195</v>
      </c>
      <c r="AV777" s="1408">
        <v>0.49333333333333329</v>
      </c>
      <c r="AW777" s="1380" t="s">
        <v>7391</v>
      </c>
      <c r="AX777" s="144"/>
      <c r="AY777" s="144"/>
      <c r="AZ777" s="144"/>
      <c r="BA777" s="144"/>
      <c r="BB777" s="144"/>
      <c r="BC777" s="144"/>
      <c r="BD777" s="144"/>
      <c r="BE777" s="144"/>
      <c r="BF777" s="144"/>
      <c r="BG777" s="144"/>
      <c r="BH777" s="144"/>
      <c r="BI777" s="144"/>
      <c r="BJ777" s="335">
        <f>IFERROR(VLOOKUP(CONCATENATE($AC777,$AE777),'Matriz de Decisión'!$M$4:$Y$81,2,0),0)</f>
        <v>5.333333333333333E-2</v>
      </c>
      <c r="BK777" s="355"/>
      <c r="BL777" s="355"/>
      <c r="BM777" s="560"/>
      <c r="BN777" s="558">
        <v>0.16</v>
      </c>
      <c r="BO777" s="559" t="s">
        <v>2771</v>
      </c>
      <c r="BP777" s="431">
        <v>0.24</v>
      </c>
      <c r="BQ777" s="431">
        <v>0.24</v>
      </c>
      <c r="BR777" s="559" t="s">
        <v>4597</v>
      </c>
      <c r="BS777" s="1065">
        <v>0.32444444444444442</v>
      </c>
      <c r="BT777" s="1055">
        <v>0.32444444444444442</v>
      </c>
      <c r="BU777" s="1059" t="s">
        <v>5638</v>
      </c>
      <c r="BV777" s="1068">
        <v>0.40888888888888886</v>
      </c>
      <c r="BW777" s="1251">
        <v>0.40888888888888886</v>
      </c>
      <c r="BX777" s="1059" t="s">
        <v>6218</v>
      </c>
      <c r="BY777" s="1070">
        <v>0.49333333333333329</v>
      </c>
      <c r="BZ777" s="1432">
        <v>0.49333333333333329</v>
      </c>
      <c r="CA777" s="1228" t="s">
        <v>7412</v>
      </c>
      <c r="CB777" s="1070">
        <v>0.57777777777777772</v>
      </c>
      <c r="CC777" s="1071"/>
      <c r="CD777" s="1071"/>
      <c r="CE777" s="1070">
        <v>0.66222222222222216</v>
      </c>
      <c r="CF777" s="1071"/>
      <c r="CG777" s="1071"/>
      <c r="CH777" s="1070">
        <v>0.74666666666666659</v>
      </c>
      <c r="CI777" s="1071"/>
      <c r="CJ777" s="1071"/>
      <c r="CK777" s="1070">
        <v>0.83111111111111102</v>
      </c>
      <c r="CL777" s="1071"/>
      <c r="CM777" s="1071"/>
      <c r="CN777" s="1070">
        <v>0.91555555555555546</v>
      </c>
      <c r="CO777" s="1071"/>
      <c r="CP777" s="1071"/>
      <c r="CQ777" s="1070">
        <v>0.99999999999999989</v>
      </c>
      <c r="CR777" s="355"/>
      <c r="CS777" s="355"/>
    </row>
    <row r="778" spans="1:97" ht="76.5" customHeight="1" x14ac:dyDescent="0.25">
      <c r="A778" s="234" t="s">
        <v>3556</v>
      </c>
      <c r="B778" s="234" t="s">
        <v>181</v>
      </c>
      <c r="C778" s="234">
        <v>3</v>
      </c>
      <c r="D778" s="166" t="s">
        <v>183</v>
      </c>
      <c r="E778" s="120">
        <v>0</v>
      </c>
      <c r="F778" s="234">
        <v>13</v>
      </c>
      <c r="G778" s="166" t="s">
        <v>3878</v>
      </c>
      <c r="H778" s="166" t="s">
        <v>186</v>
      </c>
      <c r="I778" s="299" t="str">
        <f t="shared" si="54"/>
        <v>I-301-0-1329103</v>
      </c>
      <c r="J778" s="234" t="s">
        <v>221</v>
      </c>
      <c r="K778" s="216" t="s">
        <v>1996</v>
      </c>
      <c r="L778" s="109" t="s">
        <v>20</v>
      </c>
      <c r="M778" s="111" t="s">
        <v>4755</v>
      </c>
      <c r="N778" s="202"/>
      <c r="O778" s="110" t="s">
        <v>225</v>
      </c>
      <c r="P778" s="331" t="s">
        <v>2328</v>
      </c>
      <c r="Q778" s="331" t="s">
        <v>2329</v>
      </c>
      <c r="R778" s="110" t="s">
        <v>228</v>
      </c>
      <c r="S778" s="111" t="s">
        <v>2381</v>
      </c>
      <c r="T778" s="275" t="s">
        <v>2382</v>
      </c>
      <c r="U778" s="109">
        <v>0.1</v>
      </c>
      <c r="V778" s="216" t="s">
        <v>314</v>
      </c>
      <c r="W778" s="958">
        <v>1</v>
      </c>
      <c r="X778" s="206" t="s">
        <v>222</v>
      </c>
      <c r="Y778" s="455">
        <v>43143</v>
      </c>
      <c r="Z778" s="296" t="s">
        <v>2386</v>
      </c>
      <c r="AA778" s="134">
        <v>43101</v>
      </c>
      <c r="AB778" s="134">
        <v>43465</v>
      </c>
      <c r="AC778" s="341" t="str">
        <f t="shared" si="56"/>
        <v>enero</v>
      </c>
      <c r="AD778" s="343">
        <f t="shared" si="57"/>
        <v>364</v>
      </c>
      <c r="AE778" s="342">
        <f t="shared" si="55"/>
        <v>365</v>
      </c>
      <c r="AF778" s="350"/>
      <c r="AG778" s="135"/>
      <c r="AH778" s="216"/>
      <c r="AI778" s="169"/>
      <c r="AJ778" s="296"/>
      <c r="AK778" s="144"/>
      <c r="AL778" s="144"/>
      <c r="AM778" s="144"/>
      <c r="AN778" s="558">
        <v>0.16</v>
      </c>
      <c r="AO778" s="429" t="s">
        <v>2747</v>
      </c>
      <c r="AP778" s="520">
        <v>0.24</v>
      </c>
      <c r="AQ778" s="429" t="s">
        <v>4574</v>
      </c>
      <c r="AR778" s="1029">
        <v>0.32444444444444442</v>
      </c>
      <c r="AS778" s="1026" t="s">
        <v>5615</v>
      </c>
      <c r="AT778" s="1408">
        <v>0.32444444444444442</v>
      </c>
      <c r="AU778" s="1026" t="s">
        <v>6195</v>
      </c>
      <c r="AV778" s="1408">
        <v>0.49333333333333329</v>
      </c>
      <c r="AW778" s="1380" t="s">
        <v>7391</v>
      </c>
      <c r="AX778" s="144"/>
      <c r="AY778" s="144"/>
      <c r="AZ778" s="144"/>
      <c r="BA778" s="144"/>
      <c r="BB778" s="144"/>
      <c r="BC778" s="144"/>
      <c r="BD778" s="144"/>
      <c r="BE778" s="144"/>
      <c r="BF778" s="144"/>
      <c r="BG778" s="144"/>
      <c r="BH778" s="144"/>
      <c r="BI778" s="144"/>
      <c r="BJ778" s="335">
        <f>IFERROR(VLOOKUP(CONCATENATE($AC778,$AE778),'Matriz de Decisión'!$M$4:$Y$81,2,0),0)</f>
        <v>5.333333333333333E-2</v>
      </c>
      <c r="BK778" s="355"/>
      <c r="BL778" s="355"/>
      <c r="BM778" s="560"/>
      <c r="BN778" s="558">
        <v>0.16</v>
      </c>
      <c r="BO778" s="423" t="s">
        <v>2772</v>
      </c>
      <c r="BP778" s="431">
        <v>0.24</v>
      </c>
      <c r="BQ778" s="431">
        <v>0.24</v>
      </c>
      <c r="BR778" s="423" t="s">
        <v>4598</v>
      </c>
      <c r="BS778" s="1065">
        <v>0.32444444444444442</v>
      </c>
      <c r="BT778" s="1055">
        <v>0.32444444444444442</v>
      </c>
      <c r="BU778" s="1058" t="s">
        <v>5639</v>
      </c>
      <c r="BV778" s="1068">
        <v>0.40888888888888886</v>
      </c>
      <c r="BW778" s="1251">
        <v>0.40888888888888886</v>
      </c>
      <c r="BX778" s="1058" t="s">
        <v>6219</v>
      </c>
      <c r="BY778" s="1070">
        <v>0.49333333333333329</v>
      </c>
      <c r="BZ778" s="1432">
        <v>0.49333333333333329</v>
      </c>
      <c r="CA778" s="1228" t="s">
        <v>7413</v>
      </c>
      <c r="CB778" s="1070">
        <v>0.57777777777777772</v>
      </c>
      <c r="CC778" s="1071"/>
      <c r="CD778" s="1071"/>
      <c r="CE778" s="1070">
        <v>0.66222222222222216</v>
      </c>
      <c r="CF778" s="1071"/>
      <c r="CG778" s="1071"/>
      <c r="CH778" s="1070">
        <v>0.74666666666666659</v>
      </c>
      <c r="CI778" s="1071"/>
      <c r="CJ778" s="1071"/>
      <c r="CK778" s="1070">
        <v>0.83111111111111102</v>
      </c>
      <c r="CL778" s="1071"/>
      <c r="CM778" s="1071"/>
      <c r="CN778" s="1070">
        <v>0.91555555555555546</v>
      </c>
      <c r="CO778" s="1071"/>
      <c r="CP778" s="1071"/>
      <c r="CQ778" s="1070">
        <v>0.99999999999999989</v>
      </c>
      <c r="CR778" s="355"/>
      <c r="CS778" s="355"/>
    </row>
    <row r="779" spans="1:97" ht="173.25" x14ac:dyDescent="0.25">
      <c r="A779" s="234" t="s">
        <v>3556</v>
      </c>
      <c r="B779" s="234" t="s">
        <v>181</v>
      </c>
      <c r="C779" s="234">
        <v>4</v>
      </c>
      <c r="D779" s="166" t="s">
        <v>194</v>
      </c>
      <c r="E779" s="120">
        <v>0</v>
      </c>
      <c r="F779" s="234">
        <v>13</v>
      </c>
      <c r="G779" s="166" t="s">
        <v>3879</v>
      </c>
      <c r="H779" s="166" t="s">
        <v>183</v>
      </c>
      <c r="I779" s="299" t="str">
        <f t="shared" si="54"/>
        <v>I-407-0-1329201</v>
      </c>
      <c r="J779" s="234" t="s">
        <v>221</v>
      </c>
      <c r="K779" s="109" t="s">
        <v>2387</v>
      </c>
      <c r="L779" s="109" t="s">
        <v>20</v>
      </c>
      <c r="M779" s="111" t="s">
        <v>4755</v>
      </c>
      <c r="N779" s="206"/>
      <c r="O779" s="110" t="s">
        <v>225</v>
      </c>
      <c r="P779" s="331" t="s">
        <v>2388</v>
      </c>
      <c r="Q779" s="331" t="s">
        <v>2389</v>
      </c>
      <c r="R779" s="110" t="s">
        <v>228</v>
      </c>
      <c r="S779" s="111" t="s">
        <v>2390</v>
      </c>
      <c r="T779" s="247" t="s">
        <v>2391</v>
      </c>
      <c r="U779" s="109">
        <v>0.05</v>
      </c>
      <c r="V779" s="216" t="s">
        <v>223</v>
      </c>
      <c r="W779" s="310">
        <v>2</v>
      </c>
      <c r="X779" s="144"/>
      <c r="Y779" s="144"/>
      <c r="Z779" s="296" t="s">
        <v>2392</v>
      </c>
      <c r="AA779" s="134">
        <v>43101</v>
      </c>
      <c r="AB779" s="134">
        <v>43465</v>
      </c>
      <c r="AC779" s="341" t="str">
        <f t="shared" si="56"/>
        <v>enero</v>
      </c>
      <c r="AD779" s="343">
        <f t="shared" si="57"/>
        <v>364</v>
      </c>
      <c r="AE779" s="342">
        <f t="shared" si="55"/>
        <v>365</v>
      </c>
      <c r="AF779" s="350">
        <v>74514000</v>
      </c>
      <c r="AG779" s="135">
        <v>0</v>
      </c>
      <c r="AH779" s="216"/>
      <c r="AI779" s="169"/>
      <c r="AJ779" s="296" t="s">
        <v>2393</v>
      </c>
      <c r="AK779" s="144"/>
      <c r="AL779" s="460">
        <v>0</v>
      </c>
      <c r="AM779" s="461" t="s">
        <v>2394</v>
      </c>
      <c r="AN779" s="446">
        <v>0</v>
      </c>
      <c r="AO779" s="461" t="s">
        <v>2784</v>
      </c>
      <c r="AP779" s="825">
        <v>0</v>
      </c>
      <c r="AQ779" s="824" t="s">
        <v>4655</v>
      </c>
      <c r="AR779" s="1160">
        <v>0</v>
      </c>
      <c r="AS779" s="1110" t="s">
        <v>5762</v>
      </c>
      <c r="AT779" s="1227">
        <v>0</v>
      </c>
      <c r="AU779" s="1225" t="s">
        <v>6095</v>
      </c>
      <c r="AV779" s="1391">
        <v>0.3</v>
      </c>
      <c r="AW779" s="1434" t="s">
        <v>7375</v>
      </c>
      <c r="AX779" s="144"/>
      <c r="AY779" s="144"/>
      <c r="AZ779" s="144"/>
      <c r="BA779" s="144"/>
      <c r="BB779" s="144"/>
      <c r="BC779" s="144"/>
      <c r="BD779" s="144"/>
      <c r="BE779" s="144"/>
      <c r="BF779" s="144"/>
      <c r="BG779" s="144"/>
      <c r="BH779" s="144"/>
      <c r="BI779" s="144"/>
      <c r="BJ779" s="335">
        <f>IFERROR(VLOOKUP(CONCATENATE($AC779,$AE779),'Matriz de Decisión'!$M$4:$Y$81,2,0),0)</f>
        <v>5.333333333333333E-2</v>
      </c>
      <c r="BK779" s="354">
        <v>0</v>
      </c>
      <c r="BL779" s="461" t="s">
        <v>2394</v>
      </c>
      <c r="BM779" s="352">
        <v>0</v>
      </c>
      <c r="BN779" s="352">
        <v>0</v>
      </c>
      <c r="BO779" s="461" t="s">
        <v>2784</v>
      </c>
      <c r="BP779" s="829">
        <v>0</v>
      </c>
      <c r="BQ779" s="833">
        <v>0</v>
      </c>
      <c r="BR779" s="831" t="s">
        <v>4655</v>
      </c>
      <c r="BS779" s="354">
        <f>IFERROR(VLOOKUP(CONCATENATE($AC779,$AE779),'[1]Matriz de Decisión'!$M$4:$Y$81,5,0),0)</f>
        <v>0.21333333333333332</v>
      </c>
      <c r="BT779" s="1227">
        <v>0</v>
      </c>
      <c r="BU779" s="1225" t="s">
        <v>5762</v>
      </c>
      <c r="BV779" s="354">
        <f>IFERROR(VLOOKUP(CONCATENATE($AC779,$AE779),'[1]Matriz de Decisión'!$M$4:$Y$81,6,0),0)</f>
        <v>0.26666666666666666</v>
      </c>
      <c r="BW779" s="1251">
        <v>0</v>
      </c>
      <c r="BX779" s="1225" t="s">
        <v>6095</v>
      </c>
      <c r="BY779" s="354">
        <f>IFERROR(VLOOKUP(CONCATENATE($AC779,$AE779),'[1]Matriz de Decisión'!$M$4:$Y$81,7,0),0)</f>
        <v>0.32</v>
      </c>
      <c r="BZ779" s="1391">
        <v>0.3</v>
      </c>
      <c r="CA779" s="1228" t="s">
        <v>7375</v>
      </c>
      <c r="CB779" s="354">
        <f>IFERROR(VLOOKUP(CONCATENATE($AC779,$AE779),'[1]Matriz de Decisión'!$M$4:$Y$81,8,0),0)</f>
        <v>0.40333333333333332</v>
      </c>
      <c r="CC779" s="355"/>
      <c r="CD779" s="355"/>
      <c r="CE779" s="354">
        <f>IFERROR(VLOOKUP(CONCATENATE($AC779,$AE779),'[1]Matriz de Decisión'!$M$4:$Y$81,9,0),0)</f>
        <v>0.48666666666666664</v>
      </c>
      <c r="CF779" s="355"/>
      <c r="CG779" s="355"/>
      <c r="CH779" s="354">
        <f>IFERROR(VLOOKUP(CONCATENATE($AC779,$AE779),'[1]Matriz de Decisión'!$M$4:$Y$81,10,0),0)</f>
        <v>0.56999999999999995</v>
      </c>
      <c r="CI779" s="355"/>
      <c r="CJ779" s="355"/>
      <c r="CK779" s="354">
        <f>IFERROR(VLOOKUP(CONCATENATE($AC779,$AE779),'[1]Matriz de Decisión'!$M$4:$Y$81,11,0),0)</f>
        <v>0.65333333333333332</v>
      </c>
      <c r="CL779" s="355"/>
      <c r="CM779" s="355"/>
      <c r="CN779" s="354">
        <f>IFERROR(VLOOKUP(CONCATENATE($AC779,$AE779),'[1]Matriz de Decisión'!$M$4:$Y$81,12,0),0)</f>
        <v>0.73666666666666669</v>
      </c>
      <c r="CO779" s="355"/>
      <c r="CP779" s="355"/>
      <c r="CQ779" s="354">
        <f>IFERROR(VLOOKUP(CONCATENATE($AC779,$AE779),'[1]Matriz de Decisión'!$M$4:$Y$81,13,0),0)</f>
        <v>0.99999999999999989</v>
      </c>
      <c r="CR779" s="355"/>
      <c r="CS779" s="355"/>
    </row>
    <row r="780" spans="1:97" ht="189" x14ac:dyDescent="0.25">
      <c r="A780" s="234" t="s">
        <v>3556</v>
      </c>
      <c r="B780" s="234" t="s">
        <v>181</v>
      </c>
      <c r="C780" s="234">
        <v>4</v>
      </c>
      <c r="D780" s="166" t="s">
        <v>194</v>
      </c>
      <c r="E780" s="120">
        <v>0</v>
      </c>
      <c r="F780" s="234">
        <v>13</v>
      </c>
      <c r="G780" s="166" t="s">
        <v>3880</v>
      </c>
      <c r="H780" s="166" t="s">
        <v>183</v>
      </c>
      <c r="I780" s="299" t="str">
        <f t="shared" si="54"/>
        <v>I-407-0-1329301</v>
      </c>
      <c r="J780" s="234" t="s">
        <v>221</v>
      </c>
      <c r="K780" s="109" t="s">
        <v>2387</v>
      </c>
      <c r="L780" s="109" t="s">
        <v>20</v>
      </c>
      <c r="M780" s="111" t="s">
        <v>4762</v>
      </c>
      <c r="N780" s="206"/>
      <c r="O780" s="110" t="s">
        <v>225</v>
      </c>
      <c r="P780" s="331" t="s">
        <v>2388</v>
      </c>
      <c r="Q780" s="331" t="s">
        <v>2389</v>
      </c>
      <c r="R780" s="110" t="s">
        <v>228</v>
      </c>
      <c r="S780" s="111" t="s">
        <v>2395</v>
      </c>
      <c r="T780" s="247" t="s">
        <v>2396</v>
      </c>
      <c r="U780" s="109">
        <v>0.45</v>
      </c>
      <c r="V780" s="216" t="s">
        <v>314</v>
      </c>
      <c r="W780" s="958">
        <v>1</v>
      </c>
      <c r="X780" s="144"/>
      <c r="Y780" s="144"/>
      <c r="Z780" s="296" t="s">
        <v>2397</v>
      </c>
      <c r="AA780" s="134">
        <v>43101</v>
      </c>
      <c r="AB780" s="134">
        <v>43465</v>
      </c>
      <c r="AC780" s="341" t="str">
        <f t="shared" si="56"/>
        <v>enero</v>
      </c>
      <c r="AD780" s="343">
        <f t="shared" si="57"/>
        <v>364</v>
      </c>
      <c r="AE780" s="342">
        <f t="shared" si="55"/>
        <v>365</v>
      </c>
      <c r="AF780" s="350">
        <v>678931200</v>
      </c>
      <c r="AG780" s="135">
        <v>0</v>
      </c>
      <c r="AH780" s="216"/>
      <c r="AI780" s="169"/>
      <c r="AJ780" s="296" t="s">
        <v>2393</v>
      </c>
      <c r="AK780" s="144"/>
      <c r="AL780" s="460">
        <v>0</v>
      </c>
      <c r="AM780" s="461" t="s">
        <v>2398</v>
      </c>
      <c r="AN780" s="446">
        <v>0</v>
      </c>
      <c r="AO780" s="461" t="s">
        <v>2785</v>
      </c>
      <c r="AP780" s="825">
        <v>0</v>
      </c>
      <c r="AQ780" s="822" t="s">
        <v>4656</v>
      </c>
      <c r="AR780" s="1160">
        <v>0</v>
      </c>
      <c r="AS780" s="1109" t="s">
        <v>5763</v>
      </c>
      <c r="AT780" s="1227">
        <v>0.38</v>
      </c>
      <c r="AU780" s="1199" t="s">
        <v>6096</v>
      </c>
      <c r="AV780" s="1461">
        <v>0.51219999999999999</v>
      </c>
      <c r="AW780" s="1201" t="s">
        <v>7376</v>
      </c>
      <c r="AX780" s="144"/>
      <c r="AY780" s="144"/>
      <c r="AZ780" s="144"/>
      <c r="BA780" s="144"/>
      <c r="BB780" s="144"/>
      <c r="BC780" s="144"/>
      <c r="BD780" s="144"/>
      <c r="BE780" s="144"/>
      <c r="BF780" s="144"/>
      <c r="BG780" s="144"/>
      <c r="BH780" s="144"/>
      <c r="BI780" s="144"/>
      <c r="BJ780" s="335">
        <f>IFERROR(VLOOKUP(CONCATENATE($AC780,$AE780),'Matriz de Decisión'!$M$4:$Y$81,2,0),0)</f>
        <v>5.333333333333333E-2</v>
      </c>
      <c r="BK780" s="354">
        <v>0</v>
      </c>
      <c r="BL780" s="461" t="s">
        <v>2398</v>
      </c>
      <c r="BM780" s="352">
        <v>0</v>
      </c>
      <c r="BN780" s="352">
        <v>0</v>
      </c>
      <c r="BO780" s="461" t="s">
        <v>2785</v>
      </c>
      <c r="BP780" s="829">
        <v>0</v>
      </c>
      <c r="BQ780" s="833">
        <v>0</v>
      </c>
      <c r="BR780" s="828" t="s">
        <v>4660</v>
      </c>
      <c r="BS780" s="354">
        <f>IFERROR(VLOOKUP(CONCATENATE($AC780,$AE780),'[1]Matriz de Decisión'!$M$4:$Y$81,5,0),0)</f>
        <v>0.21333333333333332</v>
      </c>
      <c r="BT780" s="1227">
        <v>0.21</v>
      </c>
      <c r="BU780" s="1113" t="s">
        <v>5763</v>
      </c>
      <c r="BV780" s="354">
        <f>IFERROR(VLOOKUP(CONCATENATE($AC780,$AE780),'[1]Matriz de Decisión'!$M$4:$Y$81,6,0),0)</f>
        <v>0.26666666666666666</v>
      </c>
      <c r="BW780" s="1251">
        <v>0.38</v>
      </c>
      <c r="BX780" s="1199" t="s">
        <v>6096</v>
      </c>
      <c r="BY780" s="354">
        <f>IFERROR(VLOOKUP(CONCATENATE($AC780,$AE780),'[1]Matriz de Decisión'!$M$4:$Y$81,7,0),0)</f>
        <v>0.32</v>
      </c>
      <c r="BZ780" s="1461">
        <v>0.51219999999999999</v>
      </c>
      <c r="CA780" s="1228" t="s">
        <v>7376</v>
      </c>
      <c r="CB780" s="354">
        <f>IFERROR(VLOOKUP(CONCATENATE($AC780,$AE780),'[1]Matriz de Decisión'!$M$4:$Y$81,8,0),0)</f>
        <v>0.40333333333333332</v>
      </c>
      <c r="CC780" s="355"/>
      <c r="CD780" s="355"/>
      <c r="CE780" s="354">
        <f>IFERROR(VLOOKUP(CONCATENATE($AC780,$AE780),'[1]Matriz de Decisión'!$M$4:$Y$81,9,0),0)</f>
        <v>0.48666666666666664</v>
      </c>
      <c r="CF780" s="355"/>
      <c r="CG780" s="355"/>
      <c r="CH780" s="354">
        <f>IFERROR(VLOOKUP(CONCATENATE($AC780,$AE780),'[1]Matriz de Decisión'!$M$4:$Y$81,10,0),0)</f>
        <v>0.56999999999999995</v>
      </c>
      <c r="CI780" s="355"/>
      <c r="CJ780" s="355"/>
      <c r="CK780" s="354">
        <f>IFERROR(VLOOKUP(CONCATENATE($AC780,$AE780),'[1]Matriz de Decisión'!$M$4:$Y$81,11,0),0)</f>
        <v>0.65333333333333332</v>
      </c>
      <c r="CL780" s="355"/>
      <c r="CM780" s="355"/>
      <c r="CN780" s="354">
        <f>IFERROR(VLOOKUP(CONCATENATE($AC780,$AE780),'[1]Matriz de Decisión'!$M$4:$Y$81,12,0),0)</f>
        <v>0.73666666666666669</v>
      </c>
      <c r="CO780" s="355"/>
      <c r="CP780" s="355"/>
      <c r="CQ780" s="354">
        <f>IFERROR(VLOOKUP(CONCATENATE($AC780,$AE780),'[1]Matriz de Decisión'!$M$4:$Y$81,13,0),0)</f>
        <v>0.99999999999999989</v>
      </c>
      <c r="CR780" s="355"/>
      <c r="CS780" s="355"/>
    </row>
    <row r="781" spans="1:97" ht="94.5" x14ac:dyDescent="0.25">
      <c r="A781" s="234" t="s">
        <v>3556</v>
      </c>
      <c r="B781" s="234" t="s">
        <v>181</v>
      </c>
      <c r="C781" s="234">
        <v>4</v>
      </c>
      <c r="D781" s="166" t="s">
        <v>194</v>
      </c>
      <c r="E781" s="120" t="s">
        <v>216</v>
      </c>
      <c r="F781" s="234">
        <v>13</v>
      </c>
      <c r="G781" s="166" t="s">
        <v>3881</v>
      </c>
      <c r="H781" s="166" t="s">
        <v>183</v>
      </c>
      <c r="I781" s="299" t="str">
        <f t="shared" si="54"/>
        <v>I-407-0-1329401</v>
      </c>
      <c r="J781" s="234" t="s">
        <v>221</v>
      </c>
      <c r="K781" s="109" t="s">
        <v>2387</v>
      </c>
      <c r="L781" s="109" t="s">
        <v>20</v>
      </c>
      <c r="M781" s="111" t="s">
        <v>4762</v>
      </c>
      <c r="N781" s="206"/>
      <c r="O781" s="110" t="s">
        <v>225</v>
      </c>
      <c r="P781" s="331" t="s">
        <v>2388</v>
      </c>
      <c r="Q781" s="331" t="s">
        <v>2389</v>
      </c>
      <c r="R781" s="110" t="s">
        <v>228</v>
      </c>
      <c r="S781" s="111" t="s">
        <v>2399</v>
      </c>
      <c r="T781" s="247" t="s">
        <v>2400</v>
      </c>
      <c r="U781" s="109">
        <v>0.25</v>
      </c>
      <c r="V781" s="216" t="s">
        <v>314</v>
      </c>
      <c r="W781" s="958">
        <v>1</v>
      </c>
      <c r="X781" s="144"/>
      <c r="Y781" s="144"/>
      <c r="Z781" s="296" t="s">
        <v>2401</v>
      </c>
      <c r="AA781" s="134">
        <v>43115</v>
      </c>
      <c r="AB781" s="134">
        <v>43465</v>
      </c>
      <c r="AC781" s="341" t="str">
        <f t="shared" si="56"/>
        <v>enero</v>
      </c>
      <c r="AD781" s="343">
        <f t="shared" si="57"/>
        <v>350</v>
      </c>
      <c r="AE781" s="342">
        <f t="shared" si="55"/>
        <v>365</v>
      </c>
      <c r="AF781" s="350">
        <v>332814000</v>
      </c>
      <c r="AG781" s="135">
        <v>0</v>
      </c>
      <c r="AH781" s="216"/>
      <c r="AI781" s="169"/>
      <c r="AJ781" s="296" t="s">
        <v>2393</v>
      </c>
      <c r="AK781" s="144"/>
      <c r="AL781" s="460">
        <v>0.25</v>
      </c>
      <c r="AM781" s="461" t="s">
        <v>2402</v>
      </c>
      <c r="AN781" s="568">
        <v>0.25</v>
      </c>
      <c r="AO781" s="569" t="s">
        <v>2786</v>
      </c>
      <c r="AP781" s="825">
        <v>0.25</v>
      </c>
      <c r="AQ781" s="822" t="s">
        <v>4657</v>
      </c>
      <c r="AR781" s="1160">
        <v>0.5</v>
      </c>
      <c r="AS781" s="1108" t="s">
        <v>5764</v>
      </c>
      <c r="AT781" s="1227">
        <v>0.5</v>
      </c>
      <c r="AU781" s="1096" t="s">
        <v>6097</v>
      </c>
      <c r="AV781" s="1429">
        <v>0.5</v>
      </c>
      <c r="AW781" s="1096" t="s">
        <v>7377</v>
      </c>
      <c r="AX781" s="144"/>
      <c r="AY781" s="144"/>
      <c r="AZ781" s="144"/>
      <c r="BA781" s="144"/>
      <c r="BB781" s="144"/>
      <c r="BC781" s="144"/>
      <c r="BD781" s="144"/>
      <c r="BE781" s="144"/>
      <c r="BF781" s="144"/>
      <c r="BG781" s="144"/>
      <c r="BH781" s="144"/>
      <c r="BI781" s="144"/>
      <c r="BJ781" s="335">
        <f>IFERROR(VLOOKUP(CONCATENATE($AC781,$AE781),'Matriz de Decisión'!$M$4:$Y$81,2,0),0)</f>
        <v>5.333333333333333E-2</v>
      </c>
      <c r="BK781" s="460">
        <v>0.25</v>
      </c>
      <c r="BL781" s="461" t="s">
        <v>2402</v>
      </c>
      <c r="BM781" s="446">
        <v>0.25</v>
      </c>
      <c r="BN781" s="446">
        <v>0.25</v>
      </c>
      <c r="BO781" s="569" t="s">
        <v>2786</v>
      </c>
      <c r="BP781" s="830">
        <v>0.25</v>
      </c>
      <c r="BQ781" s="833">
        <v>0.25</v>
      </c>
      <c r="BR781" s="832" t="s">
        <v>4657</v>
      </c>
      <c r="BS781" s="354">
        <f>IFERROR(VLOOKUP(CONCATENATE($AC781,$AE781),'[1]Matriz de Decisión'!$M$4:$Y$81,5,0),0)</f>
        <v>0.21333333333333332</v>
      </c>
      <c r="BT781" s="1227">
        <v>0.5</v>
      </c>
      <c r="BU781" s="1226" t="s">
        <v>5764</v>
      </c>
      <c r="BV781" s="1251">
        <f>IFERROR(VLOOKUP(CONCATENATE($AC781,$AE781),'[1]Matriz de Decisión'!$M$4:$Y$81,6,0),0)</f>
        <v>0.26666666666666666</v>
      </c>
      <c r="BW781" s="1251">
        <v>0.5</v>
      </c>
      <c r="BX781" s="1096" t="s">
        <v>6097</v>
      </c>
      <c r="BY781" s="354">
        <f>IFERROR(VLOOKUP(CONCATENATE($AC781,$AE781),'[1]Matriz de Decisión'!$M$4:$Y$81,7,0),0)</f>
        <v>0.32</v>
      </c>
      <c r="BZ781" s="1429">
        <v>0.5</v>
      </c>
      <c r="CA781" s="1228" t="s">
        <v>7377</v>
      </c>
      <c r="CB781" s="354">
        <f>IFERROR(VLOOKUP(CONCATENATE($AC781,$AE781),'[1]Matriz de Decisión'!$M$4:$Y$81,8,0),0)</f>
        <v>0.40333333333333332</v>
      </c>
      <c r="CC781" s="355"/>
      <c r="CD781" s="355"/>
      <c r="CE781" s="354">
        <f>IFERROR(VLOOKUP(CONCATENATE($AC781,$AE781),'[1]Matriz de Decisión'!$M$4:$Y$81,9,0),0)</f>
        <v>0.48666666666666664</v>
      </c>
      <c r="CF781" s="355"/>
      <c r="CG781" s="355"/>
      <c r="CH781" s="354">
        <f>IFERROR(VLOOKUP(CONCATENATE($AC781,$AE781),'[1]Matriz de Decisión'!$M$4:$Y$81,10,0),0)</f>
        <v>0.56999999999999995</v>
      </c>
      <c r="CI781" s="355"/>
      <c r="CJ781" s="355"/>
      <c r="CK781" s="354">
        <f>IFERROR(VLOOKUP(CONCATENATE($AC781,$AE781),'[1]Matriz de Decisión'!$M$4:$Y$81,11,0),0)</f>
        <v>0.65333333333333332</v>
      </c>
      <c r="CL781" s="355"/>
      <c r="CM781" s="355"/>
      <c r="CN781" s="354">
        <f>IFERROR(VLOOKUP(CONCATENATE($AC781,$AE781),'[1]Matriz de Decisión'!$M$4:$Y$81,12,0),0)</f>
        <v>0.73666666666666669</v>
      </c>
      <c r="CO781" s="355"/>
      <c r="CP781" s="355"/>
      <c r="CQ781" s="354">
        <f>IFERROR(VLOOKUP(CONCATENATE($AC781,$AE781),'[1]Matriz de Decisión'!$M$4:$Y$81,13,0),0)</f>
        <v>0.99999999999999989</v>
      </c>
      <c r="CR781" s="355"/>
      <c r="CS781" s="355"/>
    </row>
    <row r="782" spans="1:97" ht="34.5" customHeight="1" x14ac:dyDescent="0.25">
      <c r="A782" s="234" t="s">
        <v>3556</v>
      </c>
      <c r="B782" s="234" t="s">
        <v>181</v>
      </c>
      <c r="C782" s="234">
        <v>4</v>
      </c>
      <c r="D782" s="166" t="s">
        <v>194</v>
      </c>
      <c r="E782" s="120" t="s">
        <v>216</v>
      </c>
      <c r="F782" s="234">
        <v>13</v>
      </c>
      <c r="G782" s="166" t="s">
        <v>3882</v>
      </c>
      <c r="H782" s="166" t="s">
        <v>183</v>
      </c>
      <c r="I782" s="299" t="str">
        <f t="shared" si="54"/>
        <v>I-407-0-1329501</v>
      </c>
      <c r="J782" s="234" t="s">
        <v>221</v>
      </c>
      <c r="K782" s="109" t="s">
        <v>2387</v>
      </c>
      <c r="L782" s="109" t="s">
        <v>20</v>
      </c>
      <c r="M782" s="111" t="s">
        <v>4762</v>
      </c>
      <c r="N782" s="206"/>
      <c r="O782" s="110" t="s">
        <v>225</v>
      </c>
      <c r="P782" s="331" t="s">
        <v>2388</v>
      </c>
      <c r="Q782" s="331" t="s">
        <v>2389</v>
      </c>
      <c r="R782" s="110" t="s">
        <v>228</v>
      </c>
      <c r="S782" s="111" t="s">
        <v>2403</v>
      </c>
      <c r="T782" s="247" t="s">
        <v>2404</v>
      </c>
      <c r="U782" s="109">
        <v>0.1</v>
      </c>
      <c r="V782" s="216" t="s">
        <v>1112</v>
      </c>
      <c r="W782" s="310">
        <v>2</v>
      </c>
      <c r="X782" s="144"/>
      <c r="Y782" s="144"/>
      <c r="Z782" s="296" t="s">
        <v>2405</v>
      </c>
      <c r="AA782" s="134">
        <v>43101</v>
      </c>
      <c r="AB782" s="134">
        <v>43465</v>
      </c>
      <c r="AC782" s="341" t="str">
        <f t="shared" si="56"/>
        <v>enero</v>
      </c>
      <c r="AD782" s="343">
        <f t="shared" si="57"/>
        <v>364</v>
      </c>
      <c r="AE782" s="342">
        <f t="shared" si="55"/>
        <v>365</v>
      </c>
      <c r="AF782" s="350">
        <v>3708400000</v>
      </c>
      <c r="AG782" s="135">
        <v>0</v>
      </c>
      <c r="AH782" s="216"/>
      <c r="AI782" s="169"/>
      <c r="AJ782" s="296" t="s">
        <v>2393</v>
      </c>
      <c r="AK782" s="144"/>
      <c r="AL782" s="460">
        <v>0</v>
      </c>
      <c r="AM782" s="461" t="s">
        <v>2406</v>
      </c>
      <c r="AN782" s="446">
        <v>0</v>
      </c>
      <c r="AO782" s="461" t="s">
        <v>2787</v>
      </c>
      <c r="AP782" s="823">
        <v>0</v>
      </c>
      <c r="AQ782" s="824" t="s">
        <v>4658</v>
      </c>
      <c r="AR782" s="1373">
        <v>0.5</v>
      </c>
      <c r="AS782" s="1097" t="s">
        <v>5765</v>
      </c>
      <c r="AT782" s="1227">
        <v>0.5</v>
      </c>
      <c r="AU782" s="1096" t="s">
        <v>6097</v>
      </c>
      <c r="AV782" s="1227">
        <v>0.5</v>
      </c>
      <c r="AW782" s="1096" t="s">
        <v>7378</v>
      </c>
      <c r="AX782" s="144"/>
      <c r="AY782" s="144"/>
      <c r="AZ782" s="144"/>
      <c r="BA782" s="144"/>
      <c r="BB782" s="144"/>
      <c r="BC782" s="144"/>
      <c r="BD782" s="144"/>
      <c r="BE782" s="144"/>
      <c r="BF782" s="144"/>
      <c r="BG782" s="144"/>
      <c r="BH782" s="144"/>
      <c r="BI782" s="144"/>
      <c r="BJ782" s="335">
        <f>IFERROR(VLOOKUP(CONCATENATE($AC782,$AE782),'Matriz de Decisión'!$M$4:$Y$81,2,0),0)</f>
        <v>5.333333333333333E-2</v>
      </c>
      <c r="BK782" s="354">
        <v>0</v>
      </c>
      <c r="BL782" s="461" t="s">
        <v>2406</v>
      </c>
      <c r="BM782" s="352">
        <v>0</v>
      </c>
      <c r="BN782" s="352">
        <v>0</v>
      </c>
      <c r="BO782" s="461" t="s">
        <v>2787</v>
      </c>
      <c r="BP782" s="829">
        <v>0</v>
      </c>
      <c r="BQ782" s="830">
        <v>0</v>
      </c>
      <c r="BR782" s="831" t="s">
        <v>4658</v>
      </c>
      <c r="BS782" s="354">
        <f>IFERROR(VLOOKUP(CONCATENATE($AC782,$AE782),'[1]Matriz de Decisión'!$M$4:$Y$81,5,0),0)</f>
        <v>0.21333333333333332</v>
      </c>
      <c r="BT782" s="1227">
        <v>0.5</v>
      </c>
      <c r="BU782" s="1113" t="s">
        <v>5767</v>
      </c>
      <c r="BV782" s="354">
        <v>0.5</v>
      </c>
      <c r="BW782" s="1223"/>
      <c r="BX782" s="1096" t="s">
        <v>6097</v>
      </c>
      <c r="BY782" s="354">
        <f>IFERROR(VLOOKUP(CONCATENATE($AC782,$AE782),'[1]Matriz de Decisión'!$M$4:$Y$81,7,0),0)</f>
        <v>0.32</v>
      </c>
      <c r="BZ782" s="1227">
        <v>0.5</v>
      </c>
      <c r="CA782" s="1228" t="s">
        <v>7378</v>
      </c>
      <c r="CB782" s="354">
        <f>IFERROR(VLOOKUP(CONCATENATE($AC782,$AE782),'[1]Matriz de Decisión'!$M$4:$Y$81,8,0),0)</f>
        <v>0.40333333333333332</v>
      </c>
      <c r="CC782" s="355"/>
      <c r="CD782" s="355"/>
      <c r="CE782" s="354">
        <f>IFERROR(VLOOKUP(CONCATENATE($AC782,$AE782),'[1]Matriz de Decisión'!$M$4:$Y$81,9,0),0)</f>
        <v>0.48666666666666664</v>
      </c>
      <c r="CF782" s="355"/>
      <c r="CG782" s="355"/>
      <c r="CH782" s="354">
        <f>IFERROR(VLOOKUP(CONCATENATE($AC782,$AE782),'[1]Matriz de Decisión'!$M$4:$Y$81,10,0),0)</f>
        <v>0.56999999999999995</v>
      </c>
      <c r="CI782" s="355"/>
      <c r="CJ782" s="355"/>
      <c r="CK782" s="354">
        <f>IFERROR(VLOOKUP(CONCATENATE($AC782,$AE782),'[1]Matriz de Decisión'!$M$4:$Y$81,11,0),0)</f>
        <v>0.65333333333333332</v>
      </c>
      <c r="CL782" s="355"/>
      <c r="CM782" s="355"/>
      <c r="CN782" s="354">
        <f>IFERROR(VLOOKUP(CONCATENATE($AC782,$AE782),'[1]Matriz de Decisión'!$M$4:$Y$81,12,0),0)</f>
        <v>0.73666666666666669</v>
      </c>
      <c r="CO782" s="355"/>
      <c r="CP782" s="355"/>
      <c r="CQ782" s="354">
        <f>IFERROR(VLOOKUP(CONCATENATE($AC782,$AE782),'[1]Matriz de Decisión'!$M$4:$Y$81,13,0),0)</f>
        <v>0.99999999999999989</v>
      </c>
      <c r="CR782" s="355"/>
      <c r="CS782" s="355"/>
    </row>
    <row r="783" spans="1:97" ht="46.5" customHeight="1" x14ac:dyDescent="0.25">
      <c r="A783" s="234" t="s">
        <v>3556</v>
      </c>
      <c r="B783" s="234" t="s">
        <v>181</v>
      </c>
      <c r="C783" s="234">
        <v>4</v>
      </c>
      <c r="D783" s="166" t="s">
        <v>194</v>
      </c>
      <c r="E783" s="120" t="s">
        <v>216</v>
      </c>
      <c r="F783" s="234">
        <v>13</v>
      </c>
      <c r="G783" s="166" t="s">
        <v>3883</v>
      </c>
      <c r="H783" s="166" t="s">
        <v>183</v>
      </c>
      <c r="I783" s="299" t="str">
        <f t="shared" si="54"/>
        <v>I-407-0-1329601</v>
      </c>
      <c r="J783" s="234" t="s">
        <v>221</v>
      </c>
      <c r="K783" s="109" t="s">
        <v>2387</v>
      </c>
      <c r="L783" s="109" t="s">
        <v>20</v>
      </c>
      <c r="M783" s="111" t="s">
        <v>4762</v>
      </c>
      <c r="N783" s="206"/>
      <c r="O783" s="110" t="s">
        <v>225</v>
      </c>
      <c r="P783" s="331" t="s">
        <v>2388</v>
      </c>
      <c r="Q783" s="331" t="s">
        <v>2389</v>
      </c>
      <c r="R783" s="110" t="s">
        <v>228</v>
      </c>
      <c r="S783" s="111" t="s">
        <v>2407</v>
      </c>
      <c r="T783" s="247" t="s">
        <v>2408</v>
      </c>
      <c r="U783" s="170">
        <v>0.15</v>
      </c>
      <c r="V783" s="216" t="s">
        <v>314</v>
      </c>
      <c r="W783" s="618">
        <v>1</v>
      </c>
      <c r="X783" s="144"/>
      <c r="Y783" s="144"/>
      <c r="Z783" s="296" t="s">
        <v>2409</v>
      </c>
      <c r="AA783" s="134">
        <v>43101</v>
      </c>
      <c r="AB783" s="134">
        <v>43465</v>
      </c>
      <c r="AC783" s="341" t="str">
        <f t="shared" si="56"/>
        <v>enero</v>
      </c>
      <c r="AD783" s="343">
        <f t="shared" si="57"/>
        <v>364</v>
      </c>
      <c r="AE783" s="342">
        <f t="shared" si="55"/>
        <v>365</v>
      </c>
      <c r="AF783" s="350">
        <v>452620800</v>
      </c>
      <c r="AG783" s="135">
        <v>0</v>
      </c>
      <c r="AH783" s="216"/>
      <c r="AI783" s="169"/>
      <c r="AJ783" s="296" t="s">
        <v>2393</v>
      </c>
      <c r="AK783" s="144"/>
      <c r="AL783" s="462"/>
      <c r="AM783" s="461" t="s">
        <v>2410</v>
      </c>
      <c r="AN783" s="570">
        <v>0.1953</v>
      </c>
      <c r="AO783" s="569" t="s">
        <v>2788</v>
      </c>
      <c r="AP783" s="826">
        <v>0.31950000000000001</v>
      </c>
      <c r="AQ783" s="827" t="s">
        <v>4659</v>
      </c>
      <c r="AR783" s="1160">
        <v>0.48930000000000001</v>
      </c>
      <c r="AS783" s="1108" t="s">
        <v>5766</v>
      </c>
      <c r="AT783" s="1227">
        <v>0.56000000000000005</v>
      </c>
      <c r="AU783" s="1203" t="s">
        <v>6098</v>
      </c>
      <c r="AV783" s="1461">
        <v>0.58330000000000004</v>
      </c>
      <c r="AW783" s="1392" t="s">
        <v>7379</v>
      </c>
      <c r="AX783" s="144"/>
      <c r="AY783" s="144"/>
      <c r="AZ783" s="144"/>
      <c r="BA783" s="144"/>
      <c r="BB783" s="144"/>
      <c r="BC783" s="144"/>
      <c r="BD783" s="144"/>
      <c r="BE783" s="144"/>
      <c r="BF783" s="144"/>
      <c r="BG783" s="144"/>
      <c r="BH783" s="144"/>
      <c r="BI783" s="144"/>
      <c r="BJ783" s="335">
        <f>IFERROR(VLOOKUP(CONCATENATE($AC783,$AE783),'Matriz de Decisión'!$M$4:$Y$81,2,0),0)</f>
        <v>5.333333333333333E-2</v>
      </c>
      <c r="BK783" s="354">
        <v>0.13</v>
      </c>
      <c r="BL783" s="461" t="s">
        <v>2410</v>
      </c>
      <c r="BM783" s="571">
        <v>0.1953</v>
      </c>
      <c r="BN783" s="571">
        <v>0.1953</v>
      </c>
      <c r="BO783" s="569" t="s">
        <v>2788</v>
      </c>
      <c r="BP783" s="834">
        <v>0.36209999999999998</v>
      </c>
      <c r="BQ783" s="835">
        <v>0.31950000000000001</v>
      </c>
      <c r="BR783" s="836" t="s">
        <v>4661</v>
      </c>
      <c r="BS783" s="354">
        <f>IFERROR(VLOOKUP(CONCATENATE($AC783,$AE783),'[1]Matriz de Decisión'!$M$4:$Y$81,5,0),0)</f>
        <v>0.21333333333333332</v>
      </c>
      <c r="BT783" s="1227">
        <v>0.48930000000000001</v>
      </c>
      <c r="BU783" s="1226" t="s">
        <v>5766</v>
      </c>
      <c r="BV783" s="354">
        <f>IFERROR(VLOOKUP(CONCATENATE($AC783,$AE783),'[1]Matriz de Decisión'!$M$4:$Y$81,6,0),0)</f>
        <v>0.26666666666666666</v>
      </c>
      <c r="BW783" s="1251">
        <v>0.56000000000000005</v>
      </c>
      <c r="BX783" s="1203" t="s">
        <v>6099</v>
      </c>
      <c r="BY783" s="354">
        <f>IFERROR(VLOOKUP(CONCATENATE($AC783,$AE783),'[1]Matriz de Decisión'!$M$4:$Y$81,7,0),0)</f>
        <v>0.32</v>
      </c>
      <c r="BZ783" s="1461">
        <v>0.58330000000000004</v>
      </c>
      <c r="CA783" s="1228" t="s">
        <v>7380</v>
      </c>
      <c r="CB783" s="354">
        <f>IFERROR(VLOOKUP(CONCATENATE($AC783,$AE783),'[1]Matriz de Decisión'!$M$4:$Y$81,8,0),0)</f>
        <v>0.40333333333333332</v>
      </c>
      <c r="CC783" s="355"/>
      <c r="CD783" s="355"/>
      <c r="CE783" s="354">
        <f>IFERROR(VLOOKUP(CONCATENATE($AC783,$AE783),'[1]Matriz de Decisión'!$M$4:$Y$81,9,0),0)</f>
        <v>0.48666666666666664</v>
      </c>
      <c r="CF783" s="355"/>
      <c r="CG783" s="355"/>
      <c r="CH783" s="354">
        <f>IFERROR(VLOOKUP(CONCATENATE($AC783,$AE783),'[1]Matriz de Decisión'!$M$4:$Y$81,10,0),0)</f>
        <v>0.56999999999999995</v>
      </c>
      <c r="CI783" s="355"/>
      <c r="CJ783" s="355"/>
      <c r="CK783" s="354">
        <f>IFERROR(VLOOKUP(CONCATENATE($AC783,$AE783),'[1]Matriz de Decisión'!$M$4:$Y$81,11,0),0)</f>
        <v>0.65333333333333332</v>
      </c>
      <c r="CL783" s="355"/>
      <c r="CM783" s="355"/>
      <c r="CN783" s="354">
        <f>IFERROR(VLOOKUP(CONCATENATE($AC783,$AE783),'[1]Matriz de Decisión'!$M$4:$Y$81,12,0),0)</f>
        <v>0.73666666666666669</v>
      </c>
      <c r="CO783" s="355"/>
      <c r="CP783" s="355"/>
      <c r="CQ783" s="354">
        <f>IFERROR(VLOOKUP(CONCATENATE($AC783,$AE783),'[1]Matriz de Decisión'!$M$4:$Y$81,13,0),0)</f>
        <v>0.99999999999999989</v>
      </c>
      <c r="CR783" s="355"/>
      <c r="CS783" s="355"/>
    </row>
    <row r="784" spans="1:97" ht="63.75" customHeight="1" x14ac:dyDescent="0.25">
      <c r="Y784" s="19"/>
      <c r="AC784" s="297"/>
      <c r="AD784" s="298"/>
      <c r="AE784" s="298"/>
    </row>
    <row r="785" spans="12:31" ht="63.75" customHeight="1" x14ac:dyDescent="0.25">
      <c r="Z785" s="1446"/>
      <c r="AC785" s="297"/>
      <c r="AD785" s="298"/>
      <c r="AE785" s="298"/>
    </row>
    <row r="786" spans="12:31" ht="63.75" customHeight="1" x14ac:dyDescent="0.25">
      <c r="AC786" s="297"/>
      <c r="AD786" s="298"/>
      <c r="AE786" s="298"/>
    </row>
    <row r="787" spans="12:31" ht="63.75" customHeight="1" x14ac:dyDescent="0.25">
      <c r="AC787" s="297"/>
      <c r="AD787" s="298"/>
      <c r="AE787" s="298"/>
    </row>
    <row r="788" spans="12:31" ht="63.75" customHeight="1" x14ac:dyDescent="0.25">
      <c r="L788" s="8" t="s">
        <v>5977</v>
      </c>
      <c r="AC788" s="297"/>
      <c r="AD788" s="298"/>
      <c r="AE788" s="298"/>
    </row>
    <row r="789" spans="12:31" ht="63.75" customHeight="1" x14ac:dyDescent="0.25">
      <c r="AC789" s="297"/>
      <c r="AD789" s="298"/>
      <c r="AE789" s="298"/>
    </row>
    <row r="790" spans="12:31" ht="63.75" customHeight="1" x14ac:dyDescent="0.25">
      <c r="AC790" s="297"/>
      <c r="AD790" s="298"/>
      <c r="AE790" s="298"/>
    </row>
    <row r="791" spans="12:31" ht="63.75" customHeight="1" x14ac:dyDescent="0.25">
      <c r="AC791" s="297"/>
      <c r="AD791" s="298"/>
      <c r="AE791" s="298"/>
    </row>
    <row r="792" spans="12:31" ht="63.75" customHeight="1" x14ac:dyDescent="0.25">
      <c r="AC792" s="297"/>
      <c r="AD792" s="298"/>
      <c r="AE792" s="298"/>
    </row>
    <row r="793" spans="12:31" ht="63.75" customHeight="1" x14ac:dyDescent="0.25">
      <c r="AC793" s="297"/>
      <c r="AD793" s="298"/>
      <c r="AE793" s="298"/>
    </row>
    <row r="794" spans="12:31" ht="63.75" customHeight="1" x14ac:dyDescent="0.25">
      <c r="AC794" s="297"/>
      <c r="AD794" s="298"/>
      <c r="AE794" s="298"/>
    </row>
    <row r="795" spans="12:31" ht="63.75" customHeight="1" x14ac:dyDescent="0.25">
      <c r="AC795" s="297"/>
      <c r="AD795" s="298"/>
      <c r="AE795" s="298"/>
    </row>
    <row r="796" spans="12:31" ht="63.75" customHeight="1" x14ac:dyDescent="0.25">
      <c r="AC796" s="297"/>
      <c r="AD796" s="298"/>
      <c r="AE796" s="298"/>
    </row>
    <row r="797" spans="12:31" ht="63.75" customHeight="1" x14ac:dyDescent="0.25">
      <c r="AC797" s="297"/>
      <c r="AD797" s="298"/>
      <c r="AE797" s="298"/>
    </row>
    <row r="798" spans="12:31" ht="63.75" customHeight="1" x14ac:dyDescent="0.25">
      <c r="AC798" s="297"/>
      <c r="AD798" s="298"/>
      <c r="AE798" s="298"/>
    </row>
    <row r="799" spans="12:31" ht="63.75" customHeight="1" x14ac:dyDescent="0.25">
      <c r="AC799" s="297"/>
      <c r="AD799" s="298"/>
      <c r="AE799" s="298"/>
    </row>
    <row r="800" spans="12:31" ht="63.75" customHeight="1" x14ac:dyDescent="0.25">
      <c r="AC800" s="297"/>
      <c r="AD800" s="298"/>
      <c r="AE800" s="298"/>
    </row>
    <row r="801" spans="29:31" ht="63.75" customHeight="1" x14ac:dyDescent="0.25">
      <c r="AC801" s="297"/>
      <c r="AD801" s="298"/>
      <c r="AE801" s="298"/>
    </row>
    <row r="802" spans="29:31" ht="63.75" customHeight="1" x14ac:dyDescent="0.25">
      <c r="AC802" s="297"/>
      <c r="AD802" s="298"/>
      <c r="AE802" s="298"/>
    </row>
    <row r="803" spans="29:31" ht="63.75" customHeight="1" x14ac:dyDescent="0.25">
      <c r="AC803" s="297"/>
      <c r="AD803" s="298"/>
      <c r="AE803" s="298"/>
    </row>
    <row r="804" spans="29:31" ht="63.75" customHeight="1" x14ac:dyDescent="0.25">
      <c r="AC804" s="297"/>
      <c r="AD804" s="298"/>
      <c r="AE804" s="298"/>
    </row>
    <row r="805" spans="29:31" ht="63.75" customHeight="1" x14ac:dyDescent="0.25">
      <c r="AC805" s="297"/>
      <c r="AD805" s="298"/>
      <c r="AE805" s="298"/>
    </row>
    <row r="806" spans="29:31" ht="63.75" customHeight="1" x14ac:dyDescent="0.25">
      <c r="AC806" s="297"/>
      <c r="AD806" s="298"/>
      <c r="AE806" s="298"/>
    </row>
    <row r="807" spans="29:31" ht="63.75" customHeight="1" x14ac:dyDescent="0.25">
      <c r="AC807" s="297"/>
      <c r="AD807" s="298"/>
      <c r="AE807" s="298"/>
    </row>
    <row r="808" spans="29:31" ht="63.75" customHeight="1" x14ac:dyDescent="0.25">
      <c r="AC808" s="297"/>
      <c r="AD808" s="298"/>
      <c r="AE808" s="298"/>
    </row>
    <row r="809" spans="29:31" ht="63.75" customHeight="1" x14ac:dyDescent="0.25">
      <c r="AC809" s="297"/>
      <c r="AD809" s="298"/>
      <c r="AE809" s="298"/>
    </row>
    <row r="810" spans="29:31" ht="63.75" customHeight="1" x14ac:dyDescent="0.25">
      <c r="AC810" s="297"/>
      <c r="AD810" s="298"/>
      <c r="AE810" s="298"/>
    </row>
    <row r="811" spans="29:31" ht="63.75" customHeight="1" x14ac:dyDescent="0.25">
      <c r="AC811" s="297"/>
      <c r="AD811" s="298"/>
      <c r="AE811" s="298"/>
    </row>
    <row r="812" spans="29:31" ht="63.75" customHeight="1" x14ac:dyDescent="0.25">
      <c r="AC812" s="297"/>
      <c r="AD812" s="298"/>
      <c r="AE812" s="298"/>
    </row>
    <row r="813" spans="29:31" ht="63.75" customHeight="1" x14ac:dyDescent="0.25">
      <c r="AC813" s="297"/>
      <c r="AD813" s="298"/>
      <c r="AE813" s="298"/>
    </row>
    <row r="814" spans="29:31" ht="63.75" customHeight="1" x14ac:dyDescent="0.25">
      <c r="AC814" s="297"/>
      <c r="AD814" s="298"/>
      <c r="AE814" s="298"/>
    </row>
    <row r="815" spans="29:31" ht="63.75" customHeight="1" x14ac:dyDescent="0.25">
      <c r="AC815" s="297"/>
      <c r="AD815" s="298"/>
      <c r="AE815" s="298"/>
    </row>
    <row r="816" spans="29:31" ht="63.75" customHeight="1" x14ac:dyDescent="0.25">
      <c r="AC816" s="297"/>
      <c r="AD816" s="298"/>
      <c r="AE816" s="298"/>
    </row>
    <row r="817" spans="29:31" ht="63.75" customHeight="1" x14ac:dyDescent="0.25">
      <c r="AC817" s="297"/>
      <c r="AD817" s="298"/>
      <c r="AE817" s="298"/>
    </row>
    <row r="818" spans="29:31" ht="63.75" customHeight="1" x14ac:dyDescent="0.25">
      <c r="AC818" s="297"/>
      <c r="AD818" s="298"/>
      <c r="AE818" s="298"/>
    </row>
    <row r="819" spans="29:31" ht="63.75" customHeight="1" x14ac:dyDescent="0.25">
      <c r="AC819" s="297"/>
      <c r="AD819" s="298"/>
      <c r="AE819" s="298"/>
    </row>
    <row r="820" spans="29:31" ht="63.75" customHeight="1" x14ac:dyDescent="0.25">
      <c r="AC820" s="297"/>
      <c r="AD820" s="298"/>
      <c r="AE820" s="298"/>
    </row>
    <row r="821" spans="29:31" ht="63.75" customHeight="1" x14ac:dyDescent="0.25">
      <c r="AC821" s="297"/>
      <c r="AD821" s="298"/>
      <c r="AE821" s="298"/>
    </row>
    <row r="822" spans="29:31" ht="63.75" customHeight="1" x14ac:dyDescent="0.25">
      <c r="AC822" s="297"/>
      <c r="AD822" s="298"/>
      <c r="AE822" s="298"/>
    </row>
    <row r="823" spans="29:31" ht="63.75" customHeight="1" x14ac:dyDescent="0.25">
      <c r="AC823" s="297"/>
      <c r="AD823" s="298"/>
      <c r="AE823" s="298"/>
    </row>
    <row r="824" spans="29:31" ht="63.75" customHeight="1" x14ac:dyDescent="0.25">
      <c r="AC824" s="297"/>
      <c r="AD824" s="298"/>
      <c r="AE824" s="298"/>
    </row>
    <row r="825" spans="29:31" ht="63.75" customHeight="1" x14ac:dyDescent="0.25">
      <c r="AC825" s="297"/>
      <c r="AD825" s="298"/>
      <c r="AE825" s="298"/>
    </row>
    <row r="826" spans="29:31" ht="63.75" customHeight="1" x14ac:dyDescent="0.25">
      <c r="AC826" s="297"/>
      <c r="AD826" s="298"/>
      <c r="AE826" s="298"/>
    </row>
    <row r="827" spans="29:31" ht="63.75" customHeight="1" x14ac:dyDescent="0.25">
      <c r="AC827" s="297"/>
      <c r="AD827" s="298"/>
      <c r="AE827" s="298"/>
    </row>
    <row r="828" spans="29:31" ht="63.75" customHeight="1" x14ac:dyDescent="0.25">
      <c r="AC828" s="297"/>
      <c r="AD828" s="298"/>
      <c r="AE828" s="298"/>
    </row>
    <row r="829" spans="29:31" ht="63.75" customHeight="1" x14ac:dyDescent="0.25">
      <c r="AC829" s="297"/>
      <c r="AD829" s="298"/>
      <c r="AE829" s="298"/>
    </row>
    <row r="830" spans="29:31" ht="63.75" customHeight="1" x14ac:dyDescent="0.25">
      <c r="AC830" s="297"/>
      <c r="AD830" s="298"/>
      <c r="AE830" s="298"/>
    </row>
    <row r="831" spans="29:31" ht="63.75" customHeight="1" x14ac:dyDescent="0.25">
      <c r="AC831" s="297"/>
      <c r="AD831" s="298"/>
      <c r="AE831" s="298"/>
    </row>
    <row r="832" spans="29:31" ht="63.75" customHeight="1" x14ac:dyDescent="0.25">
      <c r="AC832" s="297"/>
      <c r="AD832" s="298"/>
      <c r="AE832" s="298"/>
    </row>
    <row r="833" spans="29:31" ht="63.75" customHeight="1" x14ac:dyDescent="0.25">
      <c r="AC833" s="297"/>
      <c r="AD833" s="298"/>
      <c r="AE833" s="298"/>
    </row>
    <row r="834" spans="29:31" ht="63.75" customHeight="1" x14ac:dyDescent="0.25">
      <c r="AC834" s="297"/>
      <c r="AD834" s="298"/>
      <c r="AE834" s="298"/>
    </row>
    <row r="835" spans="29:31" ht="63.75" customHeight="1" x14ac:dyDescent="0.25">
      <c r="AC835" s="297"/>
      <c r="AD835" s="298"/>
      <c r="AE835" s="298"/>
    </row>
    <row r="836" spans="29:31" ht="63.75" customHeight="1" x14ac:dyDescent="0.25">
      <c r="AC836" s="297"/>
      <c r="AD836" s="298"/>
      <c r="AE836" s="298"/>
    </row>
    <row r="837" spans="29:31" ht="63.75" customHeight="1" x14ac:dyDescent="0.25">
      <c r="AC837" s="297"/>
      <c r="AD837" s="298"/>
      <c r="AE837" s="298"/>
    </row>
    <row r="838" spans="29:31" ht="63.75" customHeight="1" x14ac:dyDescent="0.25">
      <c r="AC838" s="297"/>
      <c r="AD838" s="298"/>
      <c r="AE838" s="298"/>
    </row>
    <row r="839" spans="29:31" ht="63.75" customHeight="1" x14ac:dyDescent="0.25">
      <c r="AC839" s="297"/>
      <c r="AD839" s="298"/>
      <c r="AE839" s="298"/>
    </row>
    <row r="840" spans="29:31" ht="63.75" customHeight="1" x14ac:dyDescent="0.25">
      <c r="AC840" s="297"/>
      <c r="AD840" s="298"/>
      <c r="AE840" s="298"/>
    </row>
    <row r="841" spans="29:31" ht="63.75" customHeight="1" x14ac:dyDescent="0.25">
      <c r="AC841" s="297"/>
      <c r="AD841" s="298"/>
      <c r="AE841" s="298"/>
    </row>
    <row r="842" spans="29:31" ht="63.75" customHeight="1" x14ac:dyDescent="0.25">
      <c r="AC842" s="297"/>
      <c r="AD842" s="298"/>
      <c r="AE842" s="298"/>
    </row>
    <row r="843" spans="29:31" ht="63.75" customHeight="1" x14ac:dyDescent="0.25">
      <c r="AC843" s="297"/>
      <c r="AD843" s="298"/>
      <c r="AE843" s="298"/>
    </row>
    <row r="844" spans="29:31" ht="63.75" customHeight="1" x14ac:dyDescent="0.25">
      <c r="AC844" s="297"/>
      <c r="AD844" s="298"/>
      <c r="AE844" s="298"/>
    </row>
    <row r="845" spans="29:31" ht="63.75" customHeight="1" x14ac:dyDescent="0.25">
      <c r="AC845" s="297"/>
      <c r="AD845" s="298"/>
      <c r="AE845" s="298"/>
    </row>
    <row r="846" spans="29:31" ht="63.75" customHeight="1" x14ac:dyDescent="0.25">
      <c r="AC846" s="297"/>
      <c r="AD846" s="298"/>
      <c r="AE846" s="298"/>
    </row>
    <row r="847" spans="29:31" ht="63.75" customHeight="1" x14ac:dyDescent="0.25">
      <c r="AC847" s="297"/>
      <c r="AD847" s="298"/>
      <c r="AE847" s="298"/>
    </row>
    <row r="848" spans="29:31" ht="63.75" customHeight="1" x14ac:dyDescent="0.25">
      <c r="AC848" s="297"/>
      <c r="AD848" s="298"/>
      <c r="AE848" s="298"/>
    </row>
    <row r="849" spans="29:31" ht="63.75" customHeight="1" x14ac:dyDescent="0.25">
      <c r="AC849" s="297"/>
      <c r="AD849" s="298"/>
      <c r="AE849" s="298"/>
    </row>
    <row r="850" spans="29:31" ht="63.75" customHeight="1" x14ac:dyDescent="0.25">
      <c r="AC850" s="297"/>
      <c r="AD850" s="298"/>
      <c r="AE850" s="298"/>
    </row>
    <row r="851" spans="29:31" ht="63.75" customHeight="1" x14ac:dyDescent="0.25">
      <c r="AC851" s="297"/>
      <c r="AD851" s="298"/>
      <c r="AE851" s="298"/>
    </row>
    <row r="852" spans="29:31" ht="63.75" customHeight="1" x14ac:dyDescent="0.25">
      <c r="AC852" s="297"/>
      <c r="AD852" s="298"/>
      <c r="AE852" s="298"/>
    </row>
    <row r="853" spans="29:31" ht="63.75" customHeight="1" x14ac:dyDescent="0.25">
      <c r="AC853" s="297"/>
      <c r="AD853" s="298"/>
      <c r="AE853" s="298"/>
    </row>
    <row r="854" spans="29:31" ht="63.75" customHeight="1" x14ac:dyDescent="0.25">
      <c r="AC854" s="297"/>
      <c r="AD854" s="298"/>
      <c r="AE854" s="298"/>
    </row>
    <row r="855" spans="29:31" ht="63.75" customHeight="1" x14ac:dyDescent="0.25">
      <c r="AC855" s="297"/>
      <c r="AD855" s="298"/>
      <c r="AE855" s="298"/>
    </row>
    <row r="856" spans="29:31" ht="63.75" customHeight="1" x14ac:dyDescent="0.25">
      <c r="AC856" s="297"/>
      <c r="AD856" s="298"/>
      <c r="AE856" s="298"/>
    </row>
    <row r="857" spans="29:31" ht="63.75" customHeight="1" x14ac:dyDescent="0.25">
      <c r="AC857" s="297"/>
      <c r="AD857" s="298"/>
      <c r="AE857" s="298"/>
    </row>
    <row r="858" spans="29:31" ht="63.75" customHeight="1" x14ac:dyDescent="0.25">
      <c r="AC858" s="297"/>
      <c r="AD858" s="298"/>
      <c r="AE858" s="298"/>
    </row>
    <row r="859" spans="29:31" ht="63.75" customHeight="1" x14ac:dyDescent="0.25">
      <c r="AC859" s="297"/>
      <c r="AD859" s="298"/>
      <c r="AE859" s="298"/>
    </row>
    <row r="860" spans="29:31" ht="63.75" customHeight="1" x14ac:dyDescent="0.25">
      <c r="AC860" s="297"/>
      <c r="AD860" s="298"/>
      <c r="AE860" s="298"/>
    </row>
    <row r="861" spans="29:31" ht="63.75" customHeight="1" x14ac:dyDescent="0.25">
      <c r="AC861" s="297"/>
      <c r="AD861" s="298"/>
      <c r="AE861" s="298"/>
    </row>
    <row r="862" spans="29:31" ht="63.75" customHeight="1" x14ac:dyDescent="0.25">
      <c r="AC862" s="297"/>
      <c r="AD862" s="298"/>
      <c r="AE862" s="298"/>
    </row>
    <row r="863" spans="29:31" ht="63.75" customHeight="1" x14ac:dyDescent="0.25">
      <c r="AC863" s="297"/>
      <c r="AD863" s="298"/>
      <c r="AE863" s="298"/>
    </row>
    <row r="864" spans="29:31" ht="63.75" customHeight="1" x14ac:dyDescent="0.25">
      <c r="AC864" s="297"/>
      <c r="AD864" s="298"/>
      <c r="AE864" s="298"/>
    </row>
    <row r="865" spans="29:31" ht="63.75" customHeight="1" x14ac:dyDescent="0.25">
      <c r="AC865" s="297"/>
      <c r="AD865" s="298"/>
      <c r="AE865" s="298"/>
    </row>
    <row r="866" spans="29:31" ht="63.75" customHeight="1" x14ac:dyDescent="0.25">
      <c r="AC866" s="297"/>
      <c r="AD866" s="298"/>
      <c r="AE866" s="298"/>
    </row>
    <row r="867" spans="29:31" ht="63.75" customHeight="1" x14ac:dyDescent="0.25">
      <c r="AC867" s="297"/>
      <c r="AD867" s="298"/>
      <c r="AE867" s="298"/>
    </row>
    <row r="868" spans="29:31" ht="63.75" customHeight="1" x14ac:dyDescent="0.25">
      <c r="AC868" s="297"/>
      <c r="AD868" s="298"/>
      <c r="AE868" s="298"/>
    </row>
    <row r="869" spans="29:31" ht="63.75" customHeight="1" x14ac:dyDescent="0.25">
      <c r="AC869" s="297"/>
      <c r="AD869" s="298"/>
      <c r="AE869" s="298"/>
    </row>
    <row r="870" spans="29:31" ht="63.75" customHeight="1" x14ac:dyDescent="0.25">
      <c r="AC870" s="297"/>
      <c r="AD870" s="298"/>
      <c r="AE870" s="298"/>
    </row>
    <row r="871" spans="29:31" ht="63.75" customHeight="1" x14ac:dyDescent="0.25">
      <c r="AC871" s="297"/>
      <c r="AD871" s="298"/>
      <c r="AE871" s="298"/>
    </row>
    <row r="872" spans="29:31" ht="63.75" customHeight="1" x14ac:dyDescent="0.25">
      <c r="AC872" s="297"/>
      <c r="AD872" s="298"/>
      <c r="AE872" s="298"/>
    </row>
    <row r="873" spans="29:31" ht="63.75" customHeight="1" x14ac:dyDescent="0.25">
      <c r="AC873" s="297"/>
      <c r="AD873" s="298"/>
      <c r="AE873" s="298"/>
    </row>
    <row r="874" spans="29:31" ht="63.75" customHeight="1" x14ac:dyDescent="0.25">
      <c r="AC874" s="297"/>
      <c r="AD874" s="298"/>
      <c r="AE874" s="298"/>
    </row>
    <row r="875" spans="29:31" ht="63.75" customHeight="1" x14ac:dyDescent="0.25">
      <c r="AC875" s="297"/>
      <c r="AD875" s="298"/>
      <c r="AE875" s="298"/>
    </row>
    <row r="876" spans="29:31" ht="63.75" customHeight="1" x14ac:dyDescent="0.25">
      <c r="AC876" s="297"/>
      <c r="AD876" s="298"/>
      <c r="AE876" s="298"/>
    </row>
    <row r="877" spans="29:31" ht="63.75" customHeight="1" x14ac:dyDescent="0.25">
      <c r="AC877" s="297"/>
      <c r="AD877" s="298"/>
      <c r="AE877" s="298"/>
    </row>
    <row r="878" spans="29:31" ht="63.75" customHeight="1" x14ac:dyDescent="0.25">
      <c r="AC878" s="297"/>
      <c r="AD878" s="298"/>
      <c r="AE878" s="298"/>
    </row>
    <row r="879" spans="29:31" ht="63.75" customHeight="1" x14ac:dyDescent="0.25">
      <c r="AC879" s="297"/>
      <c r="AD879" s="298"/>
      <c r="AE879" s="298"/>
    </row>
    <row r="880" spans="29:31" ht="63.75" customHeight="1" x14ac:dyDescent="0.25">
      <c r="AC880" s="297"/>
      <c r="AD880" s="298"/>
      <c r="AE880" s="298"/>
    </row>
    <row r="881" spans="29:31" ht="63.75" customHeight="1" x14ac:dyDescent="0.25">
      <c r="AC881" s="297"/>
      <c r="AD881" s="298"/>
      <c r="AE881" s="298"/>
    </row>
    <row r="882" spans="29:31" ht="63.75" customHeight="1" x14ac:dyDescent="0.25">
      <c r="AC882" s="297"/>
      <c r="AD882" s="298"/>
      <c r="AE882" s="298"/>
    </row>
    <row r="883" spans="29:31" ht="63.75" customHeight="1" x14ac:dyDescent="0.25">
      <c r="AC883" s="297"/>
      <c r="AD883" s="298"/>
      <c r="AE883" s="298"/>
    </row>
    <row r="884" spans="29:31" ht="63.75" customHeight="1" x14ac:dyDescent="0.25">
      <c r="AC884" s="297"/>
      <c r="AD884" s="298"/>
      <c r="AE884" s="298"/>
    </row>
    <row r="885" spans="29:31" ht="63.75" customHeight="1" x14ac:dyDescent="0.25">
      <c r="AC885" s="297"/>
      <c r="AD885" s="298"/>
      <c r="AE885" s="298"/>
    </row>
    <row r="886" spans="29:31" ht="63.75" customHeight="1" x14ac:dyDescent="0.25">
      <c r="AC886" s="297"/>
      <c r="AD886" s="298"/>
      <c r="AE886" s="298"/>
    </row>
    <row r="887" spans="29:31" ht="63.75" customHeight="1" x14ac:dyDescent="0.25">
      <c r="AC887" s="297"/>
      <c r="AD887" s="298"/>
      <c r="AE887" s="298"/>
    </row>
    <row r="888" spans="29:31" ht="63.75" customHeight="1" x14ac:dyDescent="0.25">
      <c r="AC888" s="297"/>
      <c r="AD888" s="298"/>
      <c r="AE888" s="298"/>
    </row>
    <row r="889" spans="29:31" ht="63.75" customHeight="1" x14ac:dyDescent="0.25">
      <c r="AC889" s="297"/>
      <c r="AD889" s="298"/>
      <c r="AE889" s="298"/>
    </row>
    <row r="890" spans="29:31" ht="63.75" customHeight="1" x14ac:dyDescent="0.25">
      <c r="AC890" s="297"/>
      <c r="AD890" s="298"/>
      <c r="AE890" s="298"/>
    </row>
    <row r="891" spans="29:31" ht="63.75" customHeight="1" x14ac:dyDescent="0.25">
      <c r="AC891" s="297"/>
      <c r="AD891" s="298"/>
      <c r="AE891" s="298"/>
    </row>
    <row r="892" spans="29:31" ht="63.75" customHeight="1" x14ac:dyDescent="0.25">
      <c r="AC892" s="297"/>
      <c r="AD892" s="298"/>
      <c r="AE892" s="298"/>
    </row>
    <row r="893" spans="29:31" ht="63.75" customHeight="1" x14ac:dyDescent="0.25">
      <c r="AC893" s="297"/>
      <c r="AD893" s="298"/>
      <c r="AE893" s="298"/>
    </row>
    <row r="894" spans="29:31" ht="63.75" customHeight="1" x14ac:dyDescent="0.25">
      <c r="AC894" s="297"/>
      <c r="AD894" s="298"/>
      <c r="AE894" s="298"/>
    </row>
    <row r="895" spans="29:31" ht="63.75" customHeight="1" x14ac:dyDescent="0.25">
      <c r="AC895" s="297"/>
      <c r="AD895" s="298"/>
      <c r="AE895" s="298"/>
    </row>
    <row r="896" spans="29:31" ht="63.75" customHeight="1" x14ac:dyDescent="0.25">
      <c r="AC896" s="297"/>
      <c r="AD896" s="298"/>
      <c r="AE896" s="298"/>
    </row>
    <row r="897" spans="29:31" ht="63.75" customHeight="1" x14ac:dyDescent="0.25">
      <c r="AC897" s="297"/>
      <c r="AD897" s="298"/>
      <c r="AE897" s="298"/>
    </row>
    <row r="898" spans="29:31" ht="63.75" customHeight="1" x14ac:dyDescent="0.25">
      <c r="AC898" s="297"/>
      <c r="AD898" s="298"/>
      <c r="AE898" s="298"/>
    </row>
    <row r="899" spans="29:31" ht="63.75" customHeight="1" x14ac:dyDescent="0.25">
      <c r="AC899" s="297"/>
      <c r="AD899" s="298"/>
      <c r="AE899" s="298"/>
    </row>
    <row r="900" spans="29:31" ht="63.75" customHeight="1" x14ac:dyDescent="0.25">
      <c r="AC900" s="297"/>
      <c r="AD900" s="298"/>
      <c r="AE900" s="298"/>
    </row>
    <row r="901" spans="29:31" ht="63.75" customHeight="1" x14ac:dyDescent="0.25">
      <c r="AC901" s="297"/>
      <c r="AD901" s="298"/>
      <c r="AE901" s="298"/>
    </row>
    <row r="902" spans="29:31" ht="63.75" customHeight="1" x14ac:dyDescent="0.25">
      <c r="AC902" s="297"/>
      <c r="AD902" s="298"/>
      <c r="AE902" s="298"/>
    </row>
    <row r="903" spans="29:31" ht="63.75" customHeight="1" x14ac:dyDescent="0.25">
      <c r="AC903" s="297"/>
      <c r="AD903" s="298"/>
      <c r="AE903" s="298"/>
    </row>
    <row r="904" spans="29:31" ht="63.75" customHeight="1" x14ac:dyDescent="0.25">
      <c r="AC904" s="297"/>
      <c r="AD904" s="298"/>
      <c r="AE904" s="298"/>
    </row>
    <row r="905" spans="29:31" ht="63.75" customHeight="1" x14ac:dyDescent="0.25">
      <c r="AC905" s="297"/>
      <c r="AD905" s="298"/>
      <c r="AE905" s="298"/>
    </row>
    <row r="906" spans="29:31" ht="63.75" customHeight="1" x14ac:dyDescent="0.25">
      <c r="AC906" s="297"/>
      <c r="AD906" s="298"/>
      <c r="AE906" s="298"/>
    </row>
    <row r="907" spans="29:31" ht="63.75" customHeight="1" x14ac:dyDescent="0.25">
      <c r="AC907" s="297"/>
      <c r="AD907" s="298"/>
      <c r="AE907" s="298"/>
    </row>
    <row r="908" spans="29:31" ht="63.75" customHeight="1" x14ac:dyDescent="0.25">
      <c r="AC908" s="297"/>
      <c r="AD908" s="298"/>
      <c r="AE908" s="298"/>
    </row>
    <row r="909" spans="29:31" ht="63.75" customHeight="1" x14ac:dyDescent="0.25">
      <c r="AC909" s="297"/>
      <c r="AD909" s="298"/>
      <c r="AE909" s="298"/>
    </row>
    <row r="910" spans="29:31" ht="63.75" customHeight="1" x14ac:dyDescent="0.25">
      <c r="AC910" s="297"/>
      <c r="AD910" s="298"/>
      <c r="AE910" s="298"/>
    </row>
    <row r="911" spans="29:31" ht="63.75" customHeight="1" x14ac:dyDescent="0.25">
      <c r="AC911" s="297"/>
      <c r="AD911" s="298"/>
      <c r="AE911" s="298"/>
    </row>
    <row r="912" spans="29:31" ht="63.75" customHeight="1" x14ac:dyDescent="0.25">
      <c r="AC912" s="297"/>
      <c r="AD912" s="298"/>
      <c r="AE912" s="298"/>
    </row>
    <row r="913" spans="29:31" ht="63.75" customHeight="1" x14ac:dyDescent="0.25">
      <c r="AC913" s="297"/>
      <c r="AD913" s="298"/>
      <c r="AE913" s="298"/>
    </row>
    <row r="914" spans="29:31" ht="63.75" customHeight="1" x14ac:dyDescent="0.25">
      <c r="AC914" s="297"/>
      <c r="AD914" s="298"/>
      <c r="AE914" s="298"/>
    </row>
    <row r="915" spans="29:31" ht="63.75" customHeight="1" x14ac:dyDescent="0.25">
      <c r="AC915" s="297"/>
      <c r="AD915" s="298"/>
      <c r="AE915" s="298"/>
    </row>
    <row r="916" spans="29:31" ht="63.75" customHeight="1" x14ac:dyDescent="0.25">
      <c r="AC916" s="297"/>
      <c r="AD916" s="298"/>
      <c r="AE916" s="298"/>
    </row>
    <row r="917" spans="29:31" ht="63.75" customHeight="1" x14ac:dyDescent="0.25">
      <c r="AC917" s="297"/>
      <c r="AD917" s="298"/>
      <c r="AE917" s="298"/>
    </row>
    <row r="918" spans="29:31" ht="63.75" customHeight="1" x14ac:dyDescent="0.25">
      <c r="AC918" s="297"/>
      <c r="AD918" s="298"/>
      <c r="AE918" s="298"/>
    </row>
    <row r="919" spans="29:31" ht="63.75" customHeight="1" x14ac:dyDescent="0.25">
      <c r="AC919" s="297"/>
      <c r="AD919" s="298"/>
      <c r="AE919" s="298"/>
    </row>
    <row r="920" spans="29:31" ht="63.75" customHeight="1" x14ac:dyDescent="0.25">
      <c r="AC920" s="297"/>
      <c r="AD920" s="298"/>
      <c r="AE920" s="298"/>
    </row>
    <row r="921" spans="29:31" ht="63.75" customHeight="1" x14ac:dyDescent="0.25">
      <c r="AC921" s="297"/>
      <c r="AD921" s="298"/>
      <c r="AE921" s="298"/>
    </row>
    <row r="922" spans="29:31" ht="63.75" customHeight="1" x14ac:dyDescent="0.25">
      <c r="AC922" s="297"/>
      <c r="AD922" s="298"/>
      <c r="AE922" s="298"/>
    </row>
    <row r="923" spans="29:31" ht="63.75" customHeight="1" x14ac:dyDescent="0.25">
      <c r="AC923" s="297"/>
      <c r="AD923" s="298"/>
      <c r="AE923" s="298"/>
    </row>
    <row r="924" spans="29:31" ht="63.75" customHeight="1" x14ac:dyDescent="0.25">
      <c r="AC924" s="297"/>
      <c r="AD924" s="298"/>
      <c r="AE924" s="298"/>
    </row>
    <row r="925" spans="29:31" ht="63.75" customHeight="1" x14ac:dyDescent="0.25">
      <c r="AC925" s="297"/>
      <c r="AD925" s="298"/>
      <c r="AE925" s="298"/>
    </row>
    <row r="926" spans="29:31" ht="63.75" customHeight="1" x14ac:dyDescent="0.25">
      <c r="AC926" s="297"/>
      <c r="AD926" s="298"/>
      <c r="AE926" s="298"/>
    </row>
    <row r="927" spans="29:31" ht="63.75" customHeight="1" x14ac:dyDescent="0.25">
      <c r="AC927" s="297"/>
      <c r="AD927" s="298"/>
      <c r="AE927" s="298"/>
    </row>
    <row r="928" spans="29:31" ht="63.75" customHeight="1" x14ac:dyDescent="0.25">
      <c r="AC928" s="297"/>
      <c r="AD928" s="298"/>
      <c r="AE928" s="298"/>
    </row>
    <row r="929" spans="29:31" ht="63.75" customHeight="1" x14ac:dyDescent="0.25">
      <c r="AC929" s="297"/>
      <c r="AD929" s="298"/>
      <c r="AE929" s="298"/>
    </row>
    <row r="930" spans="29:31" ht="63.75" customHeight="1" x14ac:dyDescent="0.25">
      <c r="AC930" s="297"/>
      <c r="AD930" s="298"/>
      <c r="AE930" s="298"/>
    </row>
    <row r="931" spans="29:31" ht="63.75" customHeight="1" x14ac:dyDescent="0.25">
      <c r="AC931" s="297"/>
      <c r="AD931" s="298"/>
      <c r="AE931" s="298"/>
    </row>
    <row r="932" spans="29:31" ht="63.75" customHeight="1" x14ac:dyDescent="0.25">
      <c r="AC932" s="297"/>
      <c r="AD932" s="298"/>
      <c r="AE932" s="298"/>
    </row>
    <row r="933" spans="29:31" ht="63.75" customHeight="1" x14ac:dyDescent="0.25">
      <c r="AC933" s="297"/>
      <c r="AD933" s="298"/>
      <c r="AE933" s="298"/>
    </row>
    <row r="934" spans="29:31" ht="63.75" customHeight="1" x14ac:dyDescent="0.25">
      <c r="AC934" s="297"/>
      <c r="AD934" s="298"/>
      <c r="AE934" s="298"/>
    </row>
    <row r="935" spans="29:31" ht="63.75" customHeight="1" x14ac:dyDescent="0.25">
      <c r="AC935" s="297"/>
      <c r="AD935" s="298"/>
      <c r="AE935" s="298"/>
    </row>
    <row r="936" spans="29:31" ht="63.75" customHeight="1" x14ac:dyDescent="0.25">
      <c r="AC936" s="297"/>
      <c r="AD936" s="298"/>
      <c r="AE936" s="298"/>
    </row>
    <row r="937" spans="29:31" ht="63.75" customHeight="1" x14ac:dyDescent="0.25">
      <c r="AC937" s="297"/>
      <c r="AD937" s="298"/>
      <c r="AE937" s="298"/>
    </row>
    <row r="938" spans="29:31" ht="63.75" customHeight="1" x14ac:dyDescent="0.25">
      <c r="AC938" s="297"/>
      <c r="AD938" s="298"/>
      <c r="AE938" s="298"/>
    </row>
    <row r="939" spans="29:31" ht="63.75" customHeight="1" x14ac:dyDescent="0.25">
      <c r="AC939" s="297"/>
      <c r="AD939" s="298"/>
      <c r="AE939" s="298"/>
    </row>
    <row r="940" spans="29:31" ht="63.75" customHeight="1" x14ac:dyDescent="0.25">
      <c r="AC940" s="297"/>
      <c r="AD940" s="298"/>
      <c r="AE940" s="298"/>
    </row>
    <row r="941" spans="29:31" ht="63.75" customHeight="1" x14ac:dyDescent="0.25">
      <c r="AC941" s="297"/>
      <c r="AD941" s="298"/>
      <c r="AE941" s="298"/>
    </row>
    <row r="942" spans="29:31" ht="63.75" customHeight="1" x14ac:dyDescent="0.25">
      <c r="AC942" s="297"/>
      <c r="AD942" s="298"/>
      <c r="AE942" s="298"/>
    </row>
    <row r="943" spans="29:31" ht="63.75" customHeight="1" x14ac:dyDescent="0.25">
      <c r="AC943" s="297"/>
      <c r="AD943" s="298"/>
      <c r="AE943" s="298"/>
    </row>
    <row r="944" spans="29:31" ht="63.75" customHeight="1" x14ac:dyDescent="0.25">
      <c r="AC944" s="297"/>
      <c r="AD944" s="298"/>
      <c r="AE944" s="298"/>
    </row>
    <row r="945" spans="29:31" ht="63.75" customHeight="1" x14ac:dyDescent="0.25">
      <c r="AC945" s="297"/>
      <c r="AD945" s="298"/>
      <c r="AE945" s="298"/>
    </row>
    <row r="946" spans="29:31" ht="63.75" customHeight="1" x14ac:dyDescent="0.25">
      <c r="AC946" s="297"/>
      <c r="AD946" s="298"/>
      <c r="AE946" s="298"/>
    </row>
    <row r="947" spans="29:31" ht="63.75" customHeight="1" x14ac:dyDescent="0.25">
      <c r="AC947" s="297"/>
      <c r="AD947" s="298"/>
      <c r="AE947" s="298"/>
    </row>
    <row r="948" spans="29:31" ht="63.75" customHeight="1" x14ac:dyDescent="0.25">
      <c r="AC948" s="297"/>
      <c r="AD948" s="298"/>
      <c r="AE948" s="298"/>
    </row>
    <row r="949" spans="29:31" ht="63.75" customHeight="1" x14ac:dyDescent="0.25">
      <c r="AC949" s="297"/>
      <c r="AD949" s="298"/>
      <c r="AE949" s="298"/>
    </row>
    <row r="950" spans="29:31" ht="63.75" customHeight="1" x14ac:dyDescent="0.25">
      <c r="AC950" s="297"/>
      <c r="AD950" s="298"/>
      <c r="AE950" s="298"/>
    </row>
    <row r="951" spans="29:31" ht="63.75" customHeight="1" x14ac:dyDescent="0.25">
      <c r="AC951" s="297"/>
      <c r="AD951" s="298"/>
      <c r="AE951" s="298"/>
    </row>
    <row r="952" spans="29:31" ht="63.75" customHeight="1" x14ac:dyDescent="0.25">
      <c r="AC952" s="297"/>
      <c r="AD952" s="298"/>
      <c r="AE952" s="298"/>
    </row>
    <row r="953" spans="29:31" ht="63.75" customHeight="1" x14ac:dyDescent="0.25">
      <c r="AC953" s="297"/>
      <c r="AD953" s="298"/>
      <c r="AE953" s="298"/>
    </row>
    <row r="954" spans="29:31" ht="63.75" customHeight="1" x14ac:dyDescent="0.25">
      <c r="AC954" s="297"/>
      <c r="AD954" s="298"/>
      <c r="AE954" s="298"/>
    </row>
    <row r="955" spans="29:31" ht="63.75" customHeight="1" x14ac:dyDescent="0.25">
      <c r="AC955" s="297"/>
      <c r="AD955" s="298"/>
      <c r="AE955" s="298"/>
    </row>
    <row r="956" spans="29:31" ht="63.75" customHeight="1" x14ac:dyDescent="0.25">
      <c r="AC956" s="297"/>
      <c r="AD956" s="298"/>
      <c r="AE956" s="298"/>
    </row>
    <row r="957" spans="29:31" ht="63.75" customHeight="1" x14ac:dyDescent="0.25">
      <c r="AC957" s="297"/>
      <c r="AD957" s="298"/>
      <c r="AE957" s="298"/>
    </row>
    <row r="958" spans="29:31" ht="63.75" customHeight="1" x14ac:dyDescent="0.25">
      <c r="AC958" s="297"/>
      <c r="AD958" s="298"/>
      <c r="AE958" s="298"/>
    </row>
    <row r="959" spans="29:31" ht="63.75" customHeight="1" x14ac:dyDescent="0.25">
      <c r="AC959" s="297"/>
      <c r="AD959" s="298"/>
      <c r="AE959" s="298"/>
    </row>
    <row r="960" spans="29:31" ht="63.75" customHeight="1" x14ac:dyDescent="0.25">
      <c r="AC960" s="297"/>
      <c r="AD960" s="298"/>
      <c r="AE960" s="298"/>
    </row>
    <row r="961" spans="29:31" ht="63.75" customHeight="1" x14ac:dyDescent="0.25">
      <c r="AC961" s="297"/>
      <c r="AD961" s="298"/>
      <c r="AE961" s="298"/>
    </row>
    <row r="962" spans="29:31" ht="63.75" customHeight="1" x14ac:dyDescent="0.25">
      <c r="AC962" s="297"/>
      <c r="AD962" s="298"/>
      <c r="AE962" s="298"/>
    </row>
    <row r="963" spans="29:31" ht="63.75" customHeight="1" x14ac:dyDescent="0.25">
      <c r="AC963" s="297"/>
      <c r="AD963" s="298"/>
      <c r="AE963" s="298"/>
    </row>
    <row r="964" spans="29:31" ht="63.75" customHeight="1" x14ac:dyDescent="0.25">
      <c r="AC964" s="297"/>
      <c r="AD964" s="298"/>
      <c r="AE964" s="298"/>
    </row>
    <row r="965" spans="29:31" ht="63.75" customHeight="1" x14ac:dyDescent="0.25">
      <c r="AC965" s="297"/>
      <c r="AD965" s="298"/>
      <c r="AE965" s="298"/>
    </row>
    <row r="966" spans="29:31" ht="63.75" customHeight="1" x14ac:dyDescent="0.25">
      <c r="AC966" s="297"/>
      <c r="AD966" s="298"/>
      <c r="AE966" s="298"/>
    </row>
    <row r="967" spans="29:31" ht="63.75" customHeight="1" x14ac:dyDescent="0.25">
      <c r="AC967" s="297"/>
      <c r="AD967" s="298"/>
      <c r="AE967" s="298"/>
    </row>
    <row r="968" spans="29:31" ht="63.75" customHeight="1" x14ac:dyDescent="0.25">
      <c r="AC968" s="297"/>
      <c r="AD968" s="298"/>
      <c r="AE968" s="298"/>
    </row>
    <row r="969" spans="29:31" ht="63.75" customHeight="1" x14ac:dyDescent="0.25">
      <c r="AC969" s="297"/>
      <c r="AD969" s="298"/>
      <c r="AE969" s="298"/>
    </row>
    <row r="970" spans="29:31" ht="63.75" customHeight="1" x14ac:dyDescent="0.25">
      <c r="AC970" s="297"/>
      <c r="AD970" s="298"/>
      <c r="AE970" s="298"/>
    </row>
    <row r="971" spans="29:31" ht="63.75" customHeight="1" x14ac:dyDescent="0.25">
      <c r="AC971" s="297"/>
      <c r="AD971" s="298"/>
      <c r="AE971" s="298"/>
    </row>
    <row r="972" spans="29:31" ht="63.75" customHeight="1" x14ac:dyDescent="0.25">
      <c r="AC972" s="297"/>
      <c r="AD972" s="298"/>
      <c r="AE972" s="298"/>
    </row>
    <row r="973" spans="29:31" ht="63.75" customHeight="1" x14ac:dyDescent="0.25">
      <c r="AC973" s="297"/>
      <c r="AD973" s="298"/>
      <c r="AE973" s="298"/>
    </row>
    <row r="974" spans="29:31" ht="63.75" customHeight="1" x14ac:dyDescent="0.25">
      <c r="AC974" s="297"/>
      <c r="AD974" s="298"/>
      <c r="AE974" s="298"/>
    </row>
    <row r="975" spans="29:31" ht="63.75" customHeight="1" x14ac:dyDescent="0.25">
      <c r="AC975" s="297"/>
      <c r="AD975" s="298"/>
      <c r="AE975" s="298"/>
    </row>
    <row r="976" spans="29:31" ht="63.75" customHeight="1" x14ac:dyDescent="0.25">
      <c r="AC976" s="297"/>
      <c r="AD976" s="298"/>
      <c r="AE976" s="298"/>
    </row>
    <row r="977" spans="29:31" ht="63.75" customHeight="1" x14ac:dyDescent="0.25">
      <c r="AC977" s="297"/>
      <c r="AD977" s="298"/>
      <c r="AE977" s="298"/>
    </row>
    <row r="978" spans="29:31" ht="63.75" customHeight="1" x14ac:dyDescent="0.25">
      <c r="AC978" s="297"/>
      <c r="AD978" s="298"/>
      <c r="AE978" s="298"/>
    </row>
    <row r="979" spans="29:31" ht="63.75" customHeight="1" x14ac:dyDescent="0.25">
      <c r="AC979" s="297"/>
      <c r="AD979" s="298"/>
      <c r="AE979" s="298"/>
    </row>
    <row r="980" spans="29:31" ht="63.75" customHeight="1" x14ac:dyDescent="0.25">
      <c r="AC980" s="297"/>
      <c r="AD980" s="298"/>
      <c r="AE980" s="298"/>
    </row>
    <row r="981" spans="29:31" ht="63.75" customHeight="1" x14ac:dyDescent="0.25">
      <c r="AC981" s="297"/>
      <c r="AD981" s="298"/>
      <c r="AE981" s="298"/>
    </row>
    <row r="982" spans="29:31" ht="63.75" customHeight="1" x14ac:dyDescent="0.25">
      <c r="AC982" s="297"/>
      <c r="AD982" s="298"/>
      <c r="AE982" s="298"/>
    </row>
    <row r="983" spans="29:31" ht="63.75" customHeight="1" x14ac:dyDescent="0.25">
      <c r="AC983" s="297"/>
      <c r="AD983" s="298"/>
      <c r="AE983" s="298"/>
    </row>
    <row r="984" spans="29:31" ht="63.75" customHeight="1" x14ac:dyDescent="0.25">
      <c r="AC984" s="297"/>
      <c r="AD984" s="298"/>
      <c r="AE984" s="298"/>
    </row>
    <row r="985" spans="29:31" ht="63.75" customHeight="1" x14ac:dyDescent="0.25">
      <c r="AC985" s="297"/>
      <c r="AD985" s="298"/>
      <c r="AE985" s="298"/>
    </row>
    <row r="986" spans="29:31" ht="63.75" customHeight="1" x14ac:dyDescent="0.25">
      <c r="AC986" s="297"/>
      <c r="AD986" s="298"/>
      <c r="AE986" s="298"/>
    </row>
    <row r="987" spans="29:31" ht="63.75" customHeight="1" x14ac:dyDescent="0.25">
      <c r="AC987" s="297"/>
      <c r="AD987" s="298"/>
      <c r="AE987" s="298"/>
    </row>
    <row r="988" spans="29:31" ht="63.75" customHeight="1" x14ac:dyDescent="0.25">
      <c r="AC988" s="297"/>
      <c r="AD988" s="298"/>
      <c r="AE988" s="298"/>
    </row>
    <row r="989" spans="29:31" ht="63.75" customHeight="1" x14ac:dyDescent="0.25">
      <c r="AC989" s="297"/>
      <c r="AD989" s="298"/>
      <c r="AE989" s="298"/>
    </row>
    <row r="990" spans="29:31" ht="63.75" customHeight="1" x14ac:dyDescent="0.25">
      <c r="AC990" s="297"/>
      <c r="AD990" s="298"/>
      <c r="AE990" s="298"/>
    </row>
    <row r="991" spans="29:31" ht="63.75" customHeight="1" x14ac:dyDescent="0.25">
      <c r="AC991" s="297"/>
      <c r="AD991" s="298"/>
      <c r="AE991" s="298"/>
    </row>
    <row r="992" spans="29:31" ht="63.75" customHeight="1" x14ac:dyDescent="0.25">
      <c r="AC992" s="297"/>
      <c r="AD992" s="298"/>
      <c r="AE992" s="298"/>
    </row>
    <row r="993" spans="29:31" ht="63.75" customHeight="1" x14ac:dyDescent="0.25">
      <c r="AC993" s="297"/>
      <c r="AD993" s="298"/>
      <c r="AE993" s="298"/>
    </row>
    <row r="994" spans="29:31" ht="63.75" customHeight="1" x14ac:dyDescent="0.25">
      <c r="AC994" s="297"/>
      <c r="AD994" s="298"/>
      <c r="AE994" s="298"/>
    </row>
    <row r="995" spans="29:31" ht="63.75" customHeight="1" x14ac:dyDescent="0.25">
      <c r="AC995" s="297"/>
      <c r="AD995" s="298"/>
      <c r="AE995" s="298"/>
    </row>
    <row r="996" spans="29:31" ht="63.75" customHeight="1" x14ac:dyDescent="0.25">
      <c r="AC996" s="297"/>
      <c r="AD996" s="298"/>
      <c r="AE996" s="298"/>
    </row>
    <row r="997" spans="29:31" ht="63.75" customHeight="1" x14ac:dyDescent="0.25">
      <c r="AC997" s="297"/>
      <c r="AD997" s="298"/>
      <c r="AE997" s="298"/>
    </row>
    <row r="998" spans="29:31" ht="63.75" customHeight="1" x14ac:dyDescent="0.25">
      <c r="AC998" s="297"/>
      <c r="AD998" s="298"/>
      <c r="AE998" s="298"/>
    </row>
    <row r="999" spans="29:31" ht="63.75" customHeight="1" x14ac:dyDescent="0.25">
      <c r="AC999" s="297"/>
      <c r="AD999" s="298"/>
      <c r="AE999" s="298"/>
    </row>
    <row r="1000" spans="29:31" ht="63.75" customHeight="1" x14ac:dyDescent="0.25">
      <c r="AC1000" s="297"/>
      <c r="AD1000" s="298"/>
      <c r="AE1000" s="298"/>
    </row>
    <row r="1001" spans="29:31" ht="63.75" customHeight="1" x14ac:dyDescent="0.25">
      <c r="AC1001" s="297"/>
      <c r="AD1001" s="298"/>
      <c r="AE1001" s="298"/>
    </row>
    <row r="1002" spans="29:31" ht="63.75" customHeight="1" x14ac:dyDescent="0.25">
      <c r="AC1002" s="297"/>
      <c r="AD1002" s="298"/>
      <c r="AE1002" s="298"/>
    </row>
    <row r="1003" spans="29:31" ht="63.75" customHeight="1" x14ac:dyDescent="0.25">
      <c r="AC1003" s="297"/>
      <c r="AD1003" s="298"/>
      <c r="AE1003" s="298"/>
    </row>
    <row r="1004" spans="29:31" ht="63.75" customHeight="1" x14ac:dyDescent="0.25">
      <c r="AC1004" s="297"/>
      <c r="AD1004" s="298"/>
      <c r="AE1004" s="298"/>
    </row>
    <row r="1005" spans="29:31" ht="63.75" customHeight="1" x14ac:dyDescent="0.25">
      <c r="AC1005" s="297"/>
      <c r="AD1005" s="298"/>
      <c r="AE1005" s="298"/>
    </row>
    <row r="1006" spans="29:31" ht="63.75" customHeight="1" x14ac:dyDescent="0.25">
      <c r="AC1006" s="297"/>
      <c r="AD1006" s="298"/>
      <c r="AE1006" s="298"/>
    </row>
    <row r="1007" spans="29:31" ht="63.75" customHeight="1" x14ac:dyDescent="0.25">
      <c r="AC1007" s="297"/>
      <c r="AD1007" s="298"/>
      <c r="AE1007" s="298"/>
    </row>
    <row r="1008" spans="29:31" ht="63.75" customHeight="1" x14ac:dyDescent="0.25">
      <c r="AC1008" s="297"/>
      <c r="AD1008" s="298"/>
      <c r="AE1008" s="298"/>
    </row>
    <row r="1009" spans="29:31" ht="63.75" customHeight="1" x14ac:dyDescent="0.25">
      <c r="AC1009" s="297"/>
      <c r="AD1009" s="298"/>
      <c r="AE1009" s="298"/>
    </row>
    <row r="1010" spans="29:31" ht="63.75" customHeight="1" x14ac:dyDescent="0.25">
      <c r="AC1010" s="297"/>
      <c r="AD1010" s="298"/>
      <c r="AE1010" s="298"/>
    </row>
    <row r="1011" spans="29:31" ht="63.75" customHeight="1" x14ac:dyDescent="0.25">
      <c r="AC1011" s="297"/>
      <c r="AD1011" s="298"/>
      <c r="AE1011" s="298"/>
    </row>
    <row r="1012" spans="29:31" ht="63.75" customHeight="1" x14ac:dyDescent="0.25">
      <c r="AC1012" s="297"/>
      <c r="AD1012" s="298"/>
      <c r="AE1012" s="298"/>
    </row>
    <row r="1013" spans="29:31" ht="63.75" customHeight="1" x14ac:dyDescent="0.25">
      <c r="AC1013" s="297"/>
      <c r="AD1013" s="298"/>
      <c r="AE1013" s="298"/>
    </row>
    <row r="1014" spans="29:31" ht="63.75" customHeight="1" x14ac:dyDescent="0.25">
      <c r="AC1014" s="297"/>
      <c r="AD1014" s="298"/>
      <c r="AE1014" s="298"/>
    </row>
    <row r="1015" spans="29:31" ht="63.75" customHeight="1" x14ac:dyDescent="0.25">
      <c r="AC1015" s="297"/>
      <c r="AD1015" s="298"/>
      <c r="AE1015" s="298"/>
    </row>
    <row r="1016" spans="29:31" ht="63.75" customHeight="1" x14ac:dyDescent="0.25">
      <c r="AC1016" s="297"/>
      <c r="AD1016" s="298"/>
      <c r="AE1016" s="298"/>
    </row>
    <row r="1017" spans="29:31" ht="63.75" customHeight="1" x14ac:dyDescent="0.25">
      <c r="AC1017" s="297"/>
      <c r="AD1017" s="298"/>
      <c r="AE1017" s="298"/>
    </row>
    <row r="1018" spans="29:31" ht="63.75" customHeight="1" x14ac:dyDescent="0.25">
      <c r="AC1018" s="297"/>
      <c r="AD1018" s="298"/>
      <c r="AE1018" s="298"/>
    </row>
    <row r="1019" spans="29:31" ht="63.75" customHeight="1" x14ac:dyDescent="0.25">
      <c r="AC1019" s="297"/>
      <c r="AD1019" s="298"/>
      <c r="AE1019" s="298"/>
    </row>
    <row r="1020" spans="29:31" ht="63.75" customHeight="1" x14ac:dyDescent="0.25">
      <c r="AC1020" s="297"/>
      <c r="AD1020" s="298"/>
      <c r="AE1020" s="298"/>
    </row>
    <row r="1021" spans="29:31" ht="63.75" customHeight="1" x14ac:dyDescent="0.25">
      <c r="AC1021" s="297"/>
      <c r="AD1021" s="298"/>
      <c r="AE1021" s="298"/>
    </row>
    <row r="1022" spans="29:31" ht="63.75" customHeight="1" x14ac:dyDescent="0.25">
      <c r="AC1022" s="297"/>
      <c r="AD1022" s="298"/>
      <c r="AE1022" s="298"/>
    </row>
    <row r="1023" spans="29:31" ht="63.75" customHeight="1" x14ac:dyDescent="0.25">
      <c r="AC1023" s="297"/>
      <c r="AD1023" s="298"/>
      <c r="AE1023" s="298"/>
    </row>
    <row r="1024" spans="29:31" ht="63.75" customHeight="1" x14ac:dyDescent="0.25">
      <c r="AC1024" s="297"/>
      <c r="AD1024" s="298"/>
      <c r="AE1024" s="298"/>
    </row>
    <row r="1025" spans="29:31" ht="63.75" customHeight="1" x14ac:dyDescent="0.25">
      <c r="AC1025" s="297"/>
      <c r="AD1025" s="298"/>
      <c r="AE1025" s="298"/>
    </row>
    <row r="1026" spans="29:31" ht="63.75" customHeight="1" x14ac:dyDescent="0.25">
      <c r="AC1026" s="297"/>
      <c r="AD1026" s="298"/>
      <c r="AE1026" s="298"/>
    </row>
    <row r="1027" spans="29:31" ht="63.75" customHeight="1" x14ac:dyDescent="0.25">
      <c r="AC1027" s="297"/>
      <c r="AD1027" s="298"/>
      <c r="AE1027" s="298"/>
    </row>
    <row r="1028" spans="29:31" ht="63.75" customHeight="1" x14ac:dyDescent="0.25">
      <c r="AC1028" s="297"/>
      <c r="AD1028" s="298"/>
      <c r="AE1028" s="298"/>
    </row>
    <row r="1029" spans="29:31" ht="63.75" customHeight="1" x14ac:dyDescent="0.25">
      <c r="AC1029" s="297"/>
      <c r="AD1029" s="298"/>
      <c r="AE1029" s="298"/>
    </row>
    <row r="1030" spans="29:31" ht="63.75" customHeight="1" x14ac:dyDescent="0.25">
      <c r="AC1030" s="297"/>
      <c r="AD1030" s="298"/>
      <c r="AE1030" s="298"/>
    </row>
    <row r="1031" spans="29:31" ht="63.75" customHeight="1" x14ac:dyDescent="0.25">
      <c r="AC1031" s="297"/>
      <c r="AD1031" s="298"/>
      <c r="AE1031" s="298"/>
    </row>
    <row r="1032" spans="29:31" ht="63.75" customHeight="1" x14ac:dyDescent="0.25">
      <c r="AC1032" s="297"/>
      <c r="AD1032" s="298"/>
      <c r="AE1032" s="298"/>
    </row>
    <row r="1033" spans="29:31" ht="63.75" customHeight="1" x14ac:dyDescent="0.25">
      <c r="AC1033" s="297"/>
      <c r="AD1033" s="298"/>
      <c r="AE1033" s="298"/>
    </row>
    <row r="1034" spans="29:31" ht="63.75" customHeight="1" x14ac:dyDescent="0.25">
      <c r="AC1034" s="297"/>
      <c r="AD1034" s="298"/>
      <c r="AE1034" s="298"/>
    </row>
    <row r="1035" spans="29:31" ht="63.75" customHeight="1" x14ac:dyDescent="0.25">
      <c r="AC1035" s="297"/>
      <c r="AD1035" s="298"/>
      <c r="AE1035" s="298"/>
    </row>
    <row r="1036" spans="29:31" ht="63.75" customHeight="1" x14ac:dyDescent="0.25">
      <c r="AC1036" s="297"/>
      <c r="AD1036" s="298"/>
      <c r="AE1036" s="298"/>
    </row>
    <row r="1037" spans="29:31" ht="63.75" customHeight="1" x14ac:dyDescent="0.25">
      <c r="AC1037" s="297"/>
      <c r="AD1037" s="298"/>
      <c r="AE1037" s="298"/>
    </row>
    <row r="1038" spans="29:31" ht="63.75" customHeight="1" x14ac:dyDescent="0.25">
      <c r="AC1038" s="297"/>
      <c r="AD1038" s="298"/>
      <c r="AE1038" s="298"/>
    </row>
    <row r="1039" spans="29:31" ht="63.75" customHeight="1" x14ac:dyDescent="0.25">
      <c r="AC1039" s="297"/>
      <c r="AD1039" s="298"/>
      <c r="AE1039" s="298"/>
    </row>
    <row r="1040" spans="29:31" ht="63.75" customHeight="1" x14ac:dyDescent="0.25">
      <c r="AC1040" s="297"/>
      <c r="AD1040" s="298"/>
      <c r="AE1040" s="298"/>
    </row>
    <row r="1041" spans="29:31" ht="63.75" customHeight="1" x14ac:dyDescent="0.25">
      <c r="AC1041" s="297"/>
      <c r="AD1041" s="298"/>
      <c r="AE1041" s="298"/>
    </row>
    <row r="1042" spans="29:31" ht="63.75" customHeight="1" x14ac:dyDescent="0.25">
      <c r="AC1042" s="297"/>
      <c r="AD1042" s="298"/>
      <c r="AE1042" s="298"/>
    </row>
    <row r="1043" spans="29:31" ht="63.75" customHeight="1" x14ac:dyDescent="0.25">
      <c r="AC1043" s="297"/>
      <c r="AD1043" s="298"/>
      <c r="AE1043" s="298"/>
    </row>
    <row r="1044" spans="29:31" ht="63.75" customHeight="1" x14ac:dyDescent="0.25">
      <c r="AC1044" s="297"/>
      <c r="AD1044" s="298"/>
      <c r="AE1044" s="298"/>
    </row>
    <row r="1045" spans="29:31" ht="63.75" customHeight="1" x14ac:dyDescent="0.25">
      <c r="AC1045" s="297"/>
      <c r="AD1045" s="298"/>
      <c r="AE1045" s="298"/>
    </row>
    <row r="1046" spans="29:31" ht="63.75" customHeight="1" x14ac:dyDescent="0.25">
      <c r="AC1046" s="297"/>
      <c r="AD1046" s="298"/>
      <c r="AE1046" s="298"/>
    </row>
    <row r="1047" spans="29:31" ht="63.75" customHeight="1" x14ac:dyDescent="0.25">
      <c r="AC1047" s="297"/>
      <c r="AD1047" s="298"/>
      <c r="AE1047" s="298"/>
    </row>
    <row r="1048" spans="29:31" ht="63.75" customHeight="1" x14ac:dyDescent="0.25">
      <c r="AC1048" s="297"/>
      <c r="AD1048" s="298"/>
      <c r="AE1048" s="298"/>
    </row>
    <row r="1049" spans="29:31" ht="63.75" customHeight="1" x14ac:dyDescent="0.25">
      <c r="AC1049" s="297"/>
      <c r="AD1049" s="298"/>
      <c r="AE1049" s="298"/>
    </row>
    <row r="1050" spans="29:31" ht="63.75" customHeight="1" x14ac:dyDescent="0.25">
      <c r="AC1050" s="297"/>
      <c r="AD1050" s="298"/>
      <c r="AE1050" s="298"/>
    </row>
    <row r="1051" spans="29:31" ht="63.75" customHeight="1" x14ac:dyDescent="0.25">
      <c r="AC1051" s="297"/>
      <c r="AD1051" s="298"/>
      <c r="AE1051" s="298"/>
    </row>
    <row r="1052" spans="29:31" ht="63.75" customHeight="1" x14ac:dyDescent="0.25">
      <c r="AC1052" s="297"/>
      <c r="AD1052" s="298"/>
      <c r="AE1052" s="298"/>
    </row>
    <row r="1053" spans="29:31" ht="63.75" customHeight="1" x14ac:dyDescent="0.25">
      <c r="AC1053" s="297"/>
      <c r="AD1053" s="298"/>
      <c r="AE1053" s="298"/>
    </row>
    <row r="1054" spans="29:31" ht="63.75" customHeight="1" x14ac:dyDescent="0.25">
      <c r="AC1054" s="297"/>
      <c r="AD1054" s="298"/>
      <c r="AE1054" s="298"/>
    </row>
    <row r="1055" spans="29:31" ht="63.75" customHeight="1" x14ac:dyDescent="0.25">
      <c r="AC1055" s="297"/>
      <c r="AD1055" s="298"/>
      <c r="AE1055" s="298"/>
    </row>
    <row r="1056" spans="29:31" ht="63.75" customHeight="1" x14ac:dyDescent="0.25">
      <c r="AC1056" s="297"/>
      <c r="AD1056" s="298"/>
      <c r="AE1056" s="298"/>
    </row>
    <row r="1057" spans="29:31" ht="63.75" customHeight="1" x14ac:dyDescent="0.25">
      <c r="AC1057" s="297"/>
      <c r="AD1057" s="298"/>
      <c r="AE1057" s="298"/>
    </row>
    <row r="1058" spans="29:31" ht="63.75" customHeight="1" x14ac:dyDescent="0.25">
      <c r="AC1058" s="297"/>
      <c r="AD1058" s="298"/>
      <c r="AE1058" s="298"/>
    </row>
    <row r="1059" spans="29:31" ht="63.75" customHeight="1" x14ac:dyDescent="0.25">
      <c r="AC1059" s="297"/>
      <c r="AD1059" s="298"/>
      <c r="AE1059" s="298"/>
    </row>
    <row r="1060" spans="29:31" ht="63.75" customHeight="1" x14ac:dyDescent="0.25">
      <c r="AC1060" s="297"/>
      <c r="AD1060" s="298"/>
      <c r="AE1060" s="298"/>
    </row>
    <row r="1061" spans="29:31" ht="63.75" customHeight="1" x14ac:dyDescent="0.25">
      <c r="AC1061" s="297"/>
      <c r="AD1061" s="298"/>
      <c r="AE1061" s="298"/>
    </row>
    <row r="1062" spans="29:31" ht="63.75" customHeight="1" x14ac:dyDescent="0.25">
      <c r="AC1062" s="297"/>
      <c r="AD1062" s="298"/>
      <c r="AE1062" s="298"/>
    </row>
    <row r="1063" spans="29:31" ht="63.75" customHeight="1" x14ac:dyDescent="0.25">
      <c r="AC1063" s="297"/>
      <c r="AD1063" s="298"/>
      <c r="AE1063" s="298"/>
    </row>
    <row r="1064" spans="29:31" ht="63.75" customHeight="1" x14ac:dyDescent="0.25">
      <c r="AC1064" s="297"/>
      <c r="AD1064" s="298"/>
      <c r="AE1064" s="298"/>
    </row>
    <row r="1065" spans="29:31" ht="63.75" customHeight="1" x14ac:dyDescent="0.25">
      <c r="AC1065" s="297"/>
      <c r="AD1065" s="298"/>
      <c r="AE1065" s="298"/>
    </row>
    <row r="1066" spans="29:31" ht="63.75" customHeight="1" x14ac:dyDescent="0.25">
      <c r="AC1066" s="297"/>
      <c r="AD1066" s="298"/>
      <c r="AE1066" s="298"/>
    </row>
    <row r="1067" spans="29:31" ht="63.75" customHeight="1" x14ac:dyDescent="0.25">
      <c r="AC1067" s="297"/>
      <c r="AD1067" s="298"/>
      <c r="AE1067" s="298"/>
    </row>
    <row r="1068" spans="29:31" ht="63.75" customHeight="1" x14ac:dyDescent="0.25">
      <c r="AC1068" s="297"/>
      <c r="AD1068" s="298"/>
      <c r="AE1068" s="298"/>
    </row>
    <row r="1069" spans="29:31" ht="63.75" customHeight="1" x14ac:dyDescent="0.25">
      <c r="AC1069" s="297"/>
      <c r="AD1069" s="298"/>
      <c r="AE1069" s="298"/>
    </row>
    <row r="1070" spans="29:31" ht="63.75" customHeight="1" x14ac:dyDescent="0.25">
      <c r="AC1070" s="297"/>
      <c r="AD1070" s="298"/>
      <c r="AE1070" s="298"/>
    </row>
    <row r="1071" spans="29:31" ht="63.75" customHeight="1" x14ac:dyDescent="0.25">
      <c r="AC1071" s="297"/>
      <c r="AD1071" s="298"/>
      <c r="AE1071" s="298"/>
    </row>
    <row r="1072" spans="29:31" ht="63.75" customHeight="1" x14ac:dyDescent="0.25">
      <c r="AC1072" s="297"/>
      <c r="AD1072" s="298"/>
      <c r="AE1072" s="298"/>
    </row>
    <row r="1073" spans="29:31" ht="63.75" customHeight="1" x14ac:dyDescent="0.25">
      <c r="AC1073" s="297"/>
      <c r="AD1073" s="298"/>
      <c r="AE1073" s="298"/>
    </row>
    <row r="1074" spans="29:31" ht="63.75" customHeight="1" x14ac:dyDescent="0.25">
      <c r="AC1074" s="297"/>
      <c r="AD1074" s="298"/>
      <c r="AE1074" s="298"/>
    </row>
    <row r="1075" spans="29:31" ht="63.75" customHeight="1" x14ac:dyDescent="0.25">
      <c r="AC1075" s="297"/>
      <c r="AD1075" s="298"/>
      <c r="AE1075" s="298"/>
    </row>
    <row r="1076" spans="29:31" ht="63.75" customHeight="1" x14ac:dyDescent="0.25">
      <c r="AC1076" s="297"/>
      <c r="AD1076" s="298"/>
      <c r="AE1076" s="298"/>
    </row>
    <row r="1077" spans="29:31" ht="63.75" customHeight="1" x14ac:dyDescent="0.25">
      <c r="AC1077" s="297"/>
      <c r="AD1077" s="298"/>
      <c r="AE1077" s="298"/>
    </row>
    <row r="1078" spans="29:31" ht="63.75" customHeight="1" x14ac:dyDescent="0.25">
      <c r="AC1078" s="297"/>
      <c r="AD1078" s="298"/>
      <c r="AE1078" s="298"/>
    </row>
    <row r="1079" spans="29:31" ht="63.75" customHeight="1" x14ac:dyDescent="0.25">
      <c r="AC1079" s="297"/>
      <c r="AD1079" s="298"/>
      <c r="AE1079" s="298"/>
    </row>
    <row r="1080" spans="29:31" ht="63.75" customHeight="1" x14ac:dyDescent="0.25">
      <c r="AC1080" s="297"/>
      <c r="AD1080" s="298"/>
      <c r="AE1080" s="298"/>
    </row>
    <row r="1081" spans="29:31" ht="63.75" customHeight="1" x14ac:dyDescent="0.25">
      <c r="AC1081" s="297"/>
      <c r="AD1081" s="298"/>
      <c r="AE1081" s="298"/>
    </row>
    <row r="1082" spans="29:31" ht="63.75" customHeight="1" x14ac:dyDescent="0.25">
      <c r="AC1082" s="297"/>
      <c r="AD1082" s="298"/>
      <c r="AE1082" s="298"/>
    </row>
    <row r="1083" spans="29:31" ht="63.75" customHeight="1" x14ac:dyDescent="0.25">
      <c r="AC1083" s="297"/>
      <c r="AD1083" s="298"/>
      <c r="AE1083" s="298"/>
    </row>
    <row r="1084" spans="29:31" ht="63.75" customHeight="1" x14ac:dyDescent="0.25">
      <c r="AC1084" s="297"/>
      <c r="AD1084" s="298"/>
      <c r="AE1084" s="298"/>
    </row>
    <row r="1085" spans="29:31" ht="63.75" customHeight="1" x14ac:dyDescent="0.25">
      <c r="AC1085" s="297"/>
      <c r="AD1085" s="298"/>
      <c r="AE1085" s="298"/>
    </row>
    <row r="1086" spans="29:31" ht="63.75" customHeight="1" x14ac:dyDescent="0.25">
      <c r="AC1086" s="297"/>
      <c r="AD1086" s="298"/>
      <c r="AE1086" s="298"/>
    </row>
    <row r="1087" spans="29:31" ht="63.75" customHeight="1" x14ac:dyDescent="0.25">
      <c r="AC1087" s="297"/>
      <c r="AD1087" s="298"/>
      <c r="AE1087" s="298"/>
    </row>
    <row r="1088" spans="29:31" ht="63.75" customHeight="1" x14ac:dyDescent="0.25">
      <c r="AC1088" s="297"/>
      <c r="AD1088" s="298"/>
      <c r="AE1088" s="298"/>
    </row>
    <row r="1089" spans="29:31" ht="63.75" customHeight="1" x14ac:dyDescent="0.25">
      <c r="AC1089" s="297"/>
      <c r="AD1089" s="298"/>
      <c r="AE1089" s="298"/>
    </row>
    <row r="1090" spans="29:31" ht="63.75" customHeight="1" x14ac:dyDescent="0.25">
      <c r="AC1090" s="297"/>
      <c r="AD1090" s="298"/>
      <c r="AE1090" s="298"/>
    </row>
    <row r="1091" spans="29:31" ht="63.75" customHeight="1" x14ac:dyDescent="0.25">
      <c r="AC1091" s="297"/>
      <c r="AD1091" s="298"/>
      <c r="AE1091" s="298"/>
    </row>
    <row r="1092" spans="29:31" ht="63.75" customHeight="1" x14ac:dyDescent="0.25">
      <c r="AC1092" s="297"/>
      <c r="AD1092" s="298"/>
      <c r="AE1092" s="298"/>
    </row>
    <row r="1093" spans="29:31" ht="63.75" customHeight="1" x14ac:dyDescent="0.25">
      <c r="AC1093" s="297"/>
      <c r="AD1093" s="298"/>
      <c r="AE1093" s="298"/>
    </row>
    <row r="1094" spans="29:31" ht="63.75" customHeight="1" x14ac:dyDescent="0.25">
      <c r="AC1094" s="297"/>
      <c r="AD1094" s="298"/>
      <c r="AE1094" s="298"/>
    </row>
    <row r="1095" spans="29:31" ht="63.75" customHeight="1" x14ac:dyDescent="0.25">
      <c r="AC1095" s="297"/>
      <c r="AD1095" s="298"/>
      <c r="AE1095" s="298"/>
    </row>
    <row r="1096" spans="29:31" ht="63.75" customHeight="1" x14ac:dyDescent="0.25">
      <c r="AC1096" s="297"/>
      <c r="AD1096" s="298"/>
      <c r="AE1096" s="298"/>
    </row>
    <row r="1097" spans="29:31" ht="63.75" customHeight="1" x14ac:dyDescent="0.25">
      <c r="AC1097" s="297"/>
      <c r="AD1097" s="298"/>
      <c r="AE1097" s="298"/>
    </row>
    <row r="1098" spans="29:31" ht="63.75" customHeight="1" x14ac:dyDescent="0.25">
      <c r="AC1098" s="297"/>
      <c r="AD1098" s="298"/>
      <c r="AE1098" s="298"/>
    </row>
    <row r="1099" spans="29:31" ht="63.75" customHeight="1" x14ac:dyDescent="0.25">
      <c r="AC1099" s="297"/>
      <c r="AD1099" s="298"/>
      <c r="AE1099" s="298"/>
    </row>
    <row r="1100" spans="29:31" ht="63.75" customHeight="1" x14ac:dyDescent="0.25">
      <c r="AC1100" s="297"/>
      <c r="AD1100" s="298"/>
      <c r="AE1100" s="298"/>
    </row>
    <row r="1101" spans="29:31" ht="63.75" customHeight="1" x14ac:dyDescent="0.25">
      <c r="AC1101" s="297"/>
      <c r="AD1101" s="298"/>
      <c r="AE1101" s="298"/>
    </row>
    <row r="1102" spans="29:31" ht="63.75" customHeight="1" x14ac:dyDescent="0.25">
      <c r="AC1102" s="297"/>
      <c r="AD1102" s="298"/>
      <c r="AE1102" s="298"/>
    </row>
    <row r="1103" spans="29:31" ht="63.75" customHeight="1" x14ac:dyDescent="0.25">
      <c r="AC1103" s="297"/>
      <c r="AD1103" s="298"/>
      <c r="AE1103" s="298"/>
    </row>
    <row r="1104" spans="29:31" ht="63.75" customHeight="1" x14ac:dyDescent="0.25">
      <c r="AC1104" s="297"/>
      <c r="AD1104" s="298"/>
      <c r="AE1104" s="298"/>
    </row>
    <row r="1105" spans="29:31" ht="63.75" customHeight="1" x14ac:dyDescent="0.25">
      <c r="AC1105" s="297"/>
      <c r="AD1105" s="298"/>
      <c r="AE1105" s="298"/>
    </row>
    <row r="1106" spans="29:31" ht="63.75" customHeight="1" x14ac:dyDescent="0.25">
      <c r="AC1106" s="297"/>
      <c r="AD1106" s="298"/>
      <c r="AE1106" s="298"/>
    </row>
    <row r="1107" spans="29:31" ht="63.75" customHeight="1" x14ac:dyDescent="0.25">
      <c r="AC1107" s="297"/>
      <c r="AD1107" s="298"/>
      <c r="AE1107" s="298"/>
    </row>
    <row r="1108" spans="29:31" ht="63.75" customHeight="1" x14ac:dyDescent="0.25">
      <c r="AC1108" s="297"/>
      <c r="AD1108" s="298"/>
      <c r="AE1108" s="298"/>
    </row>
    <row r="1109" spans="29:31" ht="63.75" customHeight="1" x14ac:dyDescent="0.25">
      <c r="AC1109" s="297"/>
      <c r="AD1109" s="298"/>
      <c r="AE1109" s="298"/>
    </row>
    <row r="1110" spans="29:31" ht="63.75" customHeight="1" x14ac:dyDescent="0.25">
      <c r="AC1110" s="297"/>
      <c r="AD1110" s="298"/>
      <c r="AE1110" s="298"/>
    </row>
    <row r="1111" spans="29:31" ht="63.75" customHeight="1" x14ac:dyDescent="0.25">
      <c r="AC1111" s="297"/>
      <c r="AD1111" s="298"/>
      <c r="AE1111" s="298"/>
    </row>
    <row r="1112" spans="29:31" ht="63.75" customHeight="1" x14ac:dyDescent="0.25">
      <c r="AC1112" s="297"/>
      <c r="AD1112" s="298"/>
      <c r="AE1112" s="298"/>
    </row>
    <row r="1113" spans="29:31" ht="63.75" customHeight="1" x14ac:dyDescent="0.25">
      <c r="AC1113" s="297"/>
      <c r="AD1113" s="298"/>
      <c r="AE1113" s="298"/>
    </row>
    <row r="1114" spans="29:31" ht="63.75" customHeight="1" x14ac:dyDescent="0.25">
      <c r="AC1114" s="297"/>
      <c r="AD1114" s="298"/>
      <c r="AE1114" s="298"/>
    </row>
    <row r="1115" spans="29:31" ht="63.75" customHeight="1" x14ac:dyDescent="0.25">
      <c r="AC1115" s="297"/>
      <c r="AD1115" s="298"/>
      <c r="AE1115" s="298"/>
    </row>
    <row r="1116" spans="29:31" ht="63.75" customHeight="1" x14ac:dyDescent="0.25">
      <c r="AC1116" s="297"/>
      <c r="AD1116" s="298"/>
      <c r="AE1116" s="298"/>
    </row>
    <row r="1117" spans="29:31" ht="63.75" customHeight="1" x14ac:dyDescent="0.25">
      <c r="AC1117" s="297"/>
      <c r="AD1117" s="298"/>
      <c r="AE1117" s="298"/>
    </row>
    <row r="1118" spans="29:31" ht="63.75" customHeight="1" x14ac:dyDescent="0.25">
      <c r="AC1118" s="297"/>
      <c r="AD1118" s="298"/>
      <c r="AE1118" s="298"/>
    </row>
    <row r="1119" spans="29:31" ht="63.75" customHeight="1" x14ac:dyDescent="0.25">
      <c r="AC1119" s="297"/>
      <c r="AD1119" s="298"/>
      <c r="AE1119" s="298"/>
    </row>
    <row r="1120" spans="29:31" ht="63.75" customHeight="1" x14ac:dyDescent="0.25">
      <c r="AC1120" s="297"/>
      <c r="AD1120" s="298"/>
      <c r="AE1120" s="298"/>
    </row>
    <row r="1121" spans="29:31" ht="63.75" customHeight="1" x14ac:dyDescent="0.25">
      <c r="AC1121" s="297"/>
      <c r="AD1121" s="298"/>
      <c r="AE1121" s="298"/>
    </row>
    <row r="1122" spans="29:31" ht="63.75" customHeight="1" x14ac:dyDescent="0.25">
      <c r="AC1122" s="297"/>
      <c r="AD1122" s="298"/>
      <c r="AE1122" s="298"/>
    </row>
    <row r="1123" spans="29:31" ht="63.75" customHeight="1" x14ac:dyDescent="0.25">
      <c r="AC1123" s="297"/>
      <c r="AD1123" s="298"/>
      <c r="AE1123" s="298"/>
    </row>
    <row r="1124" spans="29:31" ht="63.75" customHeight="1" x14ac:dyDescent="0.25">
      <c r="AC1124" s="297"/>
      <c r="AD1124" s="298"/>
      <c r="AE1124" s="298"/>
    </row>
    <row r="1125" spans="29:31" ht="63.75" customHeight="1" x14ac:dyDescent="0.25">
      <c r="AC1125" s="297"/>
      <c r="AD1125" s="298"/>
      <c r="AE1125" s="298"/>
    </row>
    <row r="1126" spans="29:31" ht="63.75" customHeight="1" x14ac:dyDescent="0.25">
      <c r="AC1126" s="297"/>
      <c r="AD1126" s="298"/>
      <c r="AE1126" s="298"/>
    </row>
    <row r="1127" spans="29:31" ht="63.75" customHeight="1" x14ac:dyDescent="0.25">
      <c r="AC1127" s="297"/>
      <c r="AD1127" s="298"/>
      <c r="AE1127" s="298"/>
    </row>
    <row r="1128" spans="29:31" ht="63.75" customHeight="1" x14ac:dyDescent="0.25">
      <c r="AC1128" s="297"/>
      <c r="AD1128" s="298"/>
      <c r="AE1128" s="298"/>
    </row>
    <row r="1129" spans="29:31" ht="63.75" customHeight="1" x14ac:dyDescent="0.25">
      <c r="AC1129" s="297"/>
      <c r="AD1129" s="298"/>
      <c r="AE1129" s="298"/>
    </row>
    <row r="1130" spans="29:31" ht="63.75" customHeight="1" x14ac:dyDescent="0.25">
      <c r="AC1130" s="297"/>
      <c r="AD1130" s="298"/>
      <c r="AE1130" s="298"/>
    </row>
    <row r="1131" spans="29:31" ht="63.75" customHeight="1" x14ac:dyDescent="0.25">
      <c r="AC1131" s="297"/>
      <c r="AD1131" s="298"/>
      <c r="AE1131" s="298"/>
    </row>
    <row r="1132" spans="29:31" ht="63.75" customHeight="1" x14ac:dyDescent="0.25">
      <c r="AC1132" s="297"/>
      <c r="AD1132" s="298"/>
      <c r="AE1132" s="298"/>
    </row>
    <row r="1133" spans="29:31" ht="63.75" customHeight="1" x14ac:dyDescent="0.25">
      <c r="AC1133" s="297"/>
      <c r="AD1133" s="298"/>
      <c r="AE1133" s="298"/>
    </row>
    <row r="1134" spans="29:31" ht="63.75" customHeight="1" x14ac:dyDescent="0.25">
      <c r="AC1134" s="297"/>
      <c r="AD1134" s="298"/>
      <c r="AE1134" s="298"/>
    </row>
    <row r="1135" spans="29:31" ht="63.75" customHeight="1" x14ac:dyDescent="0.25">
      <c r="AC1135" s="297"/>
      <c r="AD1135" s="298"/>
      <c r="AE1135" s="298"/>
    </row>
    <row r="1136" spans="29:31" ht="63.75" customHeight="1" x14ac:dyDescent="0.25">
      <c r="AC1136" s="297"/>
      <c r="AD1136" s="298"/>
      <c r="AE1136" s="298"/>
    </row>
    <row r="1137" spans="29:31" ht="63.75" customHeight="1" x14ac:dyDescent="0.25">
      <c r="AC1137" s="297"/>
      <c r="AD1137" s="298"/>
      <c r="AE1137" s="298"/>
    </row>
    <row r="1138" spans="29:31" ht="63.75" customHeight="1" x14ac:dyDescent="0.25">
      <c r="AC1138" s="297"/>
      <c r="AD1138" s="298"/>
      <c r="AE1138" s="298"/>
    </row>
    <row r="1139" spans="29:31" ht="63.75" customHeight="1" x14ac:dyDescent="0.25">
      <c r="AC1139" s="297"/>
      <c r="AD1139" s="298"/>
      <c r="AE1139" s="298"/>
    </row>
    <row r="1140" spans="29:31" ht="63.75" customHeight="1" x14ac:dyDescent="0.25">
      <c r="AC1140" s="297"/>
      <c r="AD1140" s="298"/>
      <c r="AE1140" s="298"/>
    </row>
    <row r="1141" spans="29:31" ht="63.75" customHeight="1" x14ac:dyDescent="0.25">
      <c r="AC1141" s="297"/>
      <c r="AD1141" s="298"/>
      <c r="AE1141" s="298"/>
    </row>
    <row r="1142" spans="29:31" ht="63.75" customHeight="1" x14ac:dyDescent="0.25">
      <c r="AC1142" s="297"/>
      <c r="AD1142" s="298"/>
      <c r="AE1142" s="298"/>
    </row>
    <row r="1143" spans="29:31" ht="63.75" customHeight="1" x14ac:dyDescent="0.25">
      <c r="AC1143" s="297"/>
      <c r="AD1143" s="298"/>
      <c r="AE1143" s="298"/>
    </row>
    <row r="1144" spans="29:31" ht="63.75" customHeight="1" x14ac:dyDescent="0.25">
      <c r="AC1144" s="297"/>
      <c r="AD1144" s="298"/>
      <c r="AE1144" s="298"/>
    </row>
    <row r="1145" spans="29:31" ht="63.75" customHeight="1" x14ac:dyDescent="0.25">
      <c r="AC1145" s="297"/>
      <c r="AD1145" s="298"/>
      <c r="AE1145" s="298"/>
    </row>
    <row r="1146" spans="29:31" ht="63.75" customHeight="1" x14ac:dyDescent="0.25">
      <c r="AC1146" s="297"/>
      <c r="AD1146" s="298"/>
      <c r="AE1146" s="298"/>
    </row>
    <row r="1147" spans="29:31" ht="63.75" customHeight="1" x14ac:dyDescent="0.25">
      <c r="AC1147" s="297"/>
      <c r="AD1147" s="298"/>
      <c r="AE1147" s="298"/>
    </row>
    <row r="1148" spans="29:31" ht="63.75" customHeight="1" x14ac:dyDescent="0.25">
      <c r="AC1148" s="297"/>
      <c r="AD1148" s="298"/>
      <c r="AE1148" s="298"/>
    </row>
    <row r="1149" spans="29:31" ht="63.75" customHeight="1" x14ac:dyDescent="0.25">
      <c r="AC1149" s="297"/>
      <c r="AD1149" s="298"/>
      <c r="AE1149" s="298"/>
    </row>
    <row r="1150" spans="29:31" ht="63.75" customHeight="1" x14ac:dyDescent="0.25">
      <c r="AC1150" s="297"/>
      <c r="AD1150" s="298"/>
      <c r="AE1150" s="298"/>
    </row>
    <row r="1151" spans="29:31" ht="63.75" customHeight="1" x14ac:dyDescent="0.25">
      <c r="AC1151" s="297"/>
      <c r="AD1151" s="298"/>
      <c r="AE1151" s="298"/>
    </row>
    <row r="1152" spans="29:31" ht="63.75" customHeight="1" x14ac:dyDescent="0.25">
      <c r="AC1152" s="297"/>
      <c r="AD1152" s="298"/>
      <c r="AE1152" s="298"/>
    </row>
    <row r="1153" spans="29:31" ht="63.75" customHeight="1" x14ac:dyDescent="0.25">
      <c r="AC1153" s="297"/>
      <c r="AD1153" s="298"/>
      <c r="AE1153" s="298"/>
    </row>
    <row r="1154" spans="29:31" ht="63.75" customHeight="1" x14ac:dyDescent="0.25">
      <c r="AC1154" s="297"/>
      <c r="AD1154" s="298"/>
      <c r="AE1154" s="298"/>
    </row>
    <row r="1155" spans="29:31" ht="63.75" customHeight="1" x14ac:dyDescent="0.25">
      <c r="AC1155" s="297"/>
      <c r="AD1155" s="298"/>
      <c r="AE1155" s="298"/>
    </row>
    <row r="1156" spans="29:31" ht="63.75" customHeight="1" x14ac:dyDescent="0.25">
      <c r="AC1156" s="297"/>
      <c r="AD1156" s="298"/>
      <c r="AE1156" s="298"/>
    </row>
    <row r="1157" spans="29:31" ht="63.75" customHeight="1" x14ac:dyDescent="0.25">
      <c r="AC1157" s="297"/>
      <c r="AD1157" s="298"/>
      <c r="AE1157" s="298"/>
    </row>
    <row r="1158" spans="29:31" ht="63.75" customHeight="1" x14ac:dyDescent="0.25">
      <c r="AC1158" s="297"/>
      <c r="AD1158" s="298"/>
      <c r="AE1158" s="298"/>
    </row>
    <row r="1159" spans="29:31" ht="63.75" customHeight="1" x14ac:dyDescent="0.25">
      <c r="AC1159" s="297"/>
      <c r="AD1159" s="298"/>
      <c r="AE1159" s="298"/>
    </row>
    <row r="1160" spans="29:31" ht="63.75" customHeight="1" x14ac:dyDescent="0.25">
      <c r="AC1160" s="297"/>
      <c r="AD1160" s="298"/>
      <c r="AE1160" s="298"/>
    </row>
    <row r="1161" spans="29:31" ht="63.75" customHeight="1" x14ac:dyDescent="0.25">
      <c r="AC1161" s="297"/>
      <c r="AD1161" s="298"/>
      <c r="AE1161" s="298"/>
    </row>
    <row r="1162" spans="29:31" ht="63.75" customHeight="1" x14ac:dyDescent="0.25">
      <c r="AC1162" s="297"/>
      <c r="AD1162" s="298"/>
      <c r="AE1162" s="298"/>
    </row>
    <row r="1163" spans="29:31" ht="63.75" customHeight="1" x14ac:dyDescent="0.25">
      <c r="AC1163" s="297"/>
      <c r="AD1163" s="298"/>
      <c r="AE1163" s="298"/>
    </row>
    <row r="1164" spans="29:31" ht="63.75" customHeight="1" x14ac:dyDescent="0.25">
      <c r="AC1164" s="297"/>
      <c r="AD1164" s="298"/>
      <c r="AE1164" s="298"/>
    </row>
    <row r="1165" spans="29:31" ht="63.75" customHeight="1" x14ac:dyDescent="0.25">
      <c r="AC1165" s="297"/>
      <c r="AD1165" s="298"/>
      <c r="AE1165" s="298"/>
    </row>
    <row r="1166" spans="29:31" ht="63.75" customHeight="1" x14ac:dyDescent="0.25">
      <c r="AC1166" s="297"/>
      <c r="AD1166" s="298"/>
      <c r="AE1166" s="298"/>
    </row>
    <row r="1167" spans="29:31" ht="63.75" customHeight="1" x14ac:dyDescent="0.25">
      <c r="AC1167" s="297"/>
      <c r="AD1167" s="298"/>
      <c r="AE1167" s="298"/>
    </row>
    <row r="1168" spans="29:31" ht="63.75" customHeight="1" x14ac:dyDescent="0.25">
      <c r="AC1168" s="297"/>
      <c r="AD1168" s="298"/>
      <c r="AE1168" s="298"/>
    </row>
    <row r="1169" spans="29:31" ht="63.75" customHeight="1" x14ac:dyDescent="0.25">
      <c r="AC1169" s="297"/>
      <c r="AD1169" s="298"/>
      <c r="AE1169" s="298"/>
    </row>
    <row r="1170" spans="29:31" ht="63.75" customHeight="1" x14ac:dyDescent="0.25">
      <c r="AC1170" s="297"/>
      <c r="AD1170" s="298"/>
      <c r="AE1170" s="298"/>
    </row>
    <row r="1171" spans="29:31" ht="63.75" customHeight="1" x14ac:dyDescent="0.25">
      <c r="AC1171" s="297"/>
      <c r="AD1171" s="298"/>
      <c r="AE1171" s="298"/>
    </row>
    <row r="1172" spans="29:31" ht="63.75" customHeight="1" x14ac:dyDescent="0.25">
      <c r="AC1172" s="297"/>
      <c r="AD1172" s="298"/>
      <c r="AE1172" s="298"/>
    </row>
    <row r="1173" spans="29:31" ht="63.75" customHeight="1" x14ac:dyDescent="0.25">
      <c r="AC1173" s="297"/>
      <c r="AD1173" s="298"/>
      <c r="AE1173" s="298"/>
    </row>
    <row r="1174" spans="29:31" ht="63.75" customHeight="1" x14ac:dyDescent="0.25">
      <c r="AC1174" s="297"/>
      <c r="AD1174" s="298"/>
      <c r="AE1174" s="298"/>
    </row>
    <row r="1175" spans="29:31" ht="63.75" customHeight="1" x14ac:dyDescent="0.25">
      <c r="AC1175" s="297"/>
      <c r="AD1175" s="298"/>
      <c r="AE1175" s="298"/>
    </row>
    <row r="1176" spans="29:31" ht="63.75" customHeight="1" x14ac:dyDescent="0.25">
      <c r="AC1176" s="297"/>
      <c r="AD1176" s="298"/>
      <c r="AE1176" s="298"/>
    </row>
    <row r="1177" spans="29:31" ht="63.75" customHeight="1" x14ac:dyDescent="0.25">
      <c r="AC1177" s="297"/>
      <c r="AD1177" s="298"/>
      <c r="AE1177" s="298"/>
    </row>
    <row r="1178" spans="29:31" ht="63.75" customHeight="1" x14ac:dyDescent="0.25">
      <c r="AC1178" s="297"/>
      <c r="AD1178" s="298"/>
      <c r="AE1178" s="298"/>
    </row>
    <row r="1179" spans="29:31" ht="63.75" customHeight="1" x14ac:dyDescent="0.25">
      <c r="AC1179" s="297"/>
      <c r="AD1179" s="298"/>
      <c r="AE1179" s="298"/>
    </row>
    <row r="1180" spans="29:31" ht="63.75" customHeight="1" x14ac:dyDescent="0.25">
      <c r="AC1180" s="297"/>
      <c r="AD1180" s="298"/>
      <c r="AE1180" s="298"/>
    </row>
    <row r="1181" spans="29:31" ht="63.75" customHeight="1" x14ac:dyDescent="0.25">
      <c r="AC1181" s="297"/>
      <c r="AD1181" s="298"/>
      <c r="AE1181" s="298"/>
    </row>
    <row r="1182" spans="29:31" ht="63.75" customHeight="1" x14ac:dyDescent="0.25">
      <c r="AC1182" s="297"/>
      <c r="AD1182" s="298"/>
      <c r="AE1182" s="298"/>
    </row>
    <row r="1183" spans="29:31" ht="63.75" customHeight="1" x14ac:dyDescent="0.25">
      <c r="AC1183" s="297"/>
      <c r="AD1183" s="298"/>
      <c r="AE1183" s="298"/>
    </row>
    <row r="1184" spans="29:31" ht="63.75" customHeight="1" x14ac:dyDescent="0.25">
      <c r="AC1184" s="297"/>
      <c r="AD1184" s="298"/>
      <c r="AE1184" s="298"/>
    </row>
    <row r="1185" spans="29:31" ht="63.75" customHeight="1" x14ac:dyDescent="0.25">
      <c r="AC1185" s="297"/>
      <c r="AD1185" s="298"/>
      <c r="AE1185" s="298"/>
    </row>
    <row r="1186" spans="29:31" ht="63.75" customHeight="1" x14ac:dyDescent="0.25">
      <c r="AC1186" s="297"/>
      <c r="AD1186" s="298"/>
      <c r="AE1186" s="298"/>
    </row>
    <row r="1187" spans="29:31" ht="63.75" customHeight="1" x14ac:dyDescent="0.25">
      <c r="AC1187" s="297"/>
      <c r="AD1187" s="298"/>
      <c r="AE1187" s="298"/>
    </row>
    <row r="1188" spans="29:31" ht="63.75" customHeight="1" x14ac:dyDescent="0.25">
      <c r="AC1188" s="297"/>
      <c r="AD1188" s="298"/>
      <c r="AE1188" s="298"/>
    </row>
    <row r="1189" spans="29:31" ht="63.75" customHeight="1" x14ac:dyDescent="0.25">
      <c r="AC1189" s="297"/>
      <c r="AD1189" s="298"/>
      <c r="AE1189" s="298"/>
    </row>
    <row r="1190" spans="29:31" ht="63.75" customHeight="1" x14ac:dyDescent="0.25">
      <c r="AC1190" s="297"/>
      <c r="AD1190" s="298"/>
      <c r="AE1190" s="298"/>
    </row>
    <row r="1191" spans="29:31" ht="63.75" customHeight="1" x14ac:dyDescent="0.25">
      <c r="AC1191" s="297"/>
      <c r="AD1191" s="298"/>
      <c r="AE1191" s="298"/>
    </row>
    <row r="1192" spans="29:31" ht="63.75" customHeight="1" x14ac:dyDescent="0.25">
      <c r="AC1192" s="297"/>
      <c r="AD1192" s="298"/>
      <c r="AE1192" s="298"/>
    </row>
    <row r="1193" spans="29:31" ht="63.75" customHeight="1" x14ac:dyDescent="0.25">
      <c r="AC1193" s="297"/>
      <c r="AD1193" s="298"/>
      <c r="AE1193" s="298"/>
    </row>
    <row r="1194" spans="29:31" ht="63.75" customHeight="1" x14ac:dyDescent="0.25">
      <c r="AC1194" s="297"/>
      <c r="AD1194" s="298"/>
      <c r="AE1194" s="298"/>
    </row>
  </sheetData>
  <sheetProtection formatColumns="0" formatRows="0"/>
  <protectedRanges>
    <protectedRange algorithmName="SHA-512" hashValue="VfdVsKGl5qE2tikkmfXD4ednvebSaBOMzoXueDKO3NEuF2Z+Q++ksvuI9ZhjGmGLuVBgVNFtJxUd9GtIpfEBBw==" saltValue="MPQF+EnLD5kb7JtrVZ0D3A==" spinCount="100000" sqref="N5:AK8 AF717:AK783 AF9:AK698 AF699:AJ699 AF702:AJ708 AF700:AG701 AI700:AJ701 AF710:AJ716 AI709 N9:AE408 N409:S532 A5:L783 U409:AE532 N533:AE783" name="Rango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M5:M783" name="Rango1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09:T423 T425:T449 T517:T519 T493:T494 T523:T532 T464:T489 T452:T453 T457:T462 T497:T514" name="Rango1_4"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50" name="Rango1_2_2"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51" name="Rango1_3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24" name="Rango1_5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96" name="Rango1_6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95" name="Rango1_7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515" name="Rango1_8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516" name="Rango1_9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90:T492" name="Rango1_10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520" name="Rango1_11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521" name="Rango1_12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522" name="Rango1_13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63" name="Rango1_14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54" name="Rango1_15_1" securityDescriptor="O:WDG:WDD:(A;;CC;;;S-1-5-21-797332336-63391822-1267956476-1103)(A;;CC;;;S-1-5-21-797332336-63391822-1267956476-50923)"/>
    <protectedRange algorithmName="SHA-512" hashValue="VfdVsKGl5qE2tikkmfXD4ednvebSaBOMzoXueDKO3NEuF2Z+Q++ksvuI9ZhjGmGLuVBgVNFtJxUd9GtIpfEBBw==" saltValue="MPQF+EnLD5kb7JtrVZ0D3A==" spinCount="100000" sqref="T455:T456" name="Rango1_16_1" securityDescriptor="O:WDG:WDD:(A;;CC;;;S-1-5-21-797332336-63391822-1267956476-1103)(A;;CC;;;S-1-5-21-797332336-63391822-1267956476-50923)"/>
  </protectedRanges>
  <autoFilter ref="A7:CS783" xr:uid="{ED62421B-AC2B-4CDC-B215-F0CBBCB526E0}"/>
  <dataConsolidate/>
  <mergeCells count="73">
    <mergeCell ref="CU4:CU7"/>
    <mergeCell ref="S5:S7"/>
    <mergeCell ref="T5:T7"/>
    <mergeCell ref="U5:U7"/>
    <mergeCell ref="AJ6:AJ7"/>
    <mergeCell ref="X5:Y5"/>
    <mergeCell ref="AD6:AD7"/>
    <mergeCell ref="AC6:AC7"/>
    <mergeCell ref="AA5:AE5"/>
    <mergeCell ref="BF6:BG6"/>
    <mergeCell ref="A5:A7"/>
    <mergeCell ref="AA1:AC1"/>
    <mergeCell ref="G5:G7"/>
    <mergeCell ref="H5:H7"/>
    <mergeCell ref="B5:B7"/>
    <mergeCell ref="C5:C7"/>
    <mergeCell ref="D5:D7"/>
    <mergeCell ref="E5:E7"/>
    <mergeCell ref="F5:F7"/>
    <mergeCell ref="O5:O7"/>
    <mergeCell ref="P5:P7"/>
    <mergeCell ref="Q5:Q7"/>
    <mergeCell ref="R5:R7"/>
    <mergeCell ref="AA6:AA7"/>
    <mergeCell ref="X6:X7"/>
    <mergeCell ref="AB6:AB7"/>
    <mergeCell ref="N5:N7"/>
    <mergeCell ref="CH6:CJ6"/>
    <mergeCell ref="BV6:BX6"/>
    <mergeCell ref="BY6:CA6"/>
    <mergeCell ref="CB6:CD6"/>
    <mergeCell ref="AN6:AO6"/>
    <mergeCell ref="AP6:AQ6"/>
    <mergeCell ref="AR6:AS6"/>
    <mergeCell ref="CE6:CG6"/>
    <mergeCell ref="Y6:Y7"/>
    <mergeCell ref="AL6:AM6"/>
    <mergeCell ref="AK6:AK7"/>
    <mergeCell ref="AE6:AE7"/>
    <mergeCell ref="V5:V7"/>
    <mergeCell ref="AF5:AJ5"/>
    <mergeCell ref="Z5:Z7"/>
    <mergeCell ref="AI2:AJ2"/>
    <mergeCell ref="AF6:AF7"/>
    <mergeCell ref="AZ6:BA6"/>
    <mergeCell ref="BB6:BC6"/>
    <mergeCell ref="BD6:BE6"/>
    <mergeCell ref="AG6:AG7"/>
    <mergeCell ref="AH6:AH7"/>
    <mergeCell ref="AI6:AI7"/>
    <mergeCell ref="AL4:BC4"/>
    <mergeCell ref="I4:AJ4"/>
    <mergeCell ref="W5:W7"/>
    <mergeCell ref="I5:I7"/>
    <mergeCell ref="J5:J7"/>
    <mergeCell ref="K5:K7"/>
    <mergeCell ref="L5:L7"/>
    <mergeCell ref="M5:M7"/>
    <mergeCell ref="AJ73:AJ77"/>
    <mergeCell ref="BJ4:CS4"/>
    <mergeCell ref="AT6:AU6"/>
    <mergeCell ref="AV6:AW6"/>
    <mergeCell ref="AX6:AY6"/>
    <mergeCell ref="CK6:CM6"/>
    <mergeCell ref="CN6:CP6"/>
    <mergeCell ref="CQ6:CS6"/>
    <mergeCell ref="BJ6:BL6"/>
    <mergeCell ref="BM6:BO6"/>
    <mergeCell ref="BJ5:CS5"/>
    <mergeCell ref="BP6:BR6"/>
    <mergeCell ref="BS6:BU6"/>
    <mergeCell ref="AL5:BI5"/>
    <mergeCell ref="BH6:BI6"/>
  </mergeCells>
  <conditionalFormatting sqref="AN73:AN74 AN77:AN79">
    <cfRule type="expression" dxfId="68" priority="69">
      <formula>V73="Porcentaje"</formula>
    </cfRule>
  </conditionalFormatting>
  <conditionalFormatting sqref="AN104">
    <cfRule type="expression" dxfId="67" priority="68">
      <formula>V104="Porcentaje"</formula>
    </cfRule>
  </conditionalFormatting>
  <conditionalFormatting sqref="AN105">
    <cfRule type="expression" dxfId="66" priority="67">
      <formula>V105="Porcentaje"</formula>
    </cfRule>
  </conditionalFormatting>
  <conditionalFormatting sqref="AN106">
    <cfRule type="expression" dxfId="65" priority="66">
      <formula>V106="Porcentaje"</formula>
    </cfRule>
  </conditionalFormatting>
  <conditionalFormatting sqref="AN111:AN114">
    <cfRule type="expression" dxfId="64" priority="65">
      <formula>V111="Porcentaje"</formula>
    </cfRule>
  </conditionalFormatting>
  <conditionalFormatting sqref="AN107:AN110">
    <cfRule type="expression" dxfId="63" priority="64">
      <formula>V107="Porcentaje"</formula>
    </cfRule>
  </conditionalFormatting>
  <conditionalFormatting sqref="AN115:AN118">
    <cfRule type="expression" dxfId="62" priority="63">
      <formula>V115="Porcentaje"</formula>
    </cfRule>
  </conditionalFormatting>
  <conditionalFormatting sqref="AN30:AN34">
    <cfRule type="expression" dxfId="61" priority="62">
      <formula>V30="Porcentaje"</formula>
    </cfRule>
  </conditionalFormatting>
  <conditionalFormatting sqref="AN65:AN69">
    <cfRule type="expression" dxfId="60" priority="61">
      <formula>V65="Porcentaje"</formula>
    </cfRule>
  </conditionalFormatting>
  <conditionalFormatting sqref="AN129:AN132">
    <cfRule type="expression" dxfId="59" priority="60">
      <formula>V129="Porcentaje"</formula>
    </cfRule>
  </conditionalFormatting>
  <conditionalFormatting sqref="AN45:AN51">
    <cfRule type="expression" dxfId="58" priority="59">
      <formula>V45="Porcentaje"</formula>
    </cfRule>
  </conditionalFormatting>
  <conditionalFormatting sqref="AN8:AN29">
    <cfRule type="expression" dxfId="57" priority="58">
      <formula>V8="Porcentaje"</formula>
    </cfRule>
  </conditionalFormatting>
  <conditionalFormatting sqref="AN35:AN44">
    <cfRule type="expression" dxfId="56" priority="57">
      <formula>V35="Porcentaje"</formula>
    </cfRule>
  </conditionalFormatting>
  <conditionalFormatting sqref="AN52:AN64">
    <cfRule type="expression" dxfId="55" priority="56">
      <formula>V52="Porcentaje"</formula>
    </cfRule>
  </conditionalFormatting>
  <conditionalFormatting sqref="AN70:AN72">
    <cfRule type="expression" dxfId="54" priority="55">
      <formula>V70="Porcentaje"</formula>
    </cfRule>
  </conditionalFormatting>
  <conditionalFormatting sqref="AN80:AN103">
    <cfRule type="expression" dxfId="53" priority="54">
      <formula>V80="Porcentaje"</formula>
    </cfRule>
  </conditionalFormatting>
  <conditionalFormatting sqref="AN119:AN128">
    <cfRule type="expression" dxfId="52" priority="53">
      <formula>V119="Porcentaje"</formula>
    </cfRule>
  </conditionalFormatting>
  <conditionalFormatting sqref="AN133:AN151">
    <cfRule type="expression" dxfId="51" priority="52">
      <formula>V133="Porcentaje"</formula>
    </cfRule>
  </conditionalFormatting>
  <conditionalFormatting sqref="AN342:AN352">
    <cfRule type="expression" dxfId="50" priority="16">
      <formula>V342="Porcentaje"</formula>
    </cfRule>
  </conditionalFormatting>
  <conditionalFormatting sqref="AN261:AN262">
    <cfRule type="expression" dxfId="49" priority="51">
      <formula>V261="Porcentaje"</formula>
    </cfRule>
  </conditionalFormatting>
  <conditionalFormatting sqref="AN282:AN283">
    <cfRule type="expression" dxfId="48" priority="50">
      <formula>V282="Porcentaje"</formula>
    </cfRule>
  </conditionalFormatting>
  <conditionalFormatting sqref="AN272:AN273">
    <cfRule type="expression" dxfId="47" priority="49">
      <formula>V272="Porcentaje"</formula>
    </cfRule>
  </conditionalFormatting>
  <conditionalFormatting sqref="AN287:AN289">
    <cfRule type="expression" dxfId="46" priority="48">
      <formula>V287="Porcentaje"</formula>
    </cfRule>
  </conditionalFormatting>
  <conditionalFormatting sqref="AN274:AN277">
    <cfRule type="expression" dxfId="45" priority="47">
      <formula>V274="Porcentaje"</formula>
    </cfRule>
  </conditionalFormatting>
  <conditionalFormatting sqref="AN286">
    <cfRule type="expression" dxfId="44" priority="46">
      <formula>V286="Porcentaje"</formula>
    </cfRule>
  </conditionalFormatting>
  <conditionalFormatting sqref="AN278:AN281">
    <cfRule type="expression" dxfId="43" priority="45">
      <formula>V278="Porcentaje"</formula>
    </cfRule>
  </conditionalFormatting>
  <conditionalFormatting sqref="AN229:AN231">
    <cfRule type="expression" dxfId="42" priority="44">
      <formula>V229="Porcentaje"</formula>
    </cfRule>
  </conditionalFormatting>
  <conditionalFormatting sqref="AN232:AN235">
    <cfRule type="expression" dxfId="41" priority="43">
      <formula>V232="Porcentaje"</formula>
    </cfRule>
  </conditionalFormatting>
  <conditionalFormatting sqref="AN247:AN249">
    <cfRule type="expression" dxfId="40" priority="42">
      <formula>V247="Porcentaje"</formula>
    </cfRule>
  </conditionalFormatting>
  <conditionalFormatting sqref="AN240">
    <cfRule type="expression" dxfId="39" priority="41">
      <formula>V240="Porcentaje"</formula>
    </cfRule>
  </conditionalFormatting>
  <conditionalFormatting sqref="AN237">
    <cfRule type="expression" dxfId="38" priority="40">
      <formula>V237="Porcentaje"</formula>
    </cfRule>
  </conditionalFormatting>
  <conditionalFormatting sqref="AN236">
    <cfRule type="expression" dxfId="37" priority="39">
      <formula>V236="Porcentaje"</formula>
    </cfRule>
  </conditionalFormatting>
  <conditionalFormatting sqref="AN238">
    <cfRule type="expression" dxfId="36" priority="38">
      <formula>V238="Porcentaje"</formula>
    </cfRule>
  </conditionalFormatting>
  <conditionalFormatting sqref="AN245">
    <cfRule type="expression" dxfId="35" priority="37">
      <formula>V245="Porcentaje"</formula>
    </cfRule>
  </conditionalFormatting>
  <conditionalFormatting sqref="AN258:AN260">
    <cfRule type="expression" dxfId="34" priority="36">
      <formula>V258="Porcentaje"</formula>
    </cfRule>
  </conditionalFormatting>
  <conditionalFormatting sqref="AN256:AN257">
    <cfRule type="expression" dxfId="33" priority="35">
      <formula>V256="Porcentaje"</formula>
    </cfRule>
  </conditionalFormatting>
  <conditionalFormatting sqref="AN253:AN255">
    <cfRule type="expression" dxfId="32" priority="34">
      <formula>V253="Porcentaje"</formula>
    </cfRule>
  </conditionalFormatting>
  <conditionalFormatting sqref="AN217">
    <cfRule type="expression" dxfId="31" priority="33">
      <formula>V217="Porcentaje"</formula>
    </cfRule>
  </conditionalFormatting>
  <conditionalFormatting sqref="AN213:AN214">
    <cfRule type="expression" dxfId="30" priority="32">
      <formula>V213="Porcentaje"</formula>
    </cfRule>
  </conditionalFormatting>
  <conditionalFormatting sqref="AN211">
    <cfRule type="expression" dxfId="29" priority="31">
      <formula>V211="Porcentaje"</formula>
    </cfRule>
  </conditionalFormatting>
  <conditionalFormatting sqref="AN215">
    <cfRule type="expression" dxfId="28" priority="30">
      <formula>V215="Porcentaje"</formula>
    </cfRule>
  </conditionalFormatting>
  <conditionalFormatting sqref="AN212">
    <cfRule type="expression" dxfId="27" priority="29">
      <formula>V212="Porcentaje"</formula>
    </cfRule>
  </conditionalFormatting>
  <conditionalFormatting sqref="AN216">
    <cfRule type="expression" dxfId="26" priority="28">
      <formula>V216="Porcentaje"</formula>
    </cfRule>
  </conditionalFormatting>
  <conditionalFormatting sqref="AN218:AN228">
    <cfRule type="expression" dxfId="25" priority="27">
      <formula>V218="Porcentaje"</formula>
    </cfRule>
  </conditionalFormatting>
  <conditionalFormatting sqref="AN239">
    <cfRule type="expression" dxfId="24" priority="26">
      <formula>V239="Porcentaje"</formula>
    </cfRule>
  </conditionalFormatting>
  <conditionalFormatting sqref="AN241:AN244">
    <cfRule type="expression" dxfId="23" priority="25">
      <formula>V241="Porcentaje"</formula>
    </cfRule>
  </conditionalFormatting>
  <conditionalFormatting sqref="AN246">
    <cfRule type="expression" dxfId="22" priority="24">
      <formula>V246="Porcentaje"</formula>
    </cfRule>
  </conditionalFormatting>
  <conditionalFormatting sqref="AN250:AN252">
    <cfRule type="expression" dxfId="21" priority="23">
      <formula>V250="Porcentaje"</formula>
    </cfRule>
  </conditionalFormatting>
  <conditionalFormatting sqref="AN263:AN271">
    <cfRule type="expression" dxfId="20" priority="21">
      <formula>V263="Porcentaje"</formula>
    </cfRule>
  </conditionalFormatting>
  <conditionalFormatting sqref="AN284:AN285">
    <cfRule type="expression" dxfId="19" priority="20">
      <formula>V284="Porcentaje"</formula>
    </cfRule>
  </conditionalFormatting>
  <conditionalFormatting sqref="AN152:AN209">
    <cfRule type="expression" dxfId="18" priority="19">
      <formula>V152="Porcentaje"</formula>
    </cfRule>
  </conditionalFormatting>
  <conditionalFormatting sqref="AN290:AN341">
    <cfRule type="expression" dxfId="17" priority="18">
      <formula>V290="Porcentaje"</formula>
    </cfRule>
  </conditionalFormatting>
  <conditionalFormatting sqref="AN353:AN360">
    <cfRule type="expression" dxfId="16" priority="17">
      <formula>V353="Porcentaje"</formula>
    </cfRule>
  </conditionalFormatting>
  <conditionalFormatting sqref="AN210">
    <cfRule type="expression" dxfId="15" priority="15">
      <formula>V210="Porcentaje"</formula>
    </cfRule>
  </conditionalFormatting>
  <conditionalFormatting sqref="AN76">
    <cfRule type="expression" dxfId="14" priority="13">
      <formula>V76="Porcentaje"</formula>
    </cfRule>
  </conditionalFormatting>
  <conditionalFormatting sqref="AN75">
    <cfRule type="expression" dxfId="13" priority="14">
      <formula>V75="Porcentaje"</formula>
    </cfRule>
  </conditionalFormatting>
  <conditionalFormatting sqref="AP353:AP360">
    <cfRule type="expression" dxfId="12" priority="12">
      <formula>X353="Porcentaje"</formula>
    </cfRule>
  </conditionalFormatting>
  <conditionalFormatting sqref="AP342:AP352">
    <cfRule type="expression" dxfId="11" priority="11">
      <formula>X342="Porcentaje"</formula>
    </cfRule>
  </conditionalFormatting>
  <conditionalFormatting sqref="AP290:AP341">
    <cfRule type="expression" dxfId="10" priority="10">
      <formula>X290="Porcentaje"</formula>
    </cfRule>
  </conditionalFormatting>
  <conditionalFormatting sqref="AP152:AP209">
    <cfRule type="expression" dxfId="9" priority="9">
      <formula>X152="Porcentaje"</formula>
    </cfRule>
  </conditionalFormatting>
  <conditionalFormatting sqref="AP210:AP239">
    <cfRule type="expression" dxfId="8" priority="8">
      <formula>X210="Porcentaje"</formula>
    </cfRule>
  </conditionalFormatting>
  <conditionalFormatting sqref="AP241:AP289">
    <cfRule type="expression" dxfId="7" priority="7">
      <formula>X241="Porcentaje"</formula>
    </cfRule>
  </conditionalFormatting>
  <conditionalFormatting sqref="AP8">
    <cfRule type="expression" dxfId="6" priority="6">
      <formula>X8="Porcentaje"</formula>
    </cfRule>
  </conditionalFormatting>
  <conditionalFormatting sqref="AP9:AP70 AP73:AP125">
    <cfRule type="expression" dxfId="5" priority="5">
      <formula>X9="Porcentaje"</formula>
    </cfRule>
  </conditionalFormatting>
  <conditionalFormatting sqref="AP71:AP72">
    <cfRule type="expression" dxfId="4" priority="4">
      <formula>X71="Porcentaje"</formula>
    </cfRule>
  </conditionalFormatting>
  <conditionalFormatting sqref="AP129:AP151">
    <cfRule type="expression" dxfId="3" priority="3">
      <formula>X129="Porcentaje"</formula>
    </cfRule>
  </conditionalFormatting>
  <conditionalFormatting sqref="AP126:AP128">
    <cfRule type="expression" dxfId="2" priority="2">
      <formula>X126="Porcentaje"</formula>
    </cfRule>
  </conditionalFormatting>
  <conditionalFormatting sqref="AR8:AR360">
    <cfRule type="expression" dxfId="1" priority="1">
      <formula>Z8="Porcentaje"</formula>
    </cfRule>
  </conditionalFormatting>
  <dataValidations count="3">
    <dataValidation type="list" showInputMessage="1" showErrorMessage="1" sqref="K8:K9 K287:K341 K533:K534 K750 K539:K546 K572:K591 K624:K625 K600:K611 K616:K619 K622 K361:K362 K594:K596 K627:K630 K733:K747 K754:K778" xr:uid="{00000000-0002-0000-0000-000000000000}">
      <formula1>#REF!</formula1>
    </dataValidation>
    <dataValidation type="list" allowBlank="1" showInputMessage="1" showErrorMessage="1" sqref="L239:L260 L290:L341 K684 L533:L534 K210:L231 N716 K10:K53 N8:N53 N62:N68 K62:K68 L263:L285 K537:K538 K699:K716" xr:uid="{00000000-0002-0000-0000-000001000000}">
      <formula1>#REF!</formula1>
    </dataValidation>
    <dataValidation type="list" allowBlank="1" showInputMessage="1" showErrorMessage="1" sqref="R589:R591 R533:R534 R536:R538 R540:R544 R547:R561 R563:R586" xr:uid="{00000000-0002-0000-0000-000002000000}">
      <formula1>"Sí, No"</formula1>
    </dataValidation>
  </dataValidations>
  <hyperlinks>
    <hyperlink ref="AK619" r:id="rId1" display="D:\Ministerio de Educación 2018\Reparto informes y actas de liquidación" xr:uid="{00000000-0004-0000-0000-000001000000}"/>
    <hyperlink ref="AW749" r:id="rId2" display="https://www.mineducacion.gov.co/boletinesmen/1754/w3-article-370264.html" xr:uid="{BCB6D229-B853-4147-961D-F26809364FF5}"/>
    <hyperlink ref="CA751" r:id="rId3" display="https://www.mineducacion.gov.co/boletinesmen/1754/w3-article-370264.html" xr:uid="{186FAB22-79C3-42BE-B1F9-B12E2E5FD12E}"/>
  </hyperlinks>
  <printOptions horizontalCentered="1" verticalCentered="1"/>
  <pageMargins left="0.59055118110236227" right="0.39370078740157483" top="0.39370078740157483" bottom="0.39370078740157483" header="0" footer="0"/>
  <pageSetup paperSize="5" scale="30" orientation="landscape" cellComments="asDisplayed" r:id="rId4"/>
  <ignoredErrors>
    <ignoredError sqref="AC8:AE8 AC784:AE833" unlockedFormula="1"/>
  </ignoredErrors>
  <drawing r:id="rId5"/>
  <legacyDrawing r:id="rId6"/>
  <extLst>
    <ext xmlns:x14="http://schemas.microsoft.com/office/spreadsheetml/2009/9/main" uri="{CCE6A557-97BC-4b89-ADB6-D9C93CAAB3DF}">
      <x14:dataValidations xmlns:xm="http://schemas.microsoft.com/office/excel/2006/main" count="20">
        <x14:dataValidation type="list" allowBlank="1" showInputMessage="1" showErrorMessage="1" xr:uid="{00000000-0002-0000-0000-000005000000}">
          <x14:formula1>
            <xm:f>'C:\Users\caescobar\Desktop\planes de accion\[UAC.xlsx]Categorías'!#REF!</xm:f>
          </x14:formula1>
          <xm:sqref>N54:N60 K54:K61 N411:N417 K411:K418 N588:N594 K687:K698 K592:K593 N687:N697 L588:L595</xm:sqref>
        </x14:dataValidation>
        <x14:dataValidation type="list" allowBlank="1" showInputMessage="1" showErrorMessage="1" xr:uid="{00000000-0002-0000-0000-000006000000}">
          <x14:formula1>
            <xm:f>'C:\Users\dojeda\AppData\Local\Microsoft\Windows\Temporary Internet Files\Content.Outlook\N82141GN\[Formulacion Plan de Accion 2018 - SDO.xlsx]Categorías'!#REF!</xm:f>
          </x14:formula1>
          <xm:sqref>N61 N418 N595 N698</xm:sqref>
        </x14:dataValidation>
        <x14:dataValidation type="list" allowBlank="1" showInputMessage="1" showErrorMessage="1" xr:uid="{00000000-0002-0000-0000-000007000000}">
          <x14:formula1>
            <xm:f>'C:\Users\daniel.gonzalez\OneDrive - mineducacion.gov.co\work_in_progress_MEN\[Formulacion Plan de Accion 2018 - Jornada Única.xlsx]Categorías'!#REF!</xm:f>
          </x14:formula1>
          <xm:sqref>L488:L491 L129:L132</xm:sqref>
        </x14:dataValidation>
        <x14:dataValidation type="list" showInputMessage="1" showErrorMessage="1" xr:uid="{00000000-0002-0000-0000-000008000000}">
          <x14:formula1>
            <xm:f>'C:\Users\CAESCO~1\AppData\Local\Temp\Rar$DIa9596.42907\[Formulacion Plan de Accion 2018 RHSE.xlsx]Categorías'!#REF!</xm:f>
          </x14:formula1>
          <xm:sqref>K152:K178 K523:K532</xm:sqref>
        </x14:dataValidation>
        <x14:dataValidation type="list" allowBlank="1" showInputMessage="1" showErrorMessage="1" xr:uid="{00000000-0002-0000-0000-000009000000}">
          <x14:formula1>
            <xm:f>'C:\Users\CAESCO~1\AppData\Local\Temp\Rar$DIa9596.41855\[Formulacion Plan de Accion 2018 Monitoreo y Control.xlsx]Categorías'!#REF!</xm:f>
          </x14:formula1>
          <xm:sqref>L179:L190</xm:sqref>
        </x14:dataValidation>
        <x14:dataValidation type="list" showInputMessage="1" showErrorMessage="1" xr:uid="{00000000-0002-0000-0000-00000A000000}">
          <x14:formula1>
            <xm:f>'C:\Users\CAESCO~1\AppData\Local\Temp\Rar$DIa9596.41855\[Formulacion Plan de Accion 2018 Monitoreo y Control.xlsx]Categorías'!#REF!</xm:f>
          </x14:formula1>
          <xm:sqref>K191:K209</xm:sqref>
        </x14:dataValidation>
        <x14:dataValidation type="list" allowBlank="1" showInputMessage="1" showErrorMessage="1" xr:uid="{00000000-0002-0000-0000-00000B000000}">
          <x14:formula1>
            <xm:f>'C:\Users\CAESCO~1\AppData\Local\Temp\Rar$DIa9596.39217\[Formulacion Plan de Accion 2018 Fortalecimiento.xlsx]Categorías'!#REF!</xm:f>
          </x14:formula1>
          <xm:sqref>L191:L195</xm:sqref>
        </x14:dataValidation>
        <x14:dataValidation type="list" allowBlank="1" showInputMessage="1" showErrorMessage="1" xr:uid="{00000000-0002-0000-0000-00000C000000}">
          <x14:formula1>
            <xm:f>'E:\Users\nataliapaezcortes\Desktop\C:\Users\ebolivar\AppData\Local\Microsoft\Windows\INetCache\Content.Outlook\8UETT6TV\[Formulacion Plan de Accion 2018_SSS.xlsx]Categorías'!#REF!</xm:f>
          </x14:formula1>
          <xm:sqref>L232:L238</xm:sqref>
        </x14:dataValidation>
        <x14:dataValidation type="list" allowBlank="1" showInputMessage="1" showErrorMessage="1" xr:uid="{00000000-0002-0000-0000-00000D000000}">
          <x14:formula1>
            <xm:f>'E:\Users\nataliapaezcortes\Desktop\C:\Users\lmejia\AppData\Local\Microsoft\Windows\INetCache\Content.Outlook\ZFV7D2XI\[Formulacion Plan de Accion 2018_AREA TECNICA_INFRAESTRUCTURA.xlsx]Categorías'!#REF!</xm:f>
          </x14:formula1>
          <xm:sqref>K232:K246</xm:sqref>
        </x14:dataValidation>
        <x14:dataValidation type="list" allowBlank="1" showInputMessage="1" showErrorMessage="1" xr:uid="{00000000-0002-0000-0000-00000E000000}">
          <x14:formula1>
            <xm:f>'E:\Users\nataliapaezcortes\Desktop\C:\Users\daniel.gonzalez\OneDrive - mineducacion.gov.co\work_in_progress_MEN\[Formulacion Plan de Accion 2018 - Jornada Única.xlsx]Categorías'!#REF!</xm:f>
          </x14:formula1>
          <xm:sqref>L261:L262</xm:sqref>
        </x14:dataValidation>
        <x14:dataValidation type="list" showInputMessage="1" showErrorMessage="1" xr:uid="{00000000-0002-0000-0000-00000F000000}">
          <x14:formula1>
            <xm:f>'E:\Users\nataliapaezcortes\Desktop\C:\Users\vigil\AppData\Local\Microsoft\Windows\INetCache\Content.Outlook\2FYVM619\[Formulacion Plan de Accion 2018_PAE_241018.xlsx]Categorías'!#REF!</xm:f>
          </x14:formula1>
          <xm:sqref>K247:K285</xm:sqref>
        </x14:dataValidation>
        <x14:dataValidation type="list" allowBlank="1" showInputMessage="1" showErrorMessage="1" xr:uid="{00000000-0002-0000-0000-000010000000}">
          <x14:formula1>
            <xm:f>'D:\OneDrive - mineducacion.gov.co\planes de accion\Ajustados\Ajustes de Andre\[Pland e Acción 2018 FFIE Propuesta DT Gerencia APROBADO.xlsx]Categorías'!#REF!</xm:f>
          </x14:formula1>
          <xm:sqref>L342:L352</xm:sqref>
        </x14:dataValidation>
        <x14:dataValidation type="list" showInputMessage="1" showErrorMessage="1" xr:uid="{00000000-0002-0000-0000-000011000000}">
          <x14:formula1>
            <xm:f>'D:\OneDrive - mineducacion.gov.co\planes de accion\Ajustados\Ajustes de Andre\[Pland e Acción 2018 FFIE Propuesta DT Gerencia APROBADO.xlsx]Categorías'!#REF!</xm:f>
          </x14:formula1>
          <xm:sqref>K342:K352</xm:sqref>
        </x14:dataValidation>
        <x14:dataValidation type="list" allowBlank="1" showInputMessage="1" showErrorMessage="1" xr:uid="{00000000-0002-0000-0000-000012000000}">
          <x14:formula1>
            <xm:f>'C:\Users\sarrechea\AppData\Local\Microsoft\Windows\INetCache\Content.Outlook\TKR8X3VL\[Formato Seguimiento y Modificación Plan Acción 2018- 2- VSup.xlsx]Categorías'!#REF!</xm:f>
          </x14:formula1>
          <xm:sqref>N419:N424 N361:N410</xm:sqref>
        </x14:dataValidation>
        <x14:dataValidation type="list" allowBlank="1" showInputMessage="1" showErrorMessage="1" xr:uid="{00000000-0002-0000-0000-000013000000}">
          <x14:formula1>
            <xm:f>'C:\Users\sarrechea\AppData\Local\Microsoft\Windows\INetCache\Content.Outlook\TKR8X3VL\[Formato Seguimiento y Modificación Plan Acción 2018- 2- VSup.xlsx]Categorías'!#REF!</xm:f>
          </x14:formula1>
          <xm:sqref>K419:K424 K363:K410</xm:sqref>
        </x14:dataValidation>
        <x14:dataValidation type="list" allowBlank="1" showInputMessage="1" showErrorMessage="1" xr:uid="{00000000-0002-0000-0000-000014000000}">
          <x14:formula1>
            <xm:f>'E:\[Formato Seguimiento y Modificación PA-25 Enero- 3- Transversales.xlsx]Categorías'!#REF!</xm:f>
          </x14:formula1>
          <xm:sqref>AH596 L535:L587 K535:K536 K547:K571 N533:N587 AH535:AH587</xm:sqref>
        </x14:dataValidation>
        <x14:dataValidation type="list" allowBlank="1" showInputMessage="1" showErrorMessage="1" xr:uid="{00000000-0002-0000-0000-000015000000}">
          <x14:formula1>
            <xm:f>'C:\Users\sarrechea\Documents\PERSONALES\PA AJUSTADOS CON ID\[Seguimiento y Modificación Plan Acción 2018- 3- Sec General 31 Enero.xlsx]Categorías'!#REF!</xm:f>
          </x14:formula1>
          <xm:sqref>N596:N601 K597:K599</xm:sqref>
        </x14:dataValidation>
        <x14:dataValidation type="list" allowBlank="1" showInputMessage="1" showErrorMessage="1" xr:uid="{00000000-0002-0000-0000-000016000000}">
          <x14:formula1>
            <xm:f>'C:\Users\sarrechea\Documents\PERSONALES\PA AJUSTADOS CON ID\[Formato Seguimiento y Modificación Plan Acción 2018- O Innovación.xlsx]Categorías'!#REF!</xm:f>
          </x14:formula1>
          <xm:sqref>N699:N715</xm:sqref>
        </x14:dataValidation>
        <x14:dataValidation type="list" allowBlank="1" showInputMessage="1" showErrorMessage="1" xr:uid="{00000000-0002-0000-0000-000017000000}">
          <x14:formula1>
            <xm:f>'C:\Users\sarrechea\Documents\PERSONALES\PA AJUSTADOS CON ID\[Formato Seguimiento y Modificación Plan Acción 2018- OCooperación.xlsx]Categorías'!#REF!</xm:f>
          </x14:formula1>
          <xm:sqref>N746:N753 K748:K749 K751:K753</xm:sqref>
        </x14:dataValidation>
        <x14:dataValidation type="list" allowBlank="1" showInputMessage="1" showErrorMessage="1" xr:uid="{00000000-0002-0000-0000-000018000000}">
          <x14:formula1>
            <xm:f>'C:\Users\sarrechea\Documents\PERSONALES\PA AJUSTADOS CON ID\[Formato Seguimiento y Modificación Plan Acción 2018- OAPF.xlsx]Categorías'!#REF!</xm:f>
          </x14:formula1>
          <xm:sqref>K685:K686 N624:N686 K626 K631:K683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47"/>
  <sheetViews>
    <sheetView showGridLines="0" zoomScale="60" zoomScaleNormal="60" workbookViewId="0">
      <selection activeCell="C18" sqref="C18"/>
    </sheetView>
  </sheetViews>
  <sheetFormatPr baseColWidth="10" defaultRowHeight="15.75" x14ac:dyDescent="0.25"/>
  <cols>
    <col min="1" max="1" width="43" style="28" customWidth="1"/>
    <col min="2" max="2" width="4.7109375" style="10" customWidth="1"/>
    <col min="3" max="3" width="73.140625" style="36" customWidth="1"/>
    <col min="6" max="6" width="11.42578125" customWidth="1"/>
    <col min="7" max="7" width="13.28515625" customWidth="1"/>
    <col min="8" max="8" width="35.7109375" customWidth="1"/>
    <col min="9" max="9" width="35.42578125" customWidth="1"/>
    <col min="14" max="14" width="10.7109375" customWidth="1"/>
    <col min="15" max="15" width="7.85546875" customWidth="1"/>
    <col min="16" max="16" width="5.7109375" customWidth="1"/>
  </cols>
  <sheetData>
    <row r="1" spans="1:19" s="1" customFormat="1" ht="20.25" customHeight="1" x14ac:dyDescent="0.2">
      <c r="A1" s="1572"/>
      <c r="B1" s="1572"/>
      <c r="C1" s="1572"/>
      <c r="D1" s="1572"/>
      <c r="E1" s="1572"/>
      <c r="F1" s="1572"/>
      <c r="G1" s="1572"/>
      <c r="H1" s="1572"/>
      <c r="I1" s="1572"/>
      <c r="J1" s="1572"/>
      <c r="K1" s="1572"/>
      <c r="L1" s="1572"/>
      <c r="M1" s="1572"/>
      <c r="N1" s="1573"/>
      <c r="O1" s="1579"/>
      <c r="P1" s="1580"/>
      <c r="Q1" s="2"/>
      <c r="R1" s="2"/>
      <c r="S1" s="2"/>
    </row>
    <row r="2" spans="1:19" s="1" customFormat="1" ht="20.25" customHeight="1" x14ac:dyDescent="0.2">
      <c r="A2" s="1574"/>
      <c r="B2" s="1574"/>
      <c r="C2" s="1574"/>
      <c r="D2" s="1574"/>
      <c r="E2" s="1574"/>
      <c r="F2" s="1574"/>
      <c r="G2" s="1574"/>
      <c r="H2" s="1574"/>
      <c r="I2" s="1574"/>
      <c r="J2" s="1574"/>
      <c r="K2" s="1574"/>
      <c r="L2" s="1574"/>
      <c r="M2" s="1574"/>
      <c r="N2" s="1575"/>
      <c r="O2" s="1581"/>
      <c r="P2" s="1582"/>
      <c r="Q2" s="2"/>
      <c r="R2" s="2"/>
      <c r="S2" s="2"/>
    </row>
    <row r="3" spans="1:19" s="1" customFormat="1" ht="39.75" customHeight="1" thickBot="1" x14ac:dyDescent="0.25">
      <c r="A3" s="1576"/>
      <c r="B3" s="1576"/>
      <c r="C3" s="1576"/>
      <c r="D3" s="1576"/>
      <c r="E3" s="1576"/>
      <c r="F3" s="1576"/>
      <c r="G3" s="1576"/>
      <c r="H3" s="1576"/>
      <c r="I3" s="1576"/>
      <c r="J3" s="1576"/>
      <c r="K3" s="1576"/>
      <c r="L3" s="1576"/>
      <c r="M3" s="1576"/>
      <c r="N3" s="1577"/>
      <c r="O3" s="1578"/>
      <c r="P3" s="1578"/>
      <c r="Q3" s="2"/>
      <c r="R3" s="2"/>
      <c r="S3" s="2"/>
    </row>
    <row r="4" spans="1:19" s="1" customFormat="1" ht="27.75" customHeight="1" x14ac:dyDescent="0.2">
      <c r="A4" s="210" t="s">
        <v>114</v>
      </c>
      <c r="B4" s="11"/>
      <c r="C4" s="35"/>
      <c r="D4" s="4"/>
      <c r="E4" s="4"/>
      <c r="F4" s="4"/>
      <c r="G4" s="4"/>
      <c r="H4" s="4"/>
      <c r="I4" s="4"/>
      <c r="J4" s="4"/>
      <c r="K4" s="4"/>
      <c r="L4" s="4"/>
      <c r="M4" s="4"/>
      <c r="N4" s="4"/>
      <c r="O4" s="3"/>
      <c r="P4" s="3"/>
      <c r="Q4" s="2"/>
      <c r="R4" s="2"/>
      <c r="S4" s="2"/>
    </row>
    <row r="5" spans="1:19" s="1" customFormat="1" ht="21.75" customHeight="1" x14ac:dyDescent="0.2">
      <c r="A5" s="210" t="s">
        <v>111</v>
      </c>
      <c r="B5" s="11"/>
      <c r="C5" s="35"/>
      <c r="D5" s="4"/>
      <c r="E5" s="4"/>
      <c r="F5" s="4"/>
      <c r="G5" s="4"/>
      <c r="H5" s="4"/>
      <c r="I5" s="4"/>
      <c r="J5" s="4"/>
      <c r="K5" s="4"/>
      <c r="L5" s="4"/>
      <c r="M5" s="4"/>
      <c r="N5" s="4"/>
      <c r="O5" s="3"/>
      <c r="P5" s="3"/>
      <c r="Q5" s="2"/>
      <c r="R5" s="2"/>
      <c r="S5" s="2"/>
    </row>
    <row r="6" spans="1:19" x14ac:dyDescent="0.25">
      <c r="A6" s="210" t="s">
        <v>112</v>
      </c>
    </row>
    <row r="7" spans="1:19" x14ac:dyDescent="0.25">
      <c r="A7" s="210" t="s">
        <v>113</v>
      </c>
    </row>
    <row r="8" spans="1:19" x14ac:dyDescent="0.25">
      <c r="A8" s="211"/>
    </row>
    <row r="9" spans="1:19" x14ac:dyDescent="0.25">
      <c r="A9" s="212" t="s">
        <v>115</v>
      </c>
    </row>
    <row r="11" spans="1:19" ht="39.950000000000003" customHeight="1" x14ac:dyDescent="0.2">
      <c r="A11" s="24" t="s">
        <v>58</v>
      </c>
      <c r="B11" s="25"/>
      <c r="C11" s="37" t="s">
        <v>116</v>
      </c>
    </row>
    <row r="12" spans="1:19" ht="59.25" customHeight="1" x14ac:dyDescent="0.2">
      <c r="A12" s="24" t="s">
        <v>106</v>
      </c>
      <c r="B12" s="25"/>
      <c r="C12" s="37" t="s">
        <v>117</v>
      </c>
    </row>
    <row r="13" spans="1:19" ht="39.950000000000003" customHeight="1" x14ac:dyDescent="0.2">
      <c r="A13" s="24" t="s">
        <v>88</v>
      </c>
      <c r="B13" s="25"/>
      <c r="C13" s="37" t="s">
        <v>135</v>
      </c>
    </row>
    <row r="14" spans="1:19" ht="39.950000000000003" customHeight="1" x14ac:dyDescent="0.2">
      <c r="A14" s="24" t="s">
        <v>89</v>
      </c>
      <c r="B14" s="25"/>
      <c r="C14" s="37" t="s">
        <v>118</v>
      </c>
    </row>
    <row r="15" spans="1:19" ht="39.950000000000003" customHeight="1" x14ac:dyDescent="0.2">
      <c r="A15" s="24" t="s">
        <v>90</v>
      </c>
      <c r="B15" s="25"/>
      <c r="C15" s="37" t="s">
        <v>144</v>
      </c>
    </row>
    <row r="16" spans="1:19" ht="39.950000000000003" customHeight="1" x14ac:dyDescent="0.2">
      <c r="A16" s="24" t="s">
        <v>4753</v>
      </c>
      <c r="B16" s="25"/>
      <c r="C16" s="37" t="s">
        <v>5979</v>
      </c>
    </row>
    <row r="17" spans="1:3" ht="39.950000000000003" customHeight="1" x14ac:dyDescent="0.2">
      <c r="A17" s="24" t="s">
        <v>91</v>
      </c>
      <c r="B17" s="25"/>
      <c r="C17" s="37" t="s">
        <v>119</v>
      </c>
    </row>
    <row r="18" spans="1:3" ht="39.950000000000003" customHeight="1" x14ac:dyDescent="0.2">
      <c r="A18" s="24" t="s">
        <v>93</v>
      </c>
      <c r="B18" s="25"/>
      <c r="C18" s="37" t="s">
        <v>136</v>
      </c>
    </row>
    <row r="19" spans="1:3" ht="39.950000000000003" customHeight="1" x14ac:dyDescent="0.2">
      <c r="A19" s="24" t="s">
        <v>92</v>
      </c>
      <c r="B19" s="25"/>
      <c r="C19" s="37" t="s">
        <v>120</v>
      </c>
    </row>
    <row r="20" spans="1:3" ht="39.950000000000003" customHeight="1" x14ac:dyDescent="0.2">
      <c r="A20" s="24" t="s">
        <v>94</v>
      </c>
      <c r="B20" s="25"/>
      <c r="C20" s="37" t="s">
        <v>145</v>
      </c>
    </row>
    <row r="21" spans="1:3" ht="39.950000000000003" customHeight="1" x14ac:dyDescent="0.2">
      <c r="A21" s="24" t="s">
        <v>95</v>
      </c>
      <c r="B21" s="25"/>
      <c r="C21" s="37" t="s">
        <v>121</v>
      </c>
    </row>
    <row r="22" spans="1:3" ht="39.950000000000003" customHeight="1" x14ac:dyDescent="0.2">
      <c r="A22" s="24" t="s">
        <v>178</v>
      </c>
      <c r="B22" s="25"/>
      <c r="C22" s="37" t="s">
        <v>5978</v>
      </c>
    </row>
    <row r="23" spans="1:3" ht="39.950000000000003" customHeight="1" x14ac:dyDescent="0.2">
      <c r="A23" s="24" t="s">
        <v>96</v>
      </c>
      <c r="B23" s="25"/>
      <c r="C23" s="37" t="s">
        <v>122</v>
      </c>
    </row>
    <row r="24" spans="1:3" ht="27.75" customHeight="1" x14ac:dyDescent="0.2">
      <c r="A24" s="24" t="s">
        <v>97</v>
      </c>
      <c r="B24" s="25"/>
      <c r="C24" s="37" t="s">
        <v>137</v>
      </c>
    </row>
    <row r="25" spans="1:3" ht="20.25" customHeight="1" x14ac:dyDescent="0.2">
      <c r="A25" s="24" t="s">
        <v>98</v>
      </c>
      <c r="B25" s="25"/>
      <c r="C25" s="37" t="s">
        <v>138</v>
      </c>
    </row>
    <row r="26" spans="1:3" ht="30.75" customHeight="1" x14ac:dyDescent="0.2">
      <c r="A26" s="1570" t="s">
        <v>123</v>
      </c>
      <c r="B26" s="29"/>
      <c r="C26" s="38" t="s">
        <v>139</v>
      </c>
    </row>
    <row r="27" spans="1:3" ht="24" customHeight="1" x14ac:dyDescent="0.2">
      <c r="A27" s="1571"/>
      <c r="B27" s="30"/>
      <c r="C27" s="39" t="s">
        <v>124</v>
      </c>
    </row>
    <row r="28" spans="1:3" ht="39.950000000000003" customHeight="1" x14ac:dyDescent="0.2">
      <c r="A28" s="24" t="s">
        <v>100</v>
      </c>
      <c r="B28" s="25"/>
      <c r="C28" s="37" t="s">
        <v>125</v>
      </c>
    </row>
    <row r="29" spans="1:3" ht="39.950000000000003" customHeight="1" x14ac:dyDescent="0.2">
      <c r="A29" s="27" t="s">
        <v>126</v>
      </c>
      <c r="B29" s="26"/>
      <c r="C29" s="37" t="s">
        <v>128</v>
      </c>
    </row>
    <row r="30" spans="1:3" ht="39.950000000000003" customHeight="1" x14ac:dyDescent="0.2">
      <c r="A30" s="27" t="s">
        <v>127</v>
      </c>
      <c r="B30" s="26"/>
      <c r="C30" s="37" t="s">
        <v>129</v>
      </c>
    </row>
    <row r="31" spans="1:3" ht="39.950000000000003" customHeight="1" x14ac:dyDescent="0.2">
      <c r="A31" s="27" t="s">
        <v>152</v>
      </c>
      <c r="B31" s="26"/>
      <c r="C31" s="37" t="s">
        <v>175</v>
      </c>
    </row>
    <row r="32" spans="1:3" ht="39.950000000000003" customHeight="1" x14ac:dyDescent="0.2">
      <c r="A32" s="27" t="s">
        <v>150</v>
      </c>
      <c r="B32" s="26"/>
      <c r="C32" s="37" t="s">
        <v>155</v>
      </c>
    </row>
    <row r="33" spans="1:3" ht="63" x14ac:dyDescent="0.2">
      <c r="A33" s="27" t="s">
        <v>158</v>
      </c>
      <c r="B33" s="26"/>
      <c r="C33" s="37" t="s">
        <v>159</v>
      </c>
    </row>
    <row r="34" spans="1:3" ht="39.950000000000003" customHeight="1" x14ac:dyDescent="0.2">
      <c r="A34" s="24" t="s">
        <v>104</v>
      </c>
      <c r="B34" s="25"/>
      <c r="C34" s="37" t="s">
        <v>130</v>
      </c>
    </row>
    <row r="35" spans="1:3" ht="39.950000000000003" customHeight="1" x14ac:dyDescent="0.2">
      <c r="A35" s="24" t="s">
        <v>107</v>
      </c>
      <c r="B35" s="25"/>
      <c r="C35" s="37" t="s">
        <v>130</v>
      </c>
    </row>
    <row r="36" spans="1:3" ht="39.950000000000003" customHeight="1" x14ac:dyDescent="0.2">
      <c r="A36" s="24" t="s">
        <v>110</v>
      </c>
      <c r="B36" s="25"/>
      <c r="C36" s="37" t="s">
        <v>130</v>
      </c>
    </row>
    <row r="37" spans="1:3" ht="39.950000000000003" customHeight="1" x14ac:dyDescent="0.2">
      <c r="A37" s="24" t="s">
        <v>108</v>
      </c>
      <c r="B37" s="25"/>
      <c r="C37" s="37" t="s">
        <v>130</v>
      </c>
    </row>
    <row r="38" spans="1:3" ht="52.5" customHeight="1" x14ac:dyDescent="0.2">
      <c r="A38" s="24" t="s">
        <v>109</v>
      </c>
      <c r="B38" s="25"/>
      <c r="C38" s="37" t="s">
        <v>140</v>
      </c>
    </row>
    <row r="39" spans="1:3" ht="66" customHeight="1" x14ac:dyDescent="0.2">
      <c r="A39" s="24" t="s">
        <v>151</v>
      </c>
      <c r="B39" s="25"/>
      <c r="C39" s="37" t="s">
        <v>153</v>
      </c>
    </row>
    <row r="41" spans="1:3" x14ac:dyDescent="0.25">
      <c r="A41" s="31" t="s">
        <v>131</v>
      </c>
    </row>
    <row r="43" spans="1:3" ht="60" customHeight="1" thickBot="1" x14ac:dyDescent="0.3">
      <c r="A43" s="1570" t="s">
        <v>84</v>
      </c>
      <c r="B43" s="33"/>
      <c r="C43" s="40" t="s">
        <v>141</v>
      </c>
    </row>
    <row r="44" spans="1:3" ht="105.75" customHeight="1" thickBot="1" x14ac:dyDescent="0.3">
      <c r="A44" s="1571"/>
      <c r="B44" s="34"/>
      <c r="C44" s="40" t="s">
        <v>133</v>
      </c>
    </row>
    <row r="45" spans="1:3" ht="81.75" customHeight="1" thickBot="1" x14ac:dyDescent="0.3">
      <c r="A45" s="1568" t="s">
        <v>85</v>
      </c>
      <c r="C45" s="40" t="s">
        <v>132</v>
      </c>
    </row>
    <row r="46" spans="1:3" ht="44.25" customHeight="1" thickBot="1" x14ac:dyDescent="0.3">
      <c r="A46" s="1568"/>
      <c r="C46" s="40" t="s">
        <v>142</v>
      </c>
    </row>
    <row r="47" spans="1:3" ht="106.5" customHeight="1" x14ac:dyDescent="0.25">
      <c r="A47" s="1569"/>
      <c r="B47" s="32"/>
      <c r="C47" s="41" t="s">
        <v>134</v>
      </c>
    </row>
  </sheetData>
  <mergeCells count="6">
    <mergeCell ref="A45:A47"/>
    <mergeCell ref="A43:A44"/>
    <mergeCell ref="A26:A27"/>
    <mergeCell ref="A1:N3"/>
    <mergeCell ref="O3:P3"/>
    <mergeCell ref="O1:P2"/>
  </mergeCells>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Z81"/>
  <sheetViews>
    <sheetView showGridLines="0" topLeftCell="E1" workbookViewId="0">
      <pane ySplit="3" topLeftCell="A4" activePane="bottomLeft" state="frozen"/>
      <selection activeCell="B1" sqref="B1"/>
      <selection pane="bottomLeft" activeCell="Q7" sqref="Q7"/>
    </sheetView>
  </sheetViews>
  <sheetFormatPr baseColWidth="10" defaultRowHeight="15" x14ac:dyDescent="0.25"/>
  <cols>
    <col min="1" max="3" width="11.42578125" style="61"/>
    <col min="4" max="4" width="11.42578125" style="63"/>
    <col min="5" max="5" width="11.42578125" style="61" customWidth="1"/>
    <col min="6" max="6" width="12.5703125" style="61" customWidth="1"/>
    <col min="7" max="8" width="11.42578125" style="61"/>
    <col min="9" max="9" width="13.85546875" style="61" customWidth="1"/>
    <col min="10" max="10" width="11.42578125" style="61"/>
    <col min="11" max="11" width="11.42578125" style="63"/>
    <col min="12" max="12" width="12.7109375" style="61" customWidth="1"/>
    <col min="13" max="13" width="15" style="61" customWidth="1"/>
    <col min="14" max="25" width="11.42578125" style="55"/>
    <col min="26" max="16384" width="11.42578125" style="61"/>
  </cols>
  <sheetData>
    <row r="1" spans="4:26" x14ac:dyDescent="0.25">
      <c r="M1" s="66">
        <v>1</v>
      </c>
      <c r="N1" s="66">
        <v>2</v>
      </c>
      <c r="O1" s="66">
        <v>3</v>
      </c>
      <c r="P1" s="66">
        <v>4</v>
      </c>
      <c r="Q1" s="66">
        <v>5</v>
      </c>
      <c r="R1" s="66">
        <v>6</v>
      </c>
      <c r="S1" s="66">
        <v>7</v>
      </c>
      <c r="T1" s="66">
        <v>8</v>
      </c>
      <c r="U1" s="66">
        <v>9</v>
      </c>
      <c r="V1" s="66">
        <v>10</v>
      </c>
      <c r="W1" s="66">
        <v>11</v>
      </c>
      <c r="X1" s="66">
        <v>12</v>
      </c>
      <c r="Y1" s="66">
        <v>13</v>
      </c>
    </row>
    <row r="2" spans="4:26" x14ac:dyDescent="0.25">
      <c r="O2" s="61"/>
      <c r="Q2" s="61"/>
      <c r="S2" s="61"/>
      <c r="U2" s="61"/>
      <c r="W2" s="61"/>
      <c r="Y2" s="61"/>
    </row>
    <row r="3" spans="4:26" ht="53.25" customHeight="1" x14ac:dyDescent="0.25">
      <c r="D3" s="60" t="s">
        <v>147</v>
      </c>
      <c r="E3" s="62" t="s">
        <v>173</v>
      </c>
      <c r="F3" s="62" t="s">
        <v>174</v>
      </c>
      <c r="G3" s="60" t="s">
        <v>148</v>
      </c>
      <c r="H3" s="60" t="s">
        <v>161</v>
      </c>
      <c r="I3" s="60" t="s">
        <v>127</v>
      </c>
      <c r="J3" s="69" t="s">
        <v>176</v>
      </c>
      <c r="K3" s="69" t="s">
        <v>166</v>
      </c>
      <c r="L3" s="60" t="s">
        <v>149</v>
      </c>
      <c r="M3" s="60" t="s">
        <v>177</v>
      </c>
      <c r="N3" s="51" t="s">
        <v>70</v>
      </c>
      <c r="O3" s="51" t="s">
        <v>71</v>
      </c>
      <c r="P3" s="51" t="s">
        <v>74</v>
      </c>
      <c r="Q3" s="51" t="s">
        <v>75</v>
      </c>
      <c r="R3" s="51" t="s">
        <v>76</v>
      </c>
      <c r="S3" s="51" t="s">
        <v>77</v>
      </c>
      <c r="T3" s="51" t="s">
        <v>83</v>
      </c>
      <c r="U3" s="51" t="s">
        <v>78</v>
      </c>
      <c r="V3" s="51" t="s">
        <v>79</v>
      </c>
      <c r="W3" s="51" t="s">
        <v>80</v>
      </c>
      <c r="X3" s="51" t="s">
        <v>81</v>
      </c>
      <c r="Y3" s="51" t="s">
        <v>82</v>
      </c>
    </row>
    <row r="4" spans="4:26" x14ac:dyDescent="0.25">
      <c r="D4" s="71">
        <v>1</v>
      </c>
      <c r="E4" s="72" t="s">
        <v>70</v>
      </c>
      <c r="F4" s="72" t="s">
        <v>70</v>
      </c>
      <c r="G4" s="72">
        <v>30</v>
      </c>
      <c r="H4" s="73">
        <v>43101</v>
      </c>
      <c r="I4" s="73">
        <v>43131</v>
      </c>
      <c r="J4" s="74">
        <v>30</v>
      </c>
      <c r="K4" s="75" t="s">
        <v>157</v>
      </c>
      <c r="L4" s="76">
        <v>1</v>
      </c>
      <c r="M4" s="76" t="str">
        <f>CONCATENATE(E4,J4)</f>
        <v>Enero30</v>
      </c>
      <c r="N4" s="76">
        <v>1</v>
      </c>
      <c r="O4" s="76">
        <v>1</v>
      </c>
      <c r="P4" s="76">
        <v>1</v>
      </c>
      <c r="Q4" s="76">
        <v>1</v>
      </c>
      <c r="R4" s="76">
        <v>1</v>
      </c>
      <c r="S4" s="76">
        <v>1</v>
      </c>
      <c r="T4" s="76">
        <v>1</v>
      </c>
      <c r="U4" s="76">
        <v>1</v>
      </c>
      <c r="V4" s="76">
        <v>1</v>
      </c>
      <c r="W4" s="76">
        <v>1</v>
      </c>
      <c r="X4" s="76">
        <v>1</v>
      </c>
      <c r="Y4" s="77">
        <v>1</v>
      </c>
    </row>
    <row r="5" spans="4:26" x14ac:dyDescent="0.25">
      <c r="D5" s="78">
        <v>1</v>
      </c>
      <c r="E5" s="52" t="s">
        <v>70</v>
      </c>
      <c r="F5" s="52" t="s">
        <v>71</v>
      </c>
      <c r="G5" s="52">
        <v>60</v>
      </c>
      <c r="H5" s="67">
        <v>43101</v>
      </c>
      <c r="I5" s="67">
        <v>43159</v>
      </c>
      <c r="J5" s="68">
        <v>61</v>
      </c>
      <c r="K5" s="70" t="s">
        <v>160</v>
      </c>
      <c r="L5" s="53">
        <v>0.5</v>
      </c>
      <c r="M5" s="53" t="str">
        <f t="shared" ref="M5:M68" si="0">CONCATENATE(E5,J5)</f>
        <v>Enero61</v>
      </c>
      <c r="N5" s="57">
        <v>0.4</v>
      </c>
      <c r="O5" s="57">
        <v>1</v>
      </c>
      <c r="P5" s="57">
        <v>1</v>
      </c>
      <c r="Q5" s="57">
        <v>1</v>
      </c>
      <c r="R5" s="57">
        <v>1</v>
      </c>
      <c r="S5" s="57">
        <v>1</v>
      </c>
      <c r="T5" s="57">
        <v>1</v>
      </c>
      <c r="U5" s="57">
        <v>1</v>
      </c>
      <c r="V5" s="57">
        <v>1</v>
      </c>
      <c r="W5" s="57">
        <v>1</v>
      </c>
      <c r="X5" s="57">
        <v>1</v>
      </c>
      <c r="Y5" s="79">
        <v>1</v>
      </c>
    </row>
    <row r="6" spans="4:26" x14ac:dyDescent="0.25">
      <c r="D6" s="78">
        <v>1</v>
      </c>
      <c r="E6" s="52" t="s">
        <v>70</v>
      </c>
      <c r="F6" s="52" t="s">
        <v>74</v>
      </c>
      <c r="G6" s="52">
        <v>90</v>
      </c>
      <c r="H6" s="67">
        <v>43101</v>
      </c>
      <c r="I6" s="67">
        <v>43190</v>
      </c>
      <c r="J6" s="68">
        <v>91</v>
      </c>
      <c r="K6" s="70" t="s">
        <v>162</v>
      </c>
      <c r="L6" s="53">
        <v>0.33333333333333331</v>
      </c>
      <c r="M6" s="53" t="str">
        <f t="shared" si="0"/>
        <v>Enero91</v>
      </c>
      <c r="N6" s="57">
        <v>0.25</v>
      </c>
      <c r="O6" s="57">
        <v>0.6</v>
      </c>
      <c r="P6" s="57">
        <v>1</v>
      </c>
      <c r="Q6" s="57">
        <v>1</v>
      </c>
      <c r="R6" s="57">
        <v>1</v>
      </c>
      <c r="S6" s="57">
        <v>1</v>
      </c>
      <c r="T6" s="57">
        <v>1</v>
      </c>
      <c r="U6" s="57">
        <v>1</v>
      </c>
      <c r="V6" s="57">
        <v>1</v>
      </c>
      <c r="W6" s="57">
        <v>1</v>
      </c>
      <c r="X6" s="57">
        <v>1</v>
      </c>
      <c r="Y6" s="79">
        <v>1</v>
      </c>
    </row>
    <row r="7" spans="4:26" x14ac:dyDescent="0.25">
      <c r="D7" s="78">
        <v>1</v>
      </c>
      <c r="E7" s="52" t="s">
        <v>70</v>
      </c>
      <c r="F7" s="52" t="s">
        <v>75</v>
      </c>
      <c r="G7" s="52">
        <v>120</v>
      </c>
      <c r="H7" s="67">
        <v>43101</v>
      </c>
      <c r="I7" s="67">
        <v>43220</v>
      </c>
      <c r="J7" s="68">
        <v>122</v>
      </c>
      <c r="K7" s="70" t="s">
        <v>171</v>
      </c>
      <c r="L7" s="53">
        <v>0.25</v>
      </c>
      <c r="M7" s="53" t="str">
        <f t="shared" si="0"/>
        <v>Enero122</v>
      </c>
      <c r="N7" s="53">
        <v>0.2</v>
      </c>
      <c r="O7" s="53">
        <v>0.4</v>
      </c>
      <c r="P7" s="53">
        <v>0.65</v>
      </c>
      <c r="Q7" s="53">
        <v>1</v>
      </c>
      <c r="R7" s="53">
        <v>1</v>
      </c>
      <c r="S7" s="53">
        <v>1</v>
      </c>
      <c r="T7" s="53">
        <v>1</v>
      </c>
      <c r="U7" s="53">
        <v>1</v>
      </c>
      <c r="V7" s="53">
        <v>1</v>
      </c>
      <c r="W7" s="53">
        <v>1</v>
      </c>
      <c r="X7" s="53">
        <v>1</v>
      </c>
      <c r="Y7" s="80">
        <v>1</v>
      </c>
    </row>
    <row r="8" spans="4:26" x14ac:dyDescent="0.25">
      <c r="D8" s="78">
        <v>1</v>
      </c>
      <c r="E8" s="52" t="s">
        <v>70</v>
      </c>
      <c r="F8" s="52" t="s">
        <v>76</v>
      </c>
      <c r="G8" s="52">
        <v>150</v>
      </c>
      <c r="H8" s="67">
        <v>43101</v>
      </c>
      <c r="I8" s="67">
        <v>43251</v>
      </c>
      <c r="J8" s="68">
        <v>152</v>
      </c>
      <c r="K8" s="70" t="s">
        <v>172</v>
      </c>
      <c r="L8" s="53">
        <v>0.2</v>
      </c>
      <c r="M8" s="53" t="str">
        <f t="shared" si="0"/>
        <v>Enero152</v>
      </c>
      <c r="N8" s="53">
        <v>0.18000000000000002</v>
      </c>
      <c r="O8" s="53">
        <v>0.36000000000000004</v>
      </c>
      <c r="P8" s="53">
        <v>0.56000000000000005</v>
      </c>
      <c r="Q8" s="53">
        <v>0.76</v>
      </c>
      <c r="R8" s="53">
        <v>1</v>
      </c>
      <c r="S8" s="53">
        <v>1</v>
      </c>
      <c r="T8" s="53">
        <v>1</v>
      </c>
      <c r="U8" s="53">
        <v>1</v>
      </c>
      <c r="V8" s="53">
        <v>1</v>
      </c>
      <c r="W8" s="53">
        <v>1</v>
      </c>
      <c r="X8" s="53">
        <v>1</v>
      </c>
      <c r="Y8" s="80">
        <v>1</v>
      </c>
    </row>
    <row r="9" spans="4:26" x14ac:dyDescent="0.25">
      <c r="D9" s="78">
        <v>1</v>
      </c>
      <c r="E9" s="52" t="s">
        <v>70</v>
      </c>
      <c r="F9" s="52" t="s">
        <v>77</v>
      </c>
      <c r="G9" s="52">
        <v>180</v>
      </c>
      <c r="H9" s="67">
        <v>43101</v>
      </c>
      <c r="I9" s="67">
        <v>43281</v>
      </c>
      <c r="J9" s="68">
        <v>183</v>
      </c>
      <c r="K9" s="70" t="s">
        <v>163</v>
      </c>
      <c r="L9" s="53">
        <v>0.16666666666666666</v>
      </c>
      <c r="M9" s="53" t="str">
        <f t="shared" si="0"/>
        <v>Enero183</v>
      </c>
      <c r="N9" s="53">
        <v>0.11666666666666665</v>
      </c>
      <c r="O9" s="53">
        <v>0.23333333333333331</v>
      </c>
      <c r="P9" s="53">
        <v>0.35</v>
      </c>
      <c r="Q9" s="53">
        <v>0.51666666666666661</v>
      </c>
      <c r="R9" s="53">
        <v>0.68333333333333324</v>
      </c>
      <c r="S9" s="53">
        <v>1</v>
      </c>
      <c r="T9" s="53">
        <v>1</v>
      </c>
      <c r="U9" s="53">
        <v>1</v>
      </c>
      <c r="V9" s="53">
        <v>1</v>
      </c>
      <c r="W9" s="53">
        <v>1</v>
      </c>
      <c r="X9" s="53">
        <v>1</v>
      </c>
      <c r="Y9" s="80">
        <v>1</v>
      </c>
    </row>
    <row r="10" spans="4:26" x14ac:dyDescent="0.25">
      <c r="D10" s="78">
        <v>1</v>
      </c>
      <c r="E10" s="52" t="s">
        <v>70</v>
      </c>
      <c r="F10" s="52" t="s">
        <v>83</v>
      </c>
      <c r="G10" s="52">
        <v>210</v>
      </c>
      <c r="H10" s="67">
        <v>43101</v>
      </c>
      <c r="I10" s="67">
        <v>43312</v>
      </c>
      <c r="J10" s="68">
        <v>213</v>
      </c>
      <c r="K10" s="70" t="s">
        <v>168</v>
      </c>
      <c r="L10" s="53">
        <v>0.14285714285714285</v>
      </c>
      <c r="M10" s="53" t="str">
        <f t="shared" si="0"/>
        <v>Enero213</v>
      </c>
      <c r="N10" s="53">
        <v>0.10285714285714284</v>
      </c>
      <c r="O10" s="53">
        <v>0.20571428571428568</v>
      </c>
      <c r="P10" s="53">
        <v>0.34857142857142853</v>
      </c>
      <c r="Q10" s="53">
        <v>0.49142857142857138</v>
      </c>
      <c r="R10" s="53">
        <v>0.63428571428571423</v>
      </c>
      <c r="S10" s="53">
        <v>0.77714285714285714</v>
      </c>
      <c r="T10" s="53">
        <v>1</v>
      </c>
      <c r="U10" s="53">
        <v>1</v>
      </c>
      <c r="V10" s="53">
        <v>1</v>
      </c>
      <c r="W10" s="53">
        <v>1</v>
      </c>
      <c r="X10" s="53">
        <v>1</v>
      </c>
      <c r="Y10" s="80">
        <v>1</v>
      </c>
    </row>
    <row r="11" spans="4:26" x14ac:dyDescent="0.25">
      <c r="D11" s="78">
        <v>1</v>
      </c>
      <c r="E11" s="52" t="s">
        <v>70</v>
      </c>
      <c r="F11" s="52" t="s">
        <v>78</v>
      </c>
      <c r="G11" s="52">
        <v>240</v>
      </c>
      <c r="H11" s="67">
        <v>43101</v>
      </c>
      <c r="I11" s="67">
        <v>43343</v>
      </c>
      <c r="J11" s="68">
        <v>244</v>
      </c>
      <c r="K11" s="70" t="s">
        <v>164</v>
      </c>
      <c r="L11" s="53">
        <v>0.125</v>
      </c>
      <c r="M11" s="53" t="str">
        <f t="shared" si="0"/>
        <v>Enero244</v>
      </c>
      <c r="N11" s="53">
        <v>8.4999999999999992E-2</v>
      </c>
      <c r="O11" s="53">
        <v>0.16999999999999998</v>
      </c>
      <c r="P11" s="53">
        <v>0.255</v>
      </c>
      <c r="Q11" s="53">
        <v>0.33999999999999997</v>
      </c>
      <c r="R11" s="53">
        <v>0.46499999999999997</v>
      </c>
      <c r="S11" s="53">
        <v>0.59</v>
      </c>
      <c r="T11" s="53">
        <v>0.71499999999999997</v>
      </c>
      <c r="U11" s="53">
        <v>1</v>
      </c>
      <c r="V11" s="53">
        <v>1</v>
      </c>
      <c r="W11" s="53">
        <v>1</v>
      </c>
      <c r="X11" s="53">
        <v>1</v>
      </c>
      <c r="Y11" s="80">
        <v>1</v>
      </c>
    </row>
    <row r="12" spans="4:26" x14ac:dyDescent="0.25">
      <c r="D12" s="78">
        <v>1</v>
      </c>
      <c r="E12" s="52" t="s">
        <v>70</v>
      </c>
      <c r="F12" s="52" t="s">
        <v>79</v>
      </c>
      <c r="G12" s="52">
        <v>270</v>
      </c>
      <c r="H12" s="67">
        <v>43101</v>
      </c>
      <c r="I12" s="67">
        <v>43373</v>
      </c>
      <c r="J12" s="68">
        <v>274</v>
      </c>
      <c r="K12" s="70" t="s">
        <v>169</v>
      </c>
      <c r="L12" s="53">
        <v>0.1111111111111111</v>
      </c>
      <c r="M12" s="53" t="str">
        <f t="shared" si="0"/>
        <v>Enero274</v>
      </c>
      <c r="N12" s="53">
        <v>8.1111111111111106E-2</v>
      </c>
      <c r="O12" s="54">
        <v>0.16222222222222221</v>
      </c>
      <c r="P12" s="53">
        <v>0.24333333333333332</v>
      </c>
      <c r="Q12" s="53">
        <v>0.32444444444444442</v>
      </c>
      <c r="R12" s="53">
        <v>0.40555555555555556</v>
      </c>
      <c r="S12" s="53">
        <v>0.51666666666666661</v>
      </c>
      <c r="T12" s="53">
        <v>0.62777777777777777</v>
      </c>
      <c r="U12" s="53">
        <v>0.73888888888888893</v>
      </c>
      <c r="V12" s="53">
        <v>1</v>
      </c>
      <c r="W12" s="53">
        <v>1</v>
      </c>
      <c r="X12" s="53">
        <v>1</v>
      </c>
      <c r="Y12" s="80">
        <v>1</v>
      </c>
    </row>
    <row r="13" spans="4:26" x14ac:dyDescent="0.25">
      <c r="D13" s="78">
        <v>1</v>
      </c>
      <c r="E13" s="52" t="s">
        <v>70</v>
      </c>
      <c r="F13" s="52" t="s">
        <v>80</v>
      </c>
      <c r="G13" s="52">
        <v>300</v>
      </c>
      <c r="H13" s="67">
        <v>43101</v>
      </c>
      <c r="I13" s="67">
        <v>43404</v>
      </c>
      <c r="J13" s="68">
        <v>305</v>
      </c>
      <c r="K13" s="70" t="s">
        <v>170</v>
      </c>
      <c r="L13" s="53">
        <v>0.1</v>
      </c>
      <c r="M13" s="53" t="str">
        <f t="shared" si="0"/>
        <v>Enero305</v>
      </c>
      <c r="N13" s="53">
        <v>7.0000000000000007E-2</v>
      </c>
      <c r="O13" s="53">
        <v>0.14000000000000001</v>
      </c>
      <c r="P13" s="53">
        <v>0.21000000000000002</v>
      </c>
      <c r="Q13" s="53">
        <v>0.28000000000000003</v>
      </c>
      <c r="R13" s="53">
        <v>0.35000000000000003</v>
      </c>
      <c r="S13" s="53">
        <v>0.45000000000000007</v>
      </c>
      <c r="T13" s="53">
        <v>0.55000000000000004</v>
      </c>
      <c r="U13" s="53">
        <v>0.65</v>
      </c>
      <c r="V13" s="53">
        <v>0.75</v>
      </c>
      <c r="W13" s="53">
        <v>1</v>
      </c>
      <c r="X13" s="53">
        <v>1</v>
      </c>
      <c r="Y13" s="80">
        <v>1</v>
      </c>
    </row>
    <row r="14" spans="4:26" x14ac:dyDescent="0.25">
      <c r="D14" s="78">
        <v>1</v>
      </c>
      <c r="E14" s="52" t="s">
        <v>70</v>
      </c>
      <c r="F14" s="52" t="s">
        <v>81</v>
      </c>
      <c r="G14" s="52">
        <v>330</v>
      </c>
      <c r="H14" s="67">
        <v>43101</v>
      </c>
      <c r="I14" s="67">
        <v>43434</v>
      </c>
      <c r="J14" s="68">
        <v>333</v>
      </c>
      <c r="K14" s="70" t="s">
        <v>165</v>
      </c>
      <c r="L14" s="53">
        <v>9.0909090909090912E-2</v>
      </c>
      <c r="M14" s="53" t="str">
        <f t="shared" si="0"/>
        <v>Enero333</v>
      </c>
      <c r="N14" s="53">
        <v>6.0909090909090913E-2</v>
      </c>
      <c r="O14" s="53">
        <v>0.12181818181818183</v>
      </c>
      <c r="P14" s="53">
        <v>0.18272727272727274</v>
      </c>
      <c r="Q14" s="53">
        <v>0.24363636363636365</v>
      </c>
      <c r="R14" s="53">
        <v>0.30454545454545456</v>
      </c>
      <c r="S14" s="53">
        <v>0.3954545454545455</v>
      </c>
      <c r="T14" s="53">
        <v>0.48636363636363644</v>
      </c>
      <c r="U14" s="53">
        <v>0.57727272727272738</v>
      </c>
      <c r="V14" s="53">
        <v>0.66818181818181832</v>
      </c>
      <c r="W14" s="53">
        <v>0.75909090909090926</v>
      </c>
      <c r="X14" s="53">
        <v>1</v>
      </c>
      <c r="Y14" s="80">
        <v>1</v>
      </c>
    </row>
    <row r="15" spans="4:26" x14ac:dyDescent="0.25">
      <c r="D15" s="81">
        <v>1</v>
      </c>
      <c r="E15" s="82" t="s">
        <v>70</v>
      </c>
      <c r="F15" s="82" t="s">
        <v>82</v>
      </c>
      <c r="G15" s="82">
        <v>365</v>
      </c>
      <c r="H15" s="83">
        <v>43101</v>
      </c>
      <c r="I15" s="83">
        <v>43465</v>
      </c>
      <c r="J15" s="84">
        <v>365</v>
      </c>
      <c r="K15" s="85" t="s">
        <v>167</v>
      </c>
      <c r="L15" s="86">
        <v>8.3333333333333329E-2</v>
      </c>
      <c r="M15" s="86" t="str">
        <f t="shared" si="0"/>
        <v>Enero365</v>
      </c>
      <c r="N15" s="86">
        <v>5.333333333333333E-2</v>
      </c>
      <c r="O15" s="86">
        <v>0.10666666666666666</v>
      </c>
      <c r="P15" s="86">
        <v>0.15999999999999998</v>
      </c>
      <c r="Q15" s="86">
        <v>0.21333333333333332</v>
      </c>
      <c r="R15" s="86">
        <v>0.26666666666666666</v>
      </c>
      <c r="S15" s="86">
        <v>0.32</v>
      </c>
      <c r="T15" s="86">
        <v>0.40333333333333332</v>
      </c>
      <c r="U15" s="86">
        <v>0.48666666666666664</v>
      </c>
      <c r="V15" s="86">
        <v>0.56999999999999995</v>
      </c>
      <c r="W15" s="86">
        <v>0.65333333333333332</v>
      </c>
      <c r="X15" s="86">
        <v>0.73666666666666669</v>
      </c>
      <c r="Y15" s="87">
        <v>0.99999999999999989</v>
      </c>
      <c r="Z15" s="56"/>
    </row>
    <row r="16" spans="4:26" x14ac:dyDescent="0.25">
      <c r="D16" s="71">
        <v>2</v>
      </c>
      <c r="E16" s="72" t="s">
        <v>71</v>
      </c>
      <c r="F16" s="72" t="s">
        <v>71</v>
      </c>
      <c r="G16" s="72">
        <v>30</v>
      </c>
      <c r="H16" s="73">
        <v>43132</v>
      </c>
      <c r="I16" s="73">
        <v>43159</v>
      </c>
      <c r="J16" s="74">
        <v>30</v>
      </c>
      <c r="K16" s="75" t="s">
        <v>157</v>
      </c>
      <c r="L16" s="76">
        <v>1</v>
      </c>
      <c r="M16" s="76" t="str">
        <f t="shared" si="0"/>
        <v>Febrero30</v>
      </c>
      <c r="N16" s="88">
        <v>0</v>
      </c>
      <c r="O16" s="76">
        <v>1</v>
      </c>
      <c r="P16" s="76">
        <v>1</v>
      </c>
      <c r="Q16" s="76">
        <v>1</v>
      </c>
      <c r="R16" s="76">
        <v>1</v>
      </c>
      <c r="S16" s="76">
        <v>1</v>
      </c>
      <c r="T16" s="76">
        <v>1</v>
      </c>
      <c r="U16" s="76">
        <v>1</v>
      </c>
      <c r="V16" s="76">
        <v>1</v>
      </c>
      <c r="W16" s="76">
        <v>1</v>
      </c>
      <c r="X16" s="76">
        <v>1</v>
      </c>
      <c r="Y16" s="77">
        <v>1</v>
      </c>
    </row>
    <row r="17" spans="3:25" x14ac:dyDescent="0.25">
      <c r="D17" s="78">
        <v>2</v>
      </c>
      <c r="E17" s="52" t="s">
        <v>71</v>
      </c>
      <c r="F17" s="52" t="s">
        <v>74</v>
      </c>
      <c r="G17" s="52">
        <v>60</v>
      </c>
      <c r="H17" s="67">
        <v>43132</v>
      </c>
      <c r="I17" s="67">
        <v>43190</v>
      </c>
      <c r="J17" s="68">
        <v>61</v>
      </c>
      <c r="K17" s="70" t="s">
        <v>160</v>
      </c>
      <c r="L17" s="53">
        <v>0.5</v>
      </c>
      <c r="M17" s="53" t="str">
        <f t="shared" si="0"/>
        <v>Febrero61</v>
      </c>
      <c r="N17" s="58">
        <v>0</v>
      </c>
      <c r="O17" s="57">
        <v>0.4</v>
      </c>
      <c r="P17" s="57">
        <v>1</v>
      </c>
      <c r="Q17" s="57">
        <v>1</v>
      </c>
      <c r="R17" s="57">
        <v>1</v>
      </c>
      <c r="S17" s="57">
        <v>1</v>
      </c>
      <c r="T17" s="57">
        <v>1</v>
      </c>
      <c r="U17" s="57">
        <v>1</v>
      </c>
      <c r="V17" s="57">
        <v>1</v>
      </c>
      <c r="W17" s="57">
        <v>1</v>
      </c>
      <c r="X17" s="57">
        <v>1</v>
      </c>
      <c r="Y17" s="79">
        <v>1</v>
      </c>
    </row>
    <row r="18" spans="3:25" x14ac:dyDescent="0.25">
      <c r="D18" s="78">
        <v>2</v>
      </c>
      <c r="E18" s="52" t="s">
        <v>71</v>
      </c>
      <c r="F18" s="52" t="s">
        <v>75</v>
      </c>
      <c r="G18" s="52">
        <v>90</v>
      </c>
      <c r="H18" s="67">
        <v>43132</v>
      </c>
      <c r="I18" s="67">
        <v>43220</v>
      </c>
      <c r="J18" s="68">
        <v>91</v>
      </c>
      <c r="K18" s="70" t="s">
        <v>162</v>
      </c>
      <c r="L18" s="53">
        <v>0.33333333333333331</v>
      </c>
      <c r="M18" s="53" t="str">
        <f t="shared" si="0"/>
        <v>Febrero91</v>
      </c>
      <c r="N18" s="58">
        <v>0</v>
      </c>
      <c r="O18" s="57">
        <v>0.25</v>
      </c>
      <c r="P18" s="57">
        <v>0.6</v>
      </c>
      <c r="Q18" s="57">
        <v>1</v>
      </c>
      <c r="R18" s="57">
        <v>1</v>
      </c>
      <c r="S18" s="57">
        <v>1</v>
      </c>
      <c r="T18" s="57">
        <v>1</v>
      </c>
      <c r="U18" s="57">
        <v>1</v>
      </c>
      <c r="V18" s="57">
        <v>1</v>
      </c>
      <c r="W18" s="57">
        <v>1</v>
      </c>
      <c r="X18" s="57">
        <v>1</v>
      </c>
      <c r="Y18" s="79">
        <v>1</v>
      </c>
    </row>
    <row r="19" spans="3:25" x14ac:dyDescent="0.25">
      <c r="D19" s="78">
        <v>2</v>
      </c>
      <c r="E19" s="52" t="s">
        <v>71</v>
      </c>
      <c r="F19" s="52" t="s">
        <v>76</v>
      </c>
      <c r="G19" s="52">
        <v>120</v>
      </c>
      <c r="H19" s="67">
        <v>43132</v>
      </c>
      <c r="I19" s="67">
        <v>43251</v>
      </c>
      <c r="J19" s="68">
        <v>122</v>
      </c>
      <c r="K19" s="70" t="s">
        <v>171</v>
      </c>
      <c r="L19" s="53">
        <v>0.25</v>
      </c>
      <c r="M19" s="53" t="str">
        <f t="shared" si="0"/>
        <v>Febrero122</v>
      </c>
      <c r="N19" s="55">
        <v>0</v>
      </c>
      <c r="O19" s="53">
        <v>0.2</v>
      </c>
      <c r="P19" s="53">
        <v>0.4</v>
      </c>
      <c r="Q19" s="53">
        <v>0.65</v>
      </c>
      <c r="R19" s="53">
        <v>1</v>
      </c>
      <c r="S19" s="53">
        <v>1</v>
      </c>
      <c r="T19" s="53">
        <v>1</v>
      </c>
      <c r="U19" s="53">
        <v>1</v>
      </c>
      <c r="V19" s="53">
        <v>1</v>
      </c>
      <c r="W19" s="53">
        <v>1</v>
      </c>
      <c r="X19" s="53">
        <v>1</v>
      </c>
      <c r="Y19" s="80">
        <v>1</v>
      </c>
    </row>
    <row r="20" spans="3:25" x14ac:dyDescent="0.25">
      <c r="D20" s="78">
        <v>2</v>
      </c>
      <c r="E20" s="52" t="s">
        <v>71</v>
      </c>
      <c r="F20" s="52" t="s">
        <v>77</v>
      </c>
      <c r="G20" s="52">
        <v>150</v>
      </c>
      <c r="H20" s="67">
        <v>43132</v>
      </c>
      <c r="I20" s="67">
        <v>43281</v>
      </c>
      <c r="J20" s="68">
        <v>152</v>
      </c>
      <c r="K20" s="70" t="s">
        <v>172</v>
      </c>
      <c r="L20" s="53">
        <v>0.2</v>
      </c>
      <c r="M20" s="53" t="str">
        <f t="shared" si="0"/>
        <v>Febrero152</v>
      </c>
      <c r="N20" s="55">
        <v>0</v>
      </c>
      <c r="O20" s="53">
        <v>0.18000000000000002</v>
      </c>
      <c r="P20" s="53">
        <v>0.36000000000000004</v>
      </c>
      <c r="Q20" s="53">
        <v>0.56000000000000005</v>
      </c>
      <c r="R20" s="53">
        <v>0.76</v>
      </c>
      <c r="S20" s="53">
        <v>1</v>
      </c>
      <c r="T20" s="53">
        <v>1</v>
      </c>
      <c r="U20" s="53">
        <v>1</v>
      </c>
      <c r="V20" s="53">
        <v>1</v>
      </c>
      <c r="W20" s="53">
        <v>1</v>
      </c>
      <c r="X20" s="53">
        <v>1</v>
      </c>
      <c r="Y20" s="80">
        <v>1</v>
      </c>
    </row>
    <row r="21" spans="3:25" x14ac:dyDescent="0.25">
      <c r="D21" s="78">
        <v>2</v>
      </c>
      <c r="E21" s="52" t="s">
        <v>71</v>
      </c>
      <c r="F21" s="52" t="s">
        <v>83</v>
      </c>
      <c r="G21" s="52">
        <v>180</v>
      </c>
      <c r="H21" s="67">
        <v>43132</v>
      </c>
      <c r="I21" s="67">
        <v>43312</v>
      </c>
      <c r="J21" s="68">
        <v>183</v>
      </c>
      <c r="K21" s="70" t="s">
        <v>163</v>
      </c>
      <c r="L21" s="53">
        <v>0.16666666666666666</v>
      </c>
      <c r="M21" s="53" t="str">
        <f t="shared" si="0"/>
        <v>Febrero183</v>
      </c>
      <c r="N21" s="55">
        <v>0</v>
      </c>
      <c r="O21" s="53">
        <v>0.11666666666666665</v>
      </c>
      <c r="P21" s="53">
        <v>0.23333333333333331</v>
      </c>
      <c r="Q21" s="53">
        <v>0.35</v>
      </c>
      <c r="R21" s="53">
        <v>0.51666666666666661</v>
      </c>
      <c r="S21" s="53">
        <v>0.68333333333333324</v>
      </c>
      <c r="T21" s="53">
        <v>1</v>
      </c>
      <c r="U21" s="53">
        <v>1</v>
      </c>
      <c r="V21" s="53">
        <v>1</v>
      </c>
      <c r="W21" s="53">
        <v>1</v>
      </c>
      <c r="X21" s="53">
        <v>1</v>
      </c>
      <c r="Y21" s="80">
        <v>1</v>
      </c>
    </row>
    <row r="22" spans="3:25" x14ac:dyDescent="0.25">
      <c r="D22" s="78">
        <v>2</v>
      </c>
      <c r="E22" s="52" t="s">
        <v>71</v>
      </c>
      <c r="F22" s="52" t="s">
        <v>78</v>
      </c>
      <c r="G22" s="52">
        <v>210</v>
      </c>
      <c r="H22" s="67">
        <v>43132</v>
      </c>
      <c r="I22" s="67">
        <v>43343</v>
      </c>
      <c r="J22" s="68">
        <v>213</v>
      </c>
      <c r="K22" s="70" t="s">
        <v>168</v>
      </c>
      <c r="L22" s="53">
        <v>0.14285714285714285</v>
      </c>
      <c r="M22" s="53" t="str">
        <f t="shared" si="0"/>
        <v>Febrero213</v>
      </c>
      <c r="N22" s="55">
        <v>0</v>
      </c>
      <c r="O22" s="53">
        <v>0.10285714285714284</v>
      </c>
      <c r="P22" s="53">
        <v>0.20571428571428568</v>
      </c>
      <c r="Q22" s="53">
        <v>0.34857142857142853</v>
      </c>
      <c r="R22" s="53">
        <v>0.49142857142857138</v>
      </c>
      <c r="S22" s="53">
        <v>0.63428571428571423</v>
      </c>
      <c r="T22" s="53">
        <v>0.77714285714285714</v>
      </c>
      <c r="U22" s="53">
        <v>1</v>
      </c>
      <c r="V22" s="53">
        <v>1</v>
      </c>
      <c r="W22" s="53">
        <v>1</v>
      </c>
      <c r="X22" s="53">
        <v>1</v>
      </c>
      <c r="Y22" s="80">
        <v>1</v>
      </c>
    </row>
    <row r="23" spans="3:25" x14ac:dyDescent="0.25">
      <c r="D23" s="78">
        <v>2</v>
      </c>
      <c r="E23" s="52" t="s">
        <v>71</v>
      </c>
      <c r="F23" s="52" t="s">
        <v>79</v>
      </c>
      <c r="G23" s="52">
        <v>240</v>
      </c>
      <c r="H23" s="67">
        <v>43132</v>
      </c>
      <c r="I23" s="67">
        <v>43373</v>
      </c>
      <c r="J23" s="68">
        <v>244</v>
      </c>
      <c r="K23" s="70" t="s">
        <v>164</v>
      </c>
      <c r="L23" s="53">
        <v>0.125</v>
      </c>
      <c r="M23" s="53" t="str">
        <f t="shared" si="0"/>
        <v>Febrero244</v>
      </c>
      <c r="N23" s="55">
        <v>0</v>
      </c>
      <c r="O23" s="53">
        <v>8.4999999999999992E-2</v>
      </c>
      <c r="P23" s="53">
        <v>0.16999999999999998</v>
      </c>
      <c r="Q23" s="53">
        <v>0.255</v>
      </c>
      <c r="R23" s="53">
        <v>0.33999999999999997</v>
      </c>
      <c r="S23" s="53">
        <v>0.46499999999999997</v>
      </c>
      <c r="T23" s="53">
        <v>0.59</v>
      </c>
      <c r="U23" s="53">
        <v>0.71499999999999997</v>
      </c>
      <c r="V23" s="53">
        <v>1</v>
      </c>
      <c r="W23" s="53">
        <v>1</v>
      </c>
      <c r="X23" s="53">
        <v>1</v>
      </c>
      <c r="Y23" s="80">
        <v>1</v>
      </c>
    </row>
    <row r="24" spans="3:25" x14ac:dyDescent="0.25">
      <c r="D24" s="78">
        <v>2</v>
      </c>
      <c r="E24" s="52" t="s">
        <v>71</v>
      </c>
      <c r="F24" s="52" t="s">
        <v>80</v>
      </c>
      <c r="G24" s="52">
        <v>270</v>
      </c>
      <c r="H24" s="67">
        <v>43132</v>
      </c>
      <c r="I24" s="67">
        <v>43404</v>
      </c>
      <c r="J24" s="68">
        <v>274</v>
      </c>
      <c r="K24" s="70" t="s">
        <v>169</v>
      </c>
      <c r="L24" s="53">
        <v>0.1111111111111111</v>
      </c>
      <c r="M24" s="53" t="str">
        <f t="shared" si="0"/>
        <v>Febrero274</v>
      </c>
      <c r="N24" s="55">
        <v>0</v>
      </c>
      <c r="O24" s="53">
        <v>8.1111111111111106E-2</v>
      </c>
      <c r="P24" s="54">
        <v>0.16222222222222221</v>
      </c>
      <c r="Q24" s="53">
        <v>0.24333333333333332</v>
      </c>
      <c r="R24" s="53">
        <v>0.32444444444444442</v>
      </c>
      <c r="S24" s="53">
        <v>0.40555555555555556</v>
      </c>
      <c r="T24" s="53">
        <v>0.51666666666666661</v>
      </c>
      <c r="U24" s="53">
        <v>0.62777777777777777</v>
      </c>
      <c r="V24" s="53">
        <v>0.73888888888888893</v>
      </c>
      <c r="W24" s="53">
        <v>1</v>
      </c>
      <c r="X24" s="53">
        <v>1</v>
      </c>
      <c r="Y24" s="80">
        <v>1</v>
      </c>
    </row>
    <row r="25" spans="3:25" x14ac:dyDescent="0.25">
      <c r="D25" s="78">
        <v>2</v>
      </c>
      <c r="E25" s="52" t="s">
        <v>71</v>
      </c>
      <c r="F25" s="52" t="s">
        <v>81</v>
      </c>
      <c r="G25" s="52">
        <v>300</v>
      </c>
      <c r="H25" s="67">
        <v>43132</v>
      </c>
      <c r="I25" s="67">
        <v>43434</v>
      </c>
      <c r="J25" s="68">
        <v>305</v>
      </c>
      <c r="K25" s="70" t="s">
        <v>170</v>
      </c>
      <c r="L25" s="53">
        <v>0.1</v>
      </c>
      <c r="M25" s="53" t="str">
        <f t="shared" si="0"/>
        <v>Febrero305</v>
      </c>
      <c r="N25" s="55">
        <v>0</v>
      </c>
      <c r="O25" s="53">
        <v>7.0000000000000007E-2</v>
      </c>
      <c r="P25" s="53">
        <v>0.14000000000000001</v>
      </c>
      <c r="Q25" s="53">
        <v>0.21000000000000002</v>
      </c>
      <c r="R25" s="53">
        <v>0.28000000000000003</v>
      </c>
      <c r="S25" s="53">
        <v>0.35000000000000003</v>
      </c>
      <c r="T25" s="53">
        <v>0.45000000000000007</v>
      </c>
      <c r="U25" s="53">
        <v>0.55000000000000004</v>
      </c>
      <c r="V25" s="53">
        <v>0.65</v>
      </c>
      <c r="W25" s="53">
        <v>0.75</v>
      </c>
      <c r="X25" s="53">
        <v>1</v>
      </c>
      <c r="Y25" s="80">
        <v>1</v>
      </c>
    </row>
    <row r="26" spans="3:25" x14ac:dyDescent="0.25">
      <c r="D26" s="81">
        <v>2</v>
      </c>
      <c r="E26" s="82" t="s">
        <v>71</v>
      </c>
      <c r="F26" s="82" t="s">
        <v>82</v>
      </c>
      <c r="G26" s="82">
        <v>330</v>
      </c>
      <c r="H26" s="83">
        <v>43132</v>
      </c>
      <c r="I26" s="83">
        <v>43465</v>
      </c>
      <c r="J26" s="84">
        <v>333</v>
      </c>
      <c r="K26" s="85" t="s">
        <v>165</v>
      </c>
      <c r="L26" s="86">
        <v>9.0909090909090912E-2</v>
      </c>
      <c r="M26" s="86" t="str">
        <f t="shared" si="0"/>
        <v>Febrero333</v>
      </c>
      <c r="N26" s="89">
        <v>0</v>
      </c>
      <c r="O26" s="86">
        <v>6.0909090909090913E-2</v>
      </c>
      <c r="P26" s="86">
        <v>0.12181818181818183</v>
      </c>
      <c r="Q26" s="86">
        <v>0.18272727272727274</v>
      </c>
      <c r="R26" s="86">
        <v>0.24363636363636365</v>
      </c>
      <c r="S26" s="86">
        <v>0.30454545454545456</v>
      </c>
      <c r="T26" s="86">
        <v>0.3954545454545455</v>
      </c>
      <c r="U26" s="86">
        <v>0.48636363636363644</v>
      </c>
      <c r="V26" s="86">
        <v>0.57727272727272738</v>
      </c>
      <c r="W26" s="86">
        <v>0.66818181818181832</v>
      </c>
      <c r="X26" s="86">
        <v>0.75909090909090926</v>
      </c>
      <c r="Y26" s="87">
        <v>1</v>
      </c>
    </row>
    <row r="27" spans="3:25" x14ac:dyDescent="0.25">
      <c r="C27" s="56"/>
      <c r="D27" s="71">
        <v>3</v>
      </c>
      <c r="E27" s="72" t="s">
        <v>74</v>
      </c>
      <c r="F27" s="72" t="s">
        <v>74</v>
      </c>
      <c r="G27" s="72">
        <v>30</v>
      </c>
      <c r="H27" s="73">
        <v>43160</v>
      </c>
      <c r="I27" s="73">
        <v>43190</v>
      </c>
      <c r="J27" s="74">
        <v>30</v>
      </c>
      <c r="K27" s="75" t="s">
        <v>157</v>
      </c>
      <c r="L27" s="76">
        <v>1</v>
      </c>
      <c r="M27" s="76" t="str">
        <f t="shared" si="0"/>
        <v>Marzo30</v>
      </c>
      <c r="N27" s="88">
        <v>0</v>
      </c>
      <c r="O27" s="88">
        <v>0</v>
      </c>
      <c r="P27" s="76">
        <v>1</v>
      </c>
      <c r="Q27" s="76">
        <v>1</v>
      </c>
      <c r="R27" s="76">
        <v>1</v>
      </c>
      <c r="S27" s="76">
        <v>1</v>
      </c>
      <c r="T27" s="76">
        <v>1</v>
      </c>
      <c r="U27" s="76">
        <v>1</v>
      </c>
      <c r="V27" s="76">
        <v>1</v>
      </c>
      <c r="W27" s="76">
        <v>1</v>
      </c>
      <c r="X27" s="76">
        <v>1</v>
      </c>
      <c r="Y27" s="77">
        <v>1</v>
      </c>
    </row>
    <row r="28" spans="3:25" x14ac:dyDescent="0.25">
      <c r="C28" s="56"/>
      <c r="D28" s="78">
        <v>3</v>
      </c>
      <c r="E28" s="52" t="s">
        <v>74</v>
      </c>
      <c r="F28" s="52" t="s">
        <v>75</v>
      </c>
      <c r="G28" s="52">
        <v>60</v>
      </c>
      <c r="H28" s="67">
        <v>43160</v>
      </c>
      <c r="I28" s="67">
        <v>43220</v>
      </c>
      <c r="J28" s="68">
        <v>61</v>
      </c>
      <c r="K28" s="70" t="s">
        <v>160</v>
      </c>
      <c r="L28" s="53">
        <v>0.5</v>
      </c>
      <c r="M28" s="53" t="str">
        <f t="shared" si="0"/>
        <v>Marzo61</v>
      </c>
      <c r="N28" s="58">
        <v>0</v>
      </c>
      <c r="O28" s="58">
        <v>0</v>
      </c>
      <c r="P28" s="57">
        <v>0.4</v>
      </c>
      <c r="Q28" s="57">
        <v>1</v>
      </c>
      <c r="R28" s="57">
        <v>1</v>
      </c>
      <c r="S28" s="57">
        <v>1</v>
      </c>
      <c r="T28" s="57">
        <v>1</v>
      </c>
      <c r="U28" s="57">
        <v>1</v>
      </c>
      <c r="V28" s="57">
        <v>1</v>
      </c>
      <c r="W28" s="57">
        <v>1</v>
      </c>
      <c r="X28" s="57">
        <v>1</v>
      </c>
      <c r="Y28" s="79">
        <v>1</v>
      </c>
    </row>
    <row r="29" spans="3:25" x14ac:dyDescent="0.25">
      <c r="C29" s="56"/>
      <c r="D29" s="78">
        <v>3</v>
      </c>
      <c r="E29" s="52" t="s">
        <v>74</v>
      </c>
      <c r="F29" s="52" t="s">
        <v>76</v>
      </c>
      <c r="G29" s="52">
        <v>90</v>
      </c>
      <c r="H29" s="67">
        <v>43160</v>
      </c>
      <c r="I29" s="67">
        <v>43251</v>
      </c>
      <c r="J29" s="68">
        <v>91</v>
      </c>
      <c r="K29" s="70" t="s">
        <v>162</v>
      </c>
      <c r="L29" s="53">
        <v>0.33333333333333331</v>
      </c>
      <c r="M29" s="53" t="str">
        <f t="shared" si="0"/>
        <v>Marzo91</v>
      </c>
      <c r="N29" s="58">
        <v>0</v>
      </c>
      <c r="O29" s="58">
        <v>0</v>
      </c>
      <c r="P29" s="57">
        <v>0.25</v>
      </c>
      <c r="Q29" s="57">
        <v>0.6</v>
      </c>
      <c r="R29" s="57">
        <v>1</v>
      </c>
      <c r="S29" s="57">
        <v>1</v>
      </c>
      <c r="T29" s="57">
        <v>1</v>
      </c>
      <c r="U29" s="57">
        <v>1</v>
      </c>
      <c r="V29" s="57">
        <v>1</v>
      </c>
      <c r="W29" s="57">
        <v>1</v>
      </c>
      <c r="X29" s="57">
        <v>1</v>
      </c>
      <c r="Y29" s="79">
        <v>1</v>
      </c>
    </row>
    <row r="30" spans="3:25" x14ac:dyDescent="0.25">
      <c r="C30" s="56"/>
      <c r="D30" s="78">
        <v>3</v>
      </c>
      <c r="E30" s="52" t="s">
        <v>74</v>
      </c>
      <c r="F30" s="52" t="s">
        <v>77</v>
      </c>
      <c r="G30" s="52">
        <v>120</v>
      </c>
      <c r="H30" s="67">
        <v>43160</v>
      </c>
      <c r="I30" s="67">
        <v>43281</v>
      </c>
      <c r="J30" s="68">
        <v>122</v>
      </c>
      <c r="K30" s="70" t="s">
        <v>171</v>
      </c>
      <c r="L30" s="53">
        <v>0.25</v>
      </c>
      <c r="M30" s="53" t="str">
        <f t="shared" si="0"/>
        <v>Marzo122</v>
      </c>
      <c r="N30" s="55">
        <v>0</v>
      </c>
      <c r="O30" s="55">
        <v>0</v>
      </c>
      <c r="P30" s="53">
        <v>0.2</v>
      </c>
      <c r="Q30" s="53">
        <v>0.4</v>
      </c>
      <c r="R30" s="53">
        <v>0.65</v>
      </c>
      <c r="S30" s="53">
        <v>1</v>
      </c>
      <c r="T30" s="53">
        <v>1</v>
      </c>
      <c r="U30" s="53">
        <v>1</v>
      </c>
      <c r="V30" s="53">
        <v>1</v>
      </c>
      <c r="W30" s="53">
        <v>1</v>
      </c>
      <c r="X30" s="53">
        <v>1</v>
      </c>
      <c r="Y30" s="80">
        <v>1</v>
      </c>
    </row>
    <row r="31" spans="3:25" x14ac:dyDescent="0.25">
      <c r="C31" s="56"/>
      <c r="D31" s="78">
        <v>3</v>
      </c>
      <c r="E31" s="52" t="s">
        <v>74</v>
      </c>
      <c r="F31" s="52" t="s">
        <v>83</v>
      </c>
      <c r="G31" s="52">
        <v>150</v>
      </c>
      <c r="H31" s="67">
        <v>43160</v>
      </c>
      <c r="I31" s="67">
        <v>43312</v>
      </c>
      <c r="J31" s="68">
        <v>152</v>
      </c>
      <c r="K31" s="70" t="s">
        <v>172</v>
      </c>
      <c r="L31" s="53">
        <v>0.2</v>
      </c>
      <c r="M31" s="53" t="str">
        <f t="shared" si="0"/>
        <v>Marzo152</v>
      </c>
      <c r="N31" s="55">
        <v>0</v>
      </c>
      <c r="O31" s="55">
        <v>0</v>
      </c>
      <c r="P31" s="53">
        <v>0.18000000000000002</v>
      </c>
      <c r="Q31" s="53">
        <v>0.36000000000000004</v>
      </c>
      <c r="R31" s="53">
        <v>0.56000000000000005</v>
      </c>
      <c r="S31" s="53">
        <v>0.76</v>
      </c>
      <c r="T31" s="53">
        <v>1</v>
      </c>
      <c r="U31" s="53">
        <v>1</v>
      </c>
      <c r="V31" s="53">
        <v>1</v>
      </c>
      <c r="W31" s="53">
        <v>1</v>
      </c>
      <c r="X31" s="53">
        <v>1</v>
      </c>
      <c r="Y31" s="80">
        <v>1</v>
      </c>
    </row>
    <row r="32" spans="3:25" x14ac:dyDescent="0.25">
      <c r="C32" s="56"/>
      <c r="D32" s="78">
        <v>3</v>
      </c>
      <c r="E32" s="52" t="s">
        <v>74</v>
      </c>
      <c r="F32" s="52" t="s">
        <v>78</v>
      </c>
      <c r="G32" s="52">
        <v>180</v>
      </c>
      <c r="H32" s="67">
        <v>43160</v>
      </c>
      <c r="I32" s="67">
        <v>43343</v>
      </c>
      <c r="J32" s="68">
        <v>183</v>
      </c>
      <c r="K32" s="70" t="s">
        <v>163</v>
      </c>
      <c r="L32" s="53">
        <v>0.16666666666666666</v>
      </c>
      <c r="M32" s="53" t="str">
        <f t="shared" si="0"/>
        <v>Marzo183</v>
      </c>
      <c r="N32" s="55">
        <v>0</v>
      </c>
      <c r="O32" s="55">
        <v>0</v>
      </c>
      <c r="P32" s="53">
        <v>0.11666666666666665</v>
      </c>
      <c r="Q32" s="53">
        <v>0.23333333333333331</v>
      </c>
      <c r="R32" s="53">
        <v>0.35</v>
      </c>
      <c r="S32" s="53">
        <v>0.51666666666666661</v>
      </c>
      <c r="T32" s="53">
        <v>0.68333333333333324</v>
      </c>
      <c r="U32" s="53">
        <v>1</v>
      </c>
      <c r="V32" s="53">
        <v>1</v>
      </c>
      <c r="W32" s="53">
        <v>1</v>
      </c>
      <c r="X32" s="53">
        <v>1</v>
      </c>
      <c r="Y32" s="80">
        <v>1</v>
      </c>
    </row>
    <row r="33" spans="3:25" x14ac:dyDescent="0.25">
      <c r="C33" s="56"/>
      <c r="D33" s="78">
        <v>3</v>
      </c>
      <c r="E33" s="52" t="s">
        <v>74</v>
      </c>
      <c r="F33" s="52" t="s">
        <v>79</v>
      </c>
      <c r="G33" s="52">
        <v>210</v>
      </c>
      <c r="H33" s="67">
        <v>43160</v>
      </c>
      <c r="I33" s="67">
        <v>43373</v>
      </c>
      <c r="J33" s="68">
        <v>213</v>
      </c>
      <c r="K33" s="70" t="s">
        <v>168</v>
      </c>
      <c r="L33" s="53">
        <v>0.14285714285714285</v>
      </c>
      <c r="M33" s="53" t="str">
        <f t="shared" si="0"/>
        <v>Marzo213</v>
      </c>
      <c r="N33" s="55">
        <v>0</v>
      </c>
      <c r="O33" s="55">
        <v>0</v>
      </c>
      <c r="P33" s="53">
        <v>0.10285714285714284</v>
      </c>
      <c r="Q33" s="53">
        <v>0.20571428571428568</v>
      </c>
      <c r="R33" s="53">
        <v>0.34857142857142853</v>
      </c>
      <c r="S33" s="53">
        <v>0.49142857142857138</v>
      </c>
      <c r="T33" s="53">
        <v>0.63428571428571423</v>
      </c>
      <c r="U33" s="53">
        <v>0.77714285714285714</v>
      </c>
      <c r="V33" s="53">
        <v>1</v>
      </c>
      <c r="W33" s="53">
        <v>1</v>
      </c>
      <c r="X33" s="53">
        <v>1</v>
      </c>
      <c r="Y33" s="80">
        <v>1</v>
      </c>
    </row>
    <row r="34" spans="3:25" x14ac:dyDescent="0.25">
      <c r="C34" s="56"/>
      <c r="D34" s="78">
        <v>3</v>
      </c>
      <c r="E34" s="52" t="s">
        <v>74</v>
      </c>
      <c r="F34" s="52" t="s">
        <v>80</v>
      </c>
      <c r="G34" s="52">
        <v>240</v>
      </c>
      <c r="H34" s="67">
        <v>43160</v>
      </c>
      <c r="I34" s="67">
        <v>43404</v>
      </c>
      <c r="J34" s="68">
        <v>244</v>
      </c>
      <c r="K34" s="70" t="s">
        <v>164</v>
      </c>
      <c r="L34" s="53">
        <v>0.125</v>
      </c>
      <c r="M34" s="53" t="str">
        <f t="shared" si="0"/>
        <v>Marzo244</v>
      </c>
      <c r="N34" s="55">
        <v>0</v>
      </c>
      <c r="O34" s="55">
        <v>0</v>
      </c>
      <c r="P34" s="53">
        <v>8.4999999999999992E-2</v>
      </c>
      <c r="Q34" s="54">
        <v>0.16999999999999998</v>
      </c>
      <c r="R34" s="53">
        <v>0.255</v>
      </c>
      <c r="S34" s="53">
        <v>0.33999999999999997</v>
      </c>
      <c r="T34" s="53">
        <v>0.46499999999999997</v>
      </c>
      <c r="U34" s="53">
        <v>0.59</v>
      </c>
      <c r="V34" s="53">
        <v>0.71499999999999997</v>
      </c>
      <c r="W34" s="53">
        <v>1</v>
      </c>
      <c r="X34" s="53">
        <v>1</v>
      </c>
      <c r="Y34" s="80">
        <v>1</v>
      </c>
    </row>
    <row r="35" spans="3:25" x14ac:dyDescent="0.25">
      <c r="C35" s="56"/>
      <c r="D35" s="78">
        <v>3</v>
      </c>
      <c r="E35" s="52" t="s">
        <v>74</v>
      </c>
      <c r="F35" s="52" t="s">
        <v>81</v>
      </c>
      <c r="G35" s="52">
        <v>270</v>
      </c>
      <c r="H35" s="67">
        <v>43160</v>
      </c>
      <c r="I35" s="67">
        <v>43434</v>
      </c>
      <c r="J35" s="68">
        <v>274</v>
      </c>
      <c r="K35" s="70" t="s">
        <v>169</v>
      </c>
      <c r="L35" s="53">
        <v>0.1111111111111111</v>
      </c>
      <c r="M35" s="53" t="str">
        <f t="shared" si="0"/>
        <v>Marzo274</v>
      </c>
      <c r="N35" s="55">
        <v>0</v>
      </c>
      <c r="O35" s="55">
        <v>0</v>
      </c>
      <c r="P35" s="53">
        <v>8.1111111111111106E-2</v>
      </c>
      <c r="Q35" s="53">
        <v>0.16222222222222221</v>
      </c>
      <c r="R35" s="53">
        <v>0.24333333333333332</v>
      </c>
      <c r="S35" s="53">
        <v>0.32444444444444442</v>
      </c>
      <c r="T35" s="53">
        <v>0.40555555555555556</v>
      </c>
      <c r="U35" s="53">
        <v>0.51666666666666661</v>
      </c>
      <c r="V35" s="53">
        <v>0.62777777777777777</v>
      </c>
      <c r="W35" s="53">
        <v>0.73888888888888893</v>
      </c>
      <c r="X35" s="53">
        <v>1</v>
      </c>
      <c r="Y35" s="80">
        <v>1</v>
      </c>
    </row>
    <row r="36" spans="3:25" x14ac:dyDescent="0.25">
      <c r="C36" s="56"/>
      <c r="D36" s="81">
        <v>3</v>
      </c>
      <c r="E36" s="82" t="s">
        <v>74</v>
      </c>
      <c r="F36" s="82" t="s">
        <v>82</v>
      </c>
      <c r="G36" s="82">
        <v>300</v>
      </c>
      <c r="H36" s="83">
        <v>43160</v>
      </c>
      <c r="I36" s="83">
        <v>43465</v>
      </c>
      <c r="J36" s="84">
        <v>305</v>
      </c>
      <c r="K36" s="85" t="s">
        <v>170</v>
      </c>
      <c r="L36" s="86">
        <v>0.1</v>
      </c>
      <c r="M36" s="86" t="str">
        <f t="shared" si="0"/>
        <v>Marzo305</v>
      </c>
      <c r="N36" s="89">
        <v>0</v>
      </c>
      <c r="O36" s="89">
        <v>0</v>
      </c>
      <c r="P36" s="86">
        <v>7.0000000000000007E-2</v>
      </c>
      <c r="Q36" s="86">
        <v>0.14000000000000001</v>
      </c>
      <c r="R36" s="86">
        <v>0.21000000000000002</v>
      </c>
      <c r="S36" s="86">
        <v>0.28000000000000003</v>
      </c>
      <c r="T36" s="86">
        <v>0.35000000000000003</v>
      </c>
      <c r="U36" s="86">
        <v>0.45000000000000007</v>
      </c>
      <c r="V36" s="86">
        <v>0.55000000000000004</v>
      </c>
      <c r="W36" s="86">
        <v>0.65</v>
      </c>
      <c r="X36" s="86">
        <v>0.75</v>
      </c>
      <c r="Y36" s="87">
        <v>1</v>
      </c>
    </row>
    <row r="37" spans="3:25" x14ac:dyDescent="0.25">
      <c r="C37" s="56"/>
      <c r="D37" s="71">
        <v>4</v>
      </c>
      <c r="E37" s="72" t="s">
        <v>75</v>
      </c>
      <c r="F37" s="72" t="s">
        <v>75</v>
      </c>
      <c r="G37" s="72">
        <v>30</v>
      </c>
      <c r="H37" s="73">
        <v>43191</v>
      </c>
      <c r="I37" s="73">
        <v>43220</v>
      </c>
      <c r="J37" s="74">
        <v>30</v>
      </c>
      <c r="K37" s="75" t="s">
        <v>157</v>
      </c>
      <c r="L37" s="76">
        <v>1</v>
      </c>
      <c r="M37" s="76" t="str">
        <f t="shared" si="0"/>
        <v>Abril30</v>
      </c>
      <c r="N37" s="88">
        <v>0</v>
      </c>
      <c r="O37" s="88">
        <v>0</v>
      </c>
      <c r="P37" s="88">
        <v>0</v>
      </c>
      <c r="Q37" s="76">
        <v>1</v>
      </c>
      <c r="R37" s="76">
        <v>1</v>
      </c>
      <c r="S37" s="76">
        <v>1</v>
      </c>
      <c r="T37" s="76">
        <v>1</v>
      </c>
      <c r="U37" s="76">
        <v>1</v>
      </c>
      <c r="V37" s="76">
        <v>1</v>
      </c>
      <c r="W37" s="76">
        <v>1</v>
      </c>
      <c r="X37" s="76">
        <v>1</v>
      </c>
      <c r="Y37" s="77">
        <v>1</v>
      </c>
    </row>
    <row r="38" spans="3:25" x14ac:dyDescent="0.25">
      <c r="C38" s="56"/>
      <c r="D38" s="78">
        <v>4</v>
      </c>
      <c r="E38" s="52" t="s">
        <v>75</v>
      </c>
      <c r="F38" s="52" t="s">
        <v>76</v>
      </c>
      <c r="G38" s="52">
        <v>60</v>
      </c>
      <c r="H38" s="67">
        <v>43191</v>
      </c>
      <c r="I38" s="67">
        <v>43251</v>
      </c>
      <c r="J38" s="68">
        <v>61</v>
      </c>
      <c r="K38" s="70" t="s">
        <v>160</v>
      </c>
      <c r="L38" s="53">
        <v>0.5</v>
      </c>
      <c r="M38" s="53" t="str">
        <f t="shared" si="0"/>
        <v>Abril61</v>
      </c>
      <c r="N38" s="58">
        <v>0</v>
      </c>
      <c r="O38" s="58">
        <v>0</v>
      </c>
      <c r="P38" s="58">
        <v>0</v>
      </c>
      <c r="Q38" s="57">
        <v>0.4</v>
      </c>
      <c r="R38" s="57">
        <v>1</v>
      </c>
      <c r="S38" s="57">
        <v>1</v>
      </c>
      <c r="T38" s="57">
        <v>1</v>
      </c>
      <c r="U38" s="57">
        <v>1</v>
      </c>
      <c r="V38" s="57">
        <v>1</v>
      </c>
      <c r="W38" s="57">
        <v>1</v>
      </c>
      <c r="X38" s="57">
        <v>1</v>
      </c>
      <c r="Y38" s="79">
        <v>1</v>
      </c>
    </row>
    <row r="39" spans="3:25" x14ac:dyDescent="0.25">
      <c r="C39" s="56"/>
      <c r="D39" s="78">
        <v>4</v>
      </c>
      <c r="E39" s="52" t="s">
        <v>75</v>
      </c>
      <c r="F39" s="52" t="s">
        <v>77</v>
      </c>
      <c r="G39" s="52">
        <v>90</v>
      </c>
      <c r="H39" s="67">
        <v>43191</v>
      </c>
      <c r="I39" s="67">
        <v>43281</v>
      </c>
      <c r="J39" s="68">
        <v>91</v>
      </c>
      <c r="K39" s="70" t="s">
        <v>162</v>
      </c>
      <c r="L39" s="53">
        <v>0.33333333333333331</v>
      </c>
      <c r="M39" s="53" t="str">
        <f t="shared" si="0"/>
        <v>Abril91</v>
      </c>
      <c r="N39" s="58">
        <v>0</v>
      </c>
      <c r="O39" s="58">
        <v>0</v>
      </c>
      <c r="P39" s="58">
        <v>0</v>
      </c>
      <c r="Q39" s="57">
        <v>0.25</v>
      </c>
      <c r="R39" s="57">
        <v>0.6</v>
      </c>
      <c r="S39" s="57">
        <v>1</v>
      </c>
      <c r="T39" s="57">
        <v>1</v>
      </c>
      <c r="U39" s="57">
        <v>1</v>
      </c>
      <c r="V39" s="57">
        <v>1</v>
      </c>
      <c r="W39" s="57">
        <v>1</v>
      </c>
      <c r="X39" s="57">
        <v>1</v>
      </c>
      <c r="Y39" s="79">
        <v>1</v>
      </c>
    </row>
    <row r="40" spans="3:25" x14ac:dyDescent="0.25">
      <c r="C40" s="56"/>
      <c r="D40" s="78">
        <v>4</v>
      </c>
      <c r="E40" s="52" t="s">
        <v>75</v>
      </c>
      <c r="F40" s="52" t="s">
        <v>83</v>
      </c>
      <c r="G40" s="52">
        <v>120</v>
      </c>
      <c r="H40" s="67">
        <v>43191</v>
      </c>
      <c r="I40" s="67">
        <v>43312</v>
      </c>
      <c r="J40" s="68">
        <v>122</v>
      </c>
      <c r="K40" s="70" t="s">
        <v>171</v>
      </c>
      <c r="L40" s="53">
        <v>0.25</v>
      </c>
      <c r="M40" s="53" t="str">
        <f t="shared" si="0"/>
        <v>Abril122</v>
      </c>
      <c r="N40" s="55">
        <v>0</v>
      </c>
      <c r="O40" s="55">
        <v>0</v>
      </c>
      <c r="P40" s="55">
        <v>0</v>
      </c>
      <c r="Q40" s="53">
        <v>0.2</v>
      </c>
      <c r="R40" s="53">
        <v>0.4</v>
      </c>
      <c r="S40" s="53">
        <v>0.65</v>
      </c>
      <c r="T40" s="53">
        <v>1</v>
      </c>
      <c r="U40" s="53">
        <v>1</v>
      </c>
      <c r="V40" s="53">
        <v>1</v>
      </c>
      <c r="W40" s="53">
        <v>1</v>
      </c>
      <c r="X40" s="53">
        <v>1</v>
      </c>
      <c r="Y40" s="80">
        <v>1</v>
      </c>
    </row>
    <row r="41" spans="3:25" x14ac:dyDescent="0.25">
      <c r="C41" s="56"/>
      <c r="D41" s="78">
        <v>4</v>
      </c>
      <c r="E41" s="52" t="s">
        <v>75</v>
      </c>
      <c r="F41" s="52" t="s">
        <v>78</v>
      </c>
      <c r="G41" s="52">
        <v>150</v>
      </c>
      <c r="H41" s="67">
        <v>43191</v>
      </c>
      <c r="I41" s="67">
        <v>43343</v>
      </c>
      <c r="J41" s="68">
        <v>152</v>
      </c>
      <c r="K41" s="70" t="s">
        <v>172</v>
      </c>
      <c r="L41" s="53">
        <v>0.2</v>
      </c>
      <c r="M41" s="53" t="str">
        <f t="shared" si="0"/>
        <v>Abril152</v>
      </c>
      <c r="N41" s="55">
        <v>0</v>
      </c>
      <c r="O41" s="55">
        <v>0</v>
      </c>
      <c r="P41" s="55">
        <v>0</v>
      </c>
      <c r="Q41" s="53">
        <v>0.18000000000000002</v>
      </c>
      <c r="R41" s="53">
        <v>0.36000000000000004</v>
      </c>
      <c r="S41" s="53">
        <v>0.56000000000000005</v>
      </c>
      <c r="T41" s="53">
        <v>0.76</v>
      </c>
      <c r="U41" s="53">
        <v>1</v>
      </c>
      <c r="V41" s="53">
        <v>1</v>
      </c>
      <c r="W41" s="53">
        <v>1</v>
      </c>
      <c r="X41" s="53">
        <v>1</v>
      </c>
      <c r="Y41" s="80">
        <v>1</v>
      </c>
    </row>
    <row r="42" spans="3:25" x14ac:dyDescent="0.25">
      <c r="C42" s="56"/>
      <c r="D42" s="78">
        <v>4</v>
      </c>
      <c r="E42" s="52" t="s">
        <v>75</v>
      </c>
      <c r="F42" s="52" t="s">
        <v>79</v>
      </c>
      <c r="G42" s="52">
        <v>180</v>
      </c>
      <c r="H42" s="67">
        <v>43191</v>
      </c>
      <c r="I42" s="67">
        <v>43373</v>
      </c>
      <c r="J42" s="68">
        <v>183</v>
      </c>
      <c r="K42" s="70" t="s">
        <v>163</v>
      </c>
      <c r="L42" s="53">
        <v>0.16666666666666666</v>
      </c>
      <c r="M42" s="53" t="str">
        <f t="shared" si="0"/>
        <v>Abril183</v>
      </c>
      <c r="N42" s="55">
        <v>0</v>
      </c>
      <c r="O42" s="55">
        <v>0</v>
      </c>
      <c r="P42" s="55">
        <v>0</v>
      </c>
      <c r="Q42" s="53">
        <v>0.11666666666666665</v>
      </c>
      <c r="R42" s="53">
        <v>0.23333333333333331</v>
      </c>
      <c r="S42" s="53">
        <v>0.35</v>
      </c>
      <c r="T42" s="53">
        <v>0.51666666666666661</v>
      </c>
      <c r="U42" s="53">
        <v>0.68333333333333324</v>
      </c>
      <c r="V42" s="53">
        <v>1</v>
      </c>
      <c r="W42" s="53">
        <v>1</v>
      </c>
      <c r="X42" s="53">
        <v>1</v>
      </c>
      <c r="Y42" s="80">
        <v>1</v>
      </c>
    </row>
    <row r="43" spans="3:25" x14ac:dyDescent="0.25">
      <c r="C43" s="56"/>
      <c r="D43" s="78">
        <v>4</v>
      </c>
      <c r="E43" s="52" t="s">
        <v>75</v>
      </c>
      <c r="F43" s="52" t="s">
        <v>80</v>
      </c>
      <c r="G43" s="52">
        <v>210</v>
      </c>
      <c r="H43" s="67">
        <v>43191</v>
      </c>
      <c r="I43" s="67">
        <v>43404</v>
      </c>
      <c r="J43" s="68">
        <v>213</v>
      </c>
      <c r="K43" s="70" t="s">
        <v>168</v>
      </c>
      <c r="L43" s="53">
        <v>0.14285714285714285</v>
      </c>
      <c r="M43" s="53" t="str">
        <f t="shared" si="0"/>
        <v>Abril213</v>
      </c>
      <c r="N43" s="55">
        <v>0</v>
      </c>
      <c r="O43" s="55">
        <v>0</v>
      </c>
      <c r="P43" s="55">
        <v>0</v>
      </c>
      <c r="Q43" s="54">
        <v>0.10285714285714284</v>
      </c>
      <c r="R43" s="53">
        <v>0.20571428571428568</v>
      </c>
      <c r="S43" s="53">
        <v>0.34857142857142853</v>
      </c>
      <c r="T43" s="53">
        <v>0.49142857142857138</v>
      </c>
      <c r="U43" s="53">
        <v>0.63428571428571423</v>
      </c>
      <c r="V43" s="53">
        <v>0.77714285714285714</v>
      </c>
      <c r="W43" s="53">
        <v>1</v>
      </c>
      <c r="X43" s="53">
        <v>1</v>
      </c>
      <c r="Y43" s="80">
        <v>1</v>
      </c>
    </row>
    <row r="44" spans="3:25" x14ac:dyDescent="0.25">
      <c r="C44" s="56"/>
      <c r="D44" s="78">
        <v>4</v>
      </c>
      <c r="E44" s="52" t="s">
        <v>75</v>
      </c>
      <c r="F44" s="52" t="s">
        <v>81</v>
      </c>
      <c r="G44" s="52">
        <v>240</v>
      </c>
      <c r="H44" s="67">
        <v>43191</v>
      </c>
      <c r="I44" s="67">
        <v>43434</v>
      </c>
      <c r="J44" s="68">
        <v>244</v>
      </c>
      <c r="K44" s="70" t="s">
        <v>164</v>
      </c>
      <c r="L44" s="53">
        <v>0.125</v>
      </c>
      <c r="M44" s="53" t="str">
        <f t="shared" si="0"/>
        <v>Abril244</v>
      </c>
      <c r="N44" s="55">
        <v>0</v>
      </c>
      <c r="O44" s="55">
        <v>0</v>
      </c>
      <c r="P44" s="55">
        <v>0</v>
      </c>
      <c r="Q44" s="53">
        <v>8.4999999999999992E-2</v>
      </c>
      <c r="R44" s="53">
        <v>0.16999999999999998</v>
      </c>
      <c r="S44" s="53">
        <v>0.255</v>
      </c>
      <c r="T44" s="53">
        <v>0.33999999999999997</v>
      </c>
      <c r="U44" s="53">
        <v>0.46499999999999997</v>
      </c>
      <c r="V44" s="53">
        <v>0.59</v>
      </c>
      <c r="W44" s="53">
        <v>0.71499999999999997</v>
      </c>
      <c r="X44" s="53">
        <v>1</v>
      </c>
      <c r="Y44" s="80">
        <v>1</v>
      </c>
    </row>
    <row r="45" spans="3:25" x14ac:dyDescent="0.25">
      <c r="C45" s="56"/>
      <c r="D45" s="81">
        <v>4</v>
      </c>
      <c r="E45" s="82" t="s">
        <v>75</v>
      </c>
      <c r="F45" s="82" t="s">
        <v>82</v>
      </c>
      <c r="G45" s="82">
        <v>270</v>
      </c>
      <c r="H45" s="83">
        <v>43191</v>
      </c>
      <c r="I45" s="83">
        <v>43465</v>
      </c>
      <c r="J45" s="84">
        <v>274</v>
      </c>
      <c r="K45" s="85" t="s">
        <v>169</v>
      </c>
      <c r="L45" s="86">
        <v>0.1111111111111111</v>
      </c>
      <c r="M45" s="86" t="str">
        <f t="shared" si="0"/>
        <v>Abril274</v>
      </c>
      <c r="N45" s="89">
        <v>0</v>
      </c>
      <c r="O45" s="89">
        <v>0</v>
      </c>
      <c r="P45" s="89">
        <v>0</v>
      </c>
      <c r="Q45" s="86">
        <v>8.1111111111111106E-2</v>
      </c>
      <c r="R45" s="86">
        <v>0.16222222222222221</v>
      </c>
      <c r="S45" s="86">
        <v>0.24333333333333332</v>
      </c>
      <c r="T45" s="86">
        <v>0.32444444444444442</v>
      </c>
      <c r="U45" s="86">
        <v>0.40555555555555556</v>
      </c>
      <c r="V45" s="86">
        <v>0.51666666666666661</v>
      </c>
      <c r="W45" s="86">
        <v>0.62777777777777777</v>
      </c>
      <c r="X45" s="86">
        <v>0.73888888888888893</v>
      </c>
      <c r="Y45" s="87">
        <v>1</v>
      </c>
    </row>
    <row r="46" spans="3:25" x14ac:dyDescent="0.25">
      <c r="D46" s="71">
        <v>5</v>
      </c>
      <c r="E46" s="72" t="s">
        <v>76</v>
      </c>
      <c r="F46" s="72" t="s">
        <v>76</v>
      </c>
      <c r="G46" s="72">
        <v>30</v>
      </c>
      <c r="H46" s="73">
        <v>43221</v>
      </c>
      <c r="I46" s="73">
        <v>43251</v>
      </c>
      <c r="J46" s="74">
        <v>30</v>
      </c>
      <c r="K46" s="75" t="s">
        <v>157</v>
      </c>
      <c r="L46" s="76">
        <v>1</v>
      </c>
      <c r="M46" s="76" t="str">
        <f t="shared" si="0"/>
        <v>Mayo30</v>
      </c>
      <c r="N46" s="88">
        <v>0</v>
      </c>
      <c r="O46" s="88">
        <v>0</v>
      </c>
      <c r="P46" s="88">
        <v>0</v>
      </c>
      <c r="Q46" s="88">
        <v>0</v>
      </c>
      <c r="R46" s="76">
        <v>1</v>
      </c>
      <c r="S46" s="76">
        <v>1</v>
      </c>
      <c r="T46" s="76">
        <v>1</v>
      </c>
      <c r="U46" s="76">
        <v>1</v>
      </c>
      <c r="V46" s="76">
        <v>1</v>
      </c>
      <c r="W46" s="76">
        <v>1</v>
      </c>
      <c r="X46" s="76">
        <v>1</v>
      </c>
      <c r="Y46" s="77">
        <v>1</v>
      </c>
    </row>
    <row r="47" spans="3:25" x14ac:dyDescent="0.25">
      <c r="D47" s="78">
        <v>5</v>
      </c>
      <c r="E47" s="52" t="s">
        <v>76</v>
      </c>
      <c r="F47" s="52" t="s">
        <v>77</v>
      </c>
      <c r="G47" s="52">
        <v>60</v>
      </c>
      <c r="H47" s="67">
        <v>43221</v>
      </c>
      <c r="I47" s="67">
        <v>43281</v>
      </c>
      <c r="J47" s="68">
        <v>61</v>
      </c>
      <c r="K47" s="70" t="s">
        <v>160</v>
      </c>
      <c r="L47" s="53">
        <v>0.5</v>
      </c>
      <c r="M47" s="53" t="str">
        <f t="shared" si="0"/>
        <v>Mayo61</v>
      </c>
      <c r="N47" s="58">
        <v>0</v>
      </c>
      <c r="O47" s="58">
        <v>0</v>
      </c>
      <c r="P47" s="58">
        <v>0</v>
      </c>
      <c r="Q47" s="58">
        <v>0</v>
      </c>
      <c r="R47" s="57">
        <v>0.4</v>
      </c>
      <c r="S47" s="57">
        <v>1</v>
      </c>
      <c r="T47" s="57">
        <v>1</v>
      </c>
      <c r="U47" s="57">
        <v>1</v>
      </c>
      <c r="V47" s="57">
        <v>1</v>
      </c>
      <c r="W47" s="57">
        <v>1</v>
      </c>
      <c r="X47" s="57">
        <v>1</v>
      </c>
      <c r="Y47" s="79">
        <v>1</v>
      </c>
    </row>
    <row r="48" spans="3:25" x14ac:dyDescent="0.25">
      <c r="D48" s="78">
        <v>5</v>
      </c>
      <c r="E48" s="52" t="s">
        <v>76</v>
      </c>
      <c r="F48" s="52" t="s">
        <v>83</v>
      </c>
      <c r="G48" s="52">
        <v>90</v>
      </c>
      <c r="H48" s="67">
        <v>43221</v>
      </c>
      <c r="I48" s="67">
        <v>43312</v>
      </c>
      <c r="J48" s="68">
        <v>91</v>
      </c>
      <c r="K48" s="70" t="s">
        <v>162</v>
      </c>
      <c r="L48" s="53">
        <v>0.33333333333333331</v>
      </c>
      <c r="M48" s="53" t="str">
        <f t="shared" si="0"/>
        <v>Mayo91</v>
      </c>
      <c r="N48" s="58">
        <v>0</v>
      </c>
      <c r="O48" s="58">
        <v>0</v>
      </c>
      <c r="P48" s="58">
        <v>0</v>
      </c>
      <c r="Q48" s="58">
        <v>0</v>
      </c>
      <c r="R48" s="57">
        <v>0.25</v>
      </c>
      <c r="S48" s="57">
        <v>0.6</v>
      </c>
      <c r="T48" s="57">
        <v>1</v>
      </c>
      <c r="U48" s="57">
        <v>1</v>
      </c>
      <c r="V48" s="57">
        <v>1</v>
      </c>
      <c r="W48" s="57">
        <v>1</v>
      </c>
      <c r="X48" s="57">
        <v>1</v>
      </c>
      <c r="Y48" s="79">
        <v>1</v>
      </c>
    </row>
    <row r="49" spans="4:25" x14ac:dyDescent="0.25">
      <c r="D49" s="78">
        <v>5</v>
      </c>
      <c r="E49" s="52" t="s">
        <v>76</v>
      </c>
      <c r="F49" s="52" t="s">
        <v>78</v>
      </c>
      <c r="G49" s="52">
        <v>120</v>
      </c>
      <c r="H49" s="67">
        <v>43221</v>
      </c>
      <c r="I49" s="67">
        <v>43343</v>
      </c>
      <c r="J49" s="68">
        <v>122</v>
      </c>
      <c r="K49" s="70" t="s">
        <v>171</v>
      </c>
      <c r="L49" s="53">
        <v>0.25</v>
      </c>
      <c r="M49" s="53" t="str">
        <f t="shared" si="0"/>
        <v>Mayo122</v>
      </c>
      <c r="N49" s="55">
        <v>0</v>
      </c>
      <c r="O49" s="55">
        <v>0</v>
      </c>
      <c r="P49" s="55">
        <v>0</v>
      </c>
      <c r="Q49" s="55">
        <v>0</v>
      </c>
      <c r="R49" s="53">
        <v>0.2</v>
      </c>
      <c r="S49" s="53">
        <v>0.4</v>
      </c>
      <c r="T49" s="53">
        <v>0.65</v>
      </c>
      <c r="U49" s="53">
        <v>1</v>
      </c>
      <c r="V49" s="53">
        <v>1</v>
      </c>
      <c r="W49" s="53">
        <v>1</v>
      </c>
      <c r="X49" s="53">
        <v>1</v>
      </c>
      <c r="Y49" s="80">
        <v>1</v>
      </c>
    </row>
    <row r="50" spans="4:25" x14ac:dyDescent="0.25">
      <c r="D50" s="78">
        <v>5</v>
      </c>
      <c r="E50" s="52" t="s">
        <v>76</v>
      </c>
      <c r="F50" s="52" t="s">
        <v>79</v>
      </c>
      <c r="G50" s="52">
        <v>150</v>
      </c>
      <c r="H50" s="67">
        <v>43221</v>
      </c>
      <c r="I50" s="67">
        <v>43373</v>
      </c>
      <c r="J50" s="68">
        <v>152</v>
      </c>
      <c r="K50" s="70" t="s">
        <v>172</v>
      </c>
      <c r="L50" s="53">
        <v>0.2</v>
      </c>
      <c r="M50" s="53" t="str">
        <f t="shared" si="0"/>
        <v>Mayo152</v>
      </c>
      <c r="N50" s="55">
        <v>0</v>
      </c>
      <c r="O50" s="55">
        <v>0</v>
      </c>
      <c r="P50" s="55">
        <v>0</v>
      </c>
      <c r="Q50" s="55">
        <v>0</v>
      </c>
      <c r="R50" s="53">
        <v>0.18000000000000002</v>
      </c>
      <c r="S50" s="53">
        <v>0.36000000000000004</v>
      </c>
      <c r="T50" s="53">
        <v>0.56000000000000005</v>
      </c>
      <c r="U50" s="53">
        <v>0.76</v>
      </c>
      <c r="V50" s="53">
        <v>1</v>
      </c>
      <c r="W50" s="53">
        <v>1</v>
      </c>
      <c r="X50" s="53">
        <v>1</v>
      </c>
      <c r="Y50" s="80">
        <v>1</v>
      </c>
    </row>
    <row r="51" spans="4:25" x14ac:dyDescent="0.25">
      <c r="D51" s="78">
        <v>5</v>
      </c>
      <c r="E51" s="52" t="s">
        <v>76</v>
      </c>
      <c r="F51" s="52" t="s">
        <v>80</v>
      </c>
      <c r="G51" s="52">
        <v>180</v>
      </c>
      <c r="H51" s="67">
        <v>43221</v>
      </c>
      <c r="I51" s="67">
        <v>43404</v>
      </c>
      <c r="J51" s="68">
        <v>183</v>
      </c>
      <c r="K51" s="70" t="s">
        <v>163</v>
      </c>
      <c r="L51" s="53">
        <v>0.16666666666666666</v>
      </c>
      <c r="M51" s="53" t="str">
        <f t="shared" si="0"/>
        <v>Mayo183</v>
      </c>
      <c r="N51" s="55">
        <v>0</v>
      </c>
      <c r="O51" s="55">
        <v>0</v>
      </c>
      <c r="P51" s="55">
        <v>0</v>
      </c>
      <c r="Q51" s="55">
        <v>0</v>
      </c>
      <c r="R51" s="53">
        <v>0.11666666666666665</v>
      </c>
      <c r="S51" s="53">
        <v>0.23333333333333331</v>
      </c>
      <c r="T51" s="53">
        <v>0.35</v>
      </c>
      <c r="U51" s="53">
        <v>0.51666666666666661</v>
      </c>
      <c r="V51" s="53">
        <v>0.68333333333333324</v>
      </c>
      <c r="W51" s="53">
        <v>1</v>
      </c>
      <c r="X51" s="53">
        <v>1</v>
      </c>
      <c r="Y51" s="80">
        <v>1</v>
      </c>
    </row>
    <row r="52" spans="4:25" x14ac:dyDescent="0.25">
      <c r="D52" s="78">
        <v>5</v>
      </c>
      <c r="E52" s="52" t="s">
        <v>76</v>
      </c>
      <c r="F52" s="52" t="s">
        <v>81</v>
      </c>
      <c r="G52" s="52">
        <v>210</v>
      </c>
      <c r="H52" s="67">
        <v>43221</v>
      </c>
      <c r="I52" s="67">
        <v>43434</v>
      </c>
      <c r="J52" s="68">
        <v>244</v>
      </c>
      <c r="K52" s="70" t="s">
        <v>164</v>
      </c>
      <c r="L52" s="53">
        <v>0.14285714285714285</v>
      </c>
      <c r="M52" s="53" t="str">
        <f t="shared" si="0"/>
        <v>Mayo244</v>
      </c>
      <c r="N52" s="55">
        <v>0</v>
      </c>
      <c r="O52" s="55">
        <v>0</v>
      </c>
      <c r="P52" s="55">
        <v>0</v>
      </c>
      <c r="Q52" s="55">
        <v>0</v>
      </c>
      <c r="R52" s="53">
        <v>0.10285714285714284</v>
      </c>
      <c r="S52" s="53">
        <v>0.20571428571428568</v>
      </c>
      <c r="T52" s="53">
        <v>0.34857142857142853</v>
      </c>
      <c r="U52" s="53">
        <v>0.49142857142857138</v>
      </c>
      <c r="V52" s="53">
        <v>0.63428571428571423</v>
      </c>
      <c r="W52" s="53">
        <v>0.77714285714285714</v>
      </c>
      <c r="X52" s="53">
        <v>1</v>
      </c>
      <c r="Y52" s="80">
        <v>1</v>
      </c>
    </row>
    <row r="53" spans="4:25" x14ac:dyDescent="0.25">
      <c r="D53" s="81">
        <v>5</v>
      </c>
      <c r="E53" s="82" t="s">
        <v>76</v>
      </c>
      <c r="F53" s="82" t="s">
        <v>82</v>
      </c>
      <c r="G53" s="82">
        <v>240</v>
      </c>
      <c r="H53" s="83">
        <v>43221</v>
      </c>
      <c r="I53" s="83">
        <v>43465</v>
      </c>
      <c r="J53" s="84">
        <v>274</v>
      </c>
      <c r="K53" s="85" t="s">
        <v>169</v>
      </c>
      <c r="L53" s="86">
        <v>0.125</v>
      </c>
      <c r="M53" s="86" t="str">
        <f t="shared" si="0"/>
        <v>Mayo274</v>
      </c>
      <c r="N53" s="89">
        <v>0</v>
      </c>
      <c r="O53" s="89">
        <v>0</v>
      </c>
      <c r="P53" s="89">
        <v>0</v>
      </c>
      <c r="Q53" s="89">
        <v>0</v>
      </c>
      <c r="R53" s="86">
        <v>8.4999999999999992E-2</v>
      </c>
      <c r="S53" s="86">
        <v>0.16999999999999998</v>
      </c>
      <c r="T53" s="86">
        <v>0.255</v>
      </c>
      <c r="U53" s="86">
        <v>0.33999999999999997</v>
      </c>
      <c r="V53" s="86">
        <v>0.46499999999999997</v>
      </c>
      <c r="W53" s="86">
        <v>0.59</v>
      </c>
      <c r="X53" s="86">
        <v>0.71499999999999997</v>
      </c>
      <c r="Y53" s="87">
        <v>1</v>
      </c>
    </row>
    <row r="54" spans="4:25" x14ac:dyDescent="0.25">
      <c r="D54" s="71">
        <v>6</v>
      </c>
      <c r="E54" s="72" t="s">
        <v>77</v>
      </c>
      <c r="F54" s="72" t="s">
        <v>77</v>
      </c>
      <c r="G54" s="72">
        <v>30</v>
      </c>
      <c r="H54" s="73">
        <v>43252</v>
      </c>
      <c r="I54" s="73">
        <v>43281</v>
      </c>
      <c r="J54" s="74">
        <v>30</v>
      </c>
      <c r="K54" s="75" t="s">
        <v>157</v>
      </c>
      <c r="L54" s="76">
        <v>1</v>
      </c>
      <c r="M54" s="76" t="str">
        <f t="shared" si="0"/>
        <v>Junio30</v>
      </c>
      <c r="N54" s="88">
        <v>0</v>
      </c>
      <c r="O54" s="88">
        <v>0</v>
      </c>
      <c r="P54" s="88">
        <v>0</v>
      </c>
      <c r="Q54" s="88">
        <v>0</v>
      </c>
      <c r="R54" s="88">
        <v>0</v>
      </c>
      <c r="S54" s="76">
        <v>1</v>
      </c>
      <c r="T54" s="76">
        <v>1</v>
      </c>
      <c r="U54" s="76">
        <v>1</v>
      </c>
      <c r="V54" s="76">
        <v>1</v>
      </c>
      <c r="W54" s="76">
        <v>1</v>
      </c>
      <c r="X54" s="76">
        <v>1</v>
      </c>
      <c r="Y54" s="77">
        <v>1</v>
      </c>
    </row>
    <row r="55" spans="4:25" x14ac:dyDescent="0.25">
      <c r="D55" s="78">
        <v>6</v>
      </c>
      <c r="E55" s="52" t="s">
        <v>77</v>
      </c>
      <c r="F55" s="52" t="s">
        <v>83</v>
      </c>
      <c r="G55" s="52">
        <v>60</v>
      </c>
      <c r="H55" s="67">
        <v>43252</v>
      </c>
      <c r="I55" s="67">
        <v>43312</v>
      </c>
      <c r="J55" s="68">
        <v>61</v>
      </c>
      <c r="K55" s="70" t="s">
        <v>160</v>
      </c>
      <c r="L55" s="53">
        <v>0.5</v>
      </c>
      <c r="M55" s="53" t="str">
        <f t="shared" si="0"/>
        <v>Junio61</v>
      </c>
      <c r="N55" s="58">
        <v>0</v>
      </c>
      <c r="O55" s="58">
        <v>0</v>
      </c>
      <c r="P55" s="58">
        <v>0</v>
      </c>
      <c r="Q55" s="58">
        <v>0</v>
      </c>
      <c r="R55" s="58">
        <v>0</v>
      </c>
      <c r="S55" s="57">
        <v>0.4</v>
      </c>
      <c r="T55" s="57">
        <v>1</v>
      </c>
      <c r="U55" s="57">
        <v>1</v>
      </c>
      <c r="V55" s="57">
        <v>1</v>
      </c>
      <c r="W55" s="57">
        <v>1</v>
      </c>
      <c r="X55" s="57">
        <v>1</v>
      </c>
      <c r="Y55" s="79">
        <v>1</v>
      </c>
    </row>
    <row r="56" spans="4:25" x14ac:dyDescent="0.25">
      <c r="D56" s="78">
        <v>6</v>
      </c>
      <c r="E56" s="52" t="s">
        <v>77</v>
      </c>
      <c r="F56" s="52" t="s">
        <v>78</v>
      </c>
      <c r="G56" s="52">
        <v>90</v>
      </c>
      <c r="H56" s="67">
        <v>43252</v>
      </c>
      <c r="I56" s="67">
        <v>43343</v>
      </c>
      <c r="J56" s="68">
        <v>91</v>
      </c>
      <c r="K56" s="70" t="s">
        <v>162</v>
      </c>
      <c r="L56" s="53">
        <v>0.33333333333333331</v>
      </c>
      <c r="M56" s="53" t="str">
        <f t="shared" si="0"/>
        <v>Junio91</v>
      </c>
      <c r="N56" s="58">
        <v>0</v>
      </c>
      <c r="O56" s="58">
        <v>0</v>
      </c>
      <c r="P56" s="58">
        <v>0</v>
      </c>
      <c r="Q56" s="58">
        <v>0</v>
      </c>
      <c r="R56" s="58">
        <v>0</v>
      </c>
      <c r="S56" s="57">
        <v>0.25</v>
      </c>
      <c r="T56" s="57">
        <v>0.6</v>
      </c>
      <c r="U56" s="57">
        <v>1</v>
      </c>
      <c r="V56" s="57">
        <v>1</v>
      </c>
      <c r="W56" s="57">
        <v>1</v>
      </c>
      <c r="X56" s="57">
        <v>1</v>
      </c>
      <c r="Y56" s="79">
        <v>1</v>
      </c>
    </row>
    <row r="57" spans="4:25" x14ac:dyDescent="0.25">
      <c r="D57" s="78">
        <v>6</v>
      </c>
      <c r="E57" s="52" t="s">
        <v>77</v>
      </c>
      <c r="F57" s="52" t="s">
        <v>79</v>
      </c>
      <c r="G57" s="52">
        <v>120</v>
      </c>
      <c r="H57" s="67">
        <v>43252</v>
      </c>
      <c r="I57" s="67">
        <v>43373</v>
      </c>
      <c r="J57" s="68">
        <v>122</v>
      </c>
      <c r="K57" s="70" t="s">
        <v>171</v>
      </c>
      <c r="L57" s="53">
        <v>0.25</v>
      </c>
      <c r="M57" s="53" t="str">
        <f t="shared" si="0"/>
        <v>Junio122</v>
      </c>
      <c r="N57" s="55">
        <v>0</v>
      </c>
      <c r="O57" s="55">
        <v>0</v>
      </c>
      <c r="P57" s="55">
        <v>0</v>
      </c>
      <c r="Q57" s="55">
        <v>0</v>
      </c>
      <c r="R57" s="55">
        <v>0</v>
      </c>
      <c r="S57" s="53">
        <v>0.2</v>
      </c>
      <c r="T57" s="53">
        <v>0.4</v>
      </c>
      <c r="U57" s="53">
        <v>0.65</v>
      </c>
      <c r="V57" s="53">
        <v>1</v>
      </c>
      <c r="W57" s="53">
        <v>1</v>
      </c>
      <c r="X57" s="53">
        <v>1</v>
      </c>
      <c r="Y57" s="80">
        <v>1</v>
      </c>
    </row>
    <row r="58" spans="4:25" x14ac:dyDescent="0.25">
      <c r="D58" s="78">
        <v>6</v>
      </c>
      <c r="E58" s="52" t="s">
        <v>77</v>
      </c>
      <c r="F58" s="52" t="s">
        <v>80</v>
      </c>
      <c r="G58" s="52">
        <v>150</v>
      </c>
      <c r="H58" s="67">
        <v>43252</v>
      </c>
      <c r="I58" s="67">
        <v>43404</v>
      </c>
      <c r="J58" s="68">
        <v>152</v>
      </c>
      <c r="K58" s="70" t="s">
        <v>172</v>
      </c>
      <c r="L58" s="53">
        <v>0.2</v>
      </c>
      <c r="M58" s="53" t="str">
        <f t="shared" si="0"/>
        <v>Junio152</v>
      </c>
      <c r="N58" s="55">
        <v>0</v>
      </c>
      <c r="O58" s="55">
        <v>0</v>
      </c>
      <c r="P58" s="55">
        <v>0</v>
      </c>
      <c r="Q58" s="55">
        <v>0</v>
      </c>
      <c r="R58" s="55">
        <v>0</v>
      </c>
      <c r="S58" s="53">
        <v>0.18000000000000002</v>
      </c>
      <c r="T58" s="53">
        <v>0.36000000000000004</v>
      </c>
      <c r="U58" s="53">
        <v>0.56000000000000005</v>
      </c>
      <c r="V58" s="53">
        <v>0.76</v>
      </c>
      <c r="W58" s="53">
        <v>1</v>
      </c>
      <c r="X58" s="53">
        <v>1</v>
      </c>
      <c r="Y58" s="80">
        <v>1</v>
      </c>
    </row>
    <row r="59" spans="4:25" x14ac:dyDescent="0.25">
      <c r="D59" s="78">
        <v>6</v>
      </c>
      <c r="E59" s="52" t="s">
        <v>77</v>
      </c>
      <c r="F59" s="52" t="s">
        <v>81</v>
      </c>
      <c r="G59" s="52">
        <v>180</v>
      </c>
      <c r="H59" s="67">
        <v>43252</v>
      </c>
      <c r="I59" s="67">
        <v>43434</v>
      </c>
      <c r="J59" s="68">
        <v>183</v>
      </c>
      <c r="K59" s="70" t="s">
        <v>163</v>
      </c>
      <c r="L59" s="53">
        <v>0.16666666666666666</v>
      </c>
      <c r="M59" s="53" t="str">
        <f t="shared" si="0"/>
        <v>Junio183</v>
      </c>
      <c r="N59" s="55">
        <v>0</v>
      </c>
      <c r="O59" s="55">
        <v>0</v>
      </c>
      <c r="P59" s="55">
        <v>0</v>
      </c>
      <c r="Q59" s="55">
        <v>0</v>
      </c>
      <c r="R59" s="55">
        <v>0</v>
      </c>
      <c r="S59" s="53">
        <v>0.11666666666666665</v>
      </c>
      <c r="T59" s="53">
        <v>0.23333333333333331</v>
      </c>
      <c r="U59" s="53">
        <v>0.35</v>
      </c>
      <c r="V59" s="53">
        <v>0.51666666666666661</v>
      </c>
      <c r="W59" s="53">
        <v>0.68333333333333324</v>
      </c>
      <c r="X59" s="53">
        <v>1</v>
      </c>
      <c r="Y59" s="80">
        <v>1</v>
      </c>
    </row>
    <row r="60" spans="4:25" x14ac:dyDescent="0.25">
      <c r="D60" s="81">
        <v>6</v>
      </c>
      <c r="E60" s="82" t="s">
        <v>77</v>
      </c>
      <c r="F60" s="82" t="s">
        <v>82</v>
      </c>
      <c r="G60" s="82">
        <v>210</v>
      </c>
      <c r="H60" s="83">
        <v>43252</v>
      </c>
      <c r="I60" s="83">
        <v>43465</v>
      </c>
      <c r="J60" s="84">
        <v>213</v>
      </c>
      <c r="K60" s="85" t="s">
        <v>168</v>
      </c>
      <c r="L60" s="86">
        <v>0.14285714285714285</v>
      </c>
      <c r="M60" s="86" t="str">
        <f t="shared" si="0"/>
        <v>Junio213</v>
      </c>
      <c r="N60" s="89">
        <v>0</v>
      </c>
      <c r="O60" s="89">
        <v>0</v>
      </c>
      <c r="P60" s="89">
        <v>0</v>
      </c>
      <c r="Q60" s="89">
        <v>0</v>
      </c>
      <c r="R60" s="89">
        <v>0</v>
      </c>
      <c r="S60" s="86">
        <v>0.10285714285714284</v>
      </c>
      <c r="T60" s="86">
        <v>0.20571428571428568</v>
      </c>
      <c r="U60" s="86">
        <v>0.34857142857142853</v>
      </c>
      <c r="V60" s="86">
        <v>0.49142857142857138</v>
      </c>
      <c r="W60" s="86">
        <v>0.63428571428571423</v>
      </c>
      <c r="X60" s="86">
        <v>0.77714285714285714</v>
      </c>
      <c r="Y60" s="87">
        <v>1</v>
      </c>
    </row>
    <row r="61" spans="4:25" x14ac:dyDescent="0.25">
      <c r="D61" s="90">
        <v>7</v>
      </c>
      <c r="E61" s="91" t="s">
        <v>83</v>
      </c>
      <c r="F61" s="91" t="s">
        <v>83</v>
      </c>
      <c r="G61" s="72">
        <v>30</v>
      </c>
      <c r="H61" s="73">
        <v>43282</v>
      </c>
      <c r="I61" s="73">
        <v>43312</v>
      </c>
      <c r="J61" s="74">
        <v>30</v>
      </c>
      <c r="K61" s="75" t="s">
        <v>157</v>
      </c>
      <c r="L61" s="76">
        <v>1</v>
      </c>
      <c r="M61" s="76" t="str">
        <f t="shared" si="0"/>
        <v>Julio30</v>
      </c>
      <c r="N61" s="88">
        <v>0</v>
      </c>
      <c r="O61" s="88">
        <v>0</v>
      </c>
      <c r="P61" s="88">
        <v>0</v>
      </c>
      <c r="Q61" s="88">
        <v>0</v>
      </c>
      <c r="R61" s="88">
        <v>0</v>
      </c>
      <c r="S61" s="88">
        <v>0</v>
      </c>
      <c r="T61" s="88">
        <v>1</v>
      </c>
      <c r="U61" s="88">
        <v>1</v>
      </c>
      <c r="V61" s="88">
        <v>1</v>
      </c>
      <c r="W61" s="88">
        <v>1</v>
      </c>
      <c r="X61" s="88">
        <v>1</v>
      </c>
      <c r="Y61" s="92">
        <v>1</v>
      </c>
    </row>
    <row r="62" spans="4:25" x14ac:dyDescent="0.25">
      <c r="D62" s="93">
        <v>7</v>
      </c>
      <c r="E62" s="61" t="s">
        <v>83</v>
      </c>
      <c r="F62" s="61" t="s">
        <v>78</v>
      </c>
      <c r="G62" s="52">
        <v>60</v>
      </c>
      <c r="H62" s="67">
        <v>43282</v>
      </c>
      <c r="I62" s="67">
        <v>43343</v>
      </c>
      <c r="J62" s="68">
        <v>61</v>
      </c>
      <c r="K62" s="70" t="s">
        <v>160</v>
      </c>
      <c r="L62" s="53">
        <v>0.5</v>
      </c>
      <c r="M62" s="53" t="str">
        <f t="shared" si="0"/>
        <v>Julio61</v>
      </c>
      <c r="N62" s="58">
        <v>0</v>
      </c>
      <c r="O62" s="58">
        <v>0</v>
      </c>
      <c r="P62" s="58">
        <v>0</v>
      </c>
      <c r="Q62" s="58">
        <v>0</v>
      </c>
      <c r="R62" s="58">
        <v>0</v>
      </c>
      <c r="S62" s="58">
        <v>0</v>
      </c>
      <c r="T62" s="57">
        <v>0.4</v>
      </c>
      <c r="U62" s="57">
        <v>1</v>
      </c>
      <c r="V62" s="58">
        <v>1</v>
      </c>
      <c r="W62" s="58">
        <v>1</v>
      </c>
      <c r="X62" s="58">
        <v>1</v>
      </c>
      <c r="Y62" s="94">
        <v>1</v>
      </c>
    </row>
    <row r="63" spans="4:25" x14ac:dyDescent="0.25">
      <c r="D63" s="93">
        <v>7</v>
      </c>
      <c r="E63" s="61" t="s">
        <v>83</v>
      </c>
      <c r="F63" s="61" t="s">
        <v>79</v>
      </c>
      <c r="G63" s="52">
        <v>90</v>
      </c>
      <c r="H63" s="67">
        <v>43282</v>
      </c>
      <c r="I63" s="67">
        <v>43373</v>
      </c>
      <c r="J63" s="68">
        <v>91</v>
      </c>
      <c r="K63" s="70" t="s">
        <v>162</v>
      </c>
      <c r="L63" s="53">
        <v>0.33333333333333331</v>
      </c>
      <c r="M63" s="53" t="str">
        <f t="shared" si="0"/>
        <v>Julio91</v>
      </c>
      <c r="N63" s="58">
        <v>0</v>
      </c>
      <c r="O63" s="58">
        <v>0</v>
      </c>
      <c r="P63" s="58">
        <v>0</v>
      </c>
      <c r="Q63" s="58">
        <v>0</v>
      </c>
      <c r="R63" s="58">
        <v>0</v>
      </c>
      <c r="S63" s="58">
        <v>0</v>
      </c>
      <c r="T63" s="57">
        <v>0.25</v>
      </c>
      <c r="U63" s="57">
        <v>0.6</v>
      </c>
      <c r="V63" s="58">
        <v>1</v>
      </c>
      <c r="W63" s="58">
        <v>1</v>
      </c>
      <c r="X63" s="58">
        <v>1</v>
      </c>
      <c r="Y63" s="94">
        <v>1</v>
      </c>
    </row>
    <row r="64" spans="4:25" x14ac:dyDescent="0.25">
      <c r="D64" s="93">
        <v>7</v>
      </c>
      <c r="E64" s="61" t="s">
        <v>83</v>
      </c>
      <c r="F64" s="61" t="s">
        <v>80</v>
      </c>
      <c r="G64" s="52">
        <v>120</v>
      </c>
      <c r="H64" s="67">
        <v>43282</v>
      </c>
      <c r="I64" s="67">
        <v>43404</v>
      </c>
      <c r="J64" s="68">
        <v>122</v>
      </c>
      <c r="K64" s="70" t="s">
        <v>171</v>
      </c>
      <c r="L64" s="53">
        <v>0.25</v>
      </c>
      <c r="M64" s="53" t="str">
        <f t="shared" si="0"/>
        <v>Julio122</v>
      </c>
      <c r="N64" s="55">
        <v>0</v>
      </c>
      <c r="O64" s="55">
        <v>0</v>
      </c>
      <c r="P64" s="55">
        <v>0</v>
      </c>
      <c r="Q64" s="55">
        <v>0</v>
      </c>
      <c r="R64" s="55">
        <v>0</v>
      </c>
      <c r="S64" s="55">
        <v>0</v>
      </c>
      <c r="T64" s="55">
        <v>0.2</v>
      </c>
      <c r="U64" s="55">
        <v>0.4</v>
      </c>
      <c r="V64" s="55">
        <v>0.65</v>
      </c>
      <c r="W64" s="55">
        <v>1</v>
      </c>
      <c r="X64" s="55">
        <v>1</v>
      </c>
      <c r="Y64" s="95">
        <v>1</v>
      </c>
    </row>
    <row r="65" spans="4:26" x14ac:dyDescent="0.25">
      <c r="D65" s="93">
        <v>7</v>
      </c>
      <c r="E65" s="61" t="s">
        <v>83</v>
      </c>
      <c r="F65" s="61" t="s">
        <v>81</v>
      </c>
      <c r="G65" s="52">
        <v>150</v>
      </c>
      <c r="H65" s="67">
        <v>43282</v>
      </c>
      <c r="I65" s="67">
        <v>43434</v>
      </c>
      <c r="J65" s="68">
        <v>152</v>
      </c>
      <c r="K65" s="70" t="s">
        <v>172</v>
      </c>
      <c r="L65" s="53">
        <v>0.2</v>
      </c>
      <c r="M65" s="53" t="str">
        <f t="shared" si="0"/>
        <v>Julio152</v>
      </c>
      <c r="N65" s="55">
        <v>0</v>
      </c>
      <c r="O65" s="55">
        <v>0</v>
      </c>
      <c r="P65" s="55">
        <v>0</v>
      </c>
      <c r="Q65" s="55">
        <v>0</v>
      </c>
      <c r="R65" s="55">
        <v>0</v>
      </c>
      <c r="S65" s="55">
        <v>0</v>
      </c>
      <c r="T65" s="55">
        <v>0.18000000000000002</v>
      </c>
      <c r="U65" s="55">
        <v>0.36000000000000004</v>
      </c>
      <c r="V65" s="55">
        <v>0.56000000000000005</v>
      </c>
      <c r="W65" s="55">
        <v>0.76</v>
      </c>
      <c r="X65" s="55">
        <v>1</v>
      </c>
      <c r="Y65" s="95">
        <v>1</v>
      </c>
    </row>
    <row r="66" spans="4:26" x14ac:dyDescent="0.25">
      <c r="D66" s="96">
        <v>7</v>
      </c>
      <c r="E66" s="97" t="s">
        <v>83</v>
      </c>
      <c r="F66" s="97" t="s">
        <v>82</v>
      </c>
      <c r="G66" s="97">
        <v>180</v>
      </c>
      <c r="H66" s="83">
        <v>43282</v>
      </c>
      <c r="I66" s="83">
        <v>43465</v>
      </c>
      <c r="J66" s="84">
        <v>183</v>
      </c>
      <c r="K66" s="85" t="s">
        <v>163</v>
      </c>
      <c r="L66" s="86">
        <v>0.16666666666666666</v>
      </c>
      <c r="M66" s="86" t="str">
        <f t="shared" si="0"/>
        <v>Julio183</v>
      </c>
      <c r="N66" s="89">
        <v>0</v>
      </c>
      <c r="O66" s="89">
        <v>0</v>
      </c>
      <c r="P66" s="89">
        <v>0</v>
      </c>
      <c r="Q66" s="89">
        <v>0</v>
      </c>
      <c r="R66" s="89">
        <v>0</v>
      </c>
      <c r="S66" s="89">
        <v>0</v>
      </c>
      <c r="T66" s="89">
        <v>0.11666666666666665</v>
      </c>
      <c r="U66" s="89">
        <v>0.23333333333333331</v>
      </c>
      <c r="V66" s="89">
        <v>0.35</v>
      </c>
      <c r="W66" s="89">
        <v>0.51666666666666661</v>
      </c>
      <c r="X66" s="89">
        <v>0.68333333333333324</v>
      </c>
      <c r="Y66" s="98">
        <v>1</v>
      </c>
    </row>
    <row r="67" spans="4:26" x14ac:dyDescent="0.25">
      <c r="D67" s="90">
        <v>8</v>
      </c>
      <c r="E67" s="91" t="s">
        <v>78</v>
      </c>
      <c r="F67" s="91" t="s">
        <v>78</v>
      </c>
      <c r="G67" s="72">
        <v>30</v>
      </c>
      <c r="H67" s="73">
        <v>43313</v>
      </c>
      <c r="I67" s="73">
        <v>43343</v>
      </c>
      <c r="J67" s="74">
        <v>30</v>
      </c>
      <c r="K67" s="75" t="s">
        <v>157</v>
      </c>
      <c r="L67" s="76">
        <v>1</v>
      </c>
      <c r="M67" s="76" t="str">
        <f t="shared" si="0"/>
        <v>Agosto30</v>
      </c>
      <c r="N67" s="88">
        <v>0</v>
      </c>
      <c r="O67" s="88">
        <v>0</v>
      </c>
      <c r="P67" s="88">
        <v>0</v>
      </c>
      <c r="Q67" s="88">
        <v>0</v>
      </c>
      <c r="R67" s="88">
        <v>0</v>
      </c>
      <c r="S67" s="88">
        <v>0</v>
      </c>
      <c r="T67" s="88">
        <v>0</v>
      </c>
      <c r="U67" s="76">
        <v>1</v>
      </c>
      <c r="V67" s="76">
        <v>1</v>
      </c>
      <c r="W67" s="76">
        <v>1</v>
      </c>
      <c r="X67" s="76">
        <v>1</v>
      </c>
      <c r="Y67" s="77">
        <v>1</v>
      </c>
    </row>
    <row r="68" spans="4:26" x14ac:dyDescent="0.25">
      <c r="D68" s="93">
        <v>8</v>
      </c>
      <c r="E68" s="61" t="s">
        <v>78</v>
      </c>
      <c r="F68" s="61" t="s">
        <v>79</v>
      </c>
      <c r="G68" s="52">
        <v>60</v>
      </c>
      <c r="H68" s="67">
        <v>43313</v>
      </c>
      <c r="I68" s="67">
        <v>43373</v>
      </c>
      <c r="J68" s="68">
        <v>61</v>
      </c>
      <c r="K68" s="70" t="s">
        <v>160</v>
      </c>
      <c r="L68" s="53">
        <v>0.5</v>
      </c>
      <c r="M68" s="53" t="str">
        <f t="shared" si="0"/>
        <v>Agosto61</v>
      </c>
      <c r="N68" s="58">
        <v>0</v>
      </c>
      <c r="O68" s="58">
        <v>0</v>
      </c>
      <c r="P68" s="58">
        <v>0</v>
      </c>
      <c r="Q68" s="58">
        <v>0</v>
      </c>
      <c r="R68" s="58">
        <v>0</v>
      </c>
      <c r="S68" s="58">
        <v>0</v>
      </c>
      <c r="T68" s="58">
        <v>0</v>
      </c>
      <c r="U68" s="57">
        <v>0.4</v>
      </c>
      <c r="V68" s="57">
        <v>1</v>
      </c>
      <c r="W68" s="57">
        <v>1</v>
      </c>
      <c r="X68" s="57">
        <v>1</v>
      </c>
      <c r="Y68" s="79">
        <v>1</v>
      </c>
    </row>
    <row r="69" spans="4:26" x14ac:dyDescent="0.25">
      <c r="D69" s="93">
        <v>8</v>
      </c>
      <c r="E69" s="61" t="s">
        <v>78</v>
      </c>
      <c r="F69" s="61" t="s">
        <v>80</v>
      </c>
      <c r="G69" s="52">
        <v>90</v>
      </c>
      <c r="H69" s="67">
        <v>43313</v>
      </c>
      <c r="I69" s="67">
        <v>43404</v>
      </c>
      <c r="J69" s="68">
        <v>91</v>
      </c>
      <c r="K69" s="70" t="s">
        <v>162</v>
      </c>
      <c r="L69" s="53">
        <v>0.33333333333333331</v>
      </c>
      <c r="M69" s="53" t="str">
        <f t="shared" ref="M69:M81" si="1">CONCATENATE(E69,J69)</f>
        <v>Agosto91</v>
      </c>
      <c r="N69" s="58">
        <v>0</v>
      </c>
      <c r="O69" s="58">
        <v>0</v>
      </c>
      <c r="P69" s="58">
        <v>0</v>
      </c>
      <c r="Q69" s="58">
        <v>0</v>
      </c>
      <c r="R69" s="58">
        <v>0</v>
      </c>
      <c r="S69" s="58">
        <v>0</v>
      </c>
      <c r="T69" s="58">
        <v>0</v>
      </c>
      <c r="U69" s="57">
        <v>0.25</v>
      </c>
      <c r="V69" s="57">
        <v>0.6</v>
      </c>
      <c r="W69" s="57">
        <v>1</v>
      </c>
      <c r="X69" s="57">
        <v>1</v>
      </c>
      <c r="Y69" s="79">
        <v>1</v>
      </c>
    </row>
    <row r="70" spans="4:26" x14ac:dyDescent="0.25">
      <c r="D70" s="93">
        <v>8</v>
      </c>
      <c r="E70" s="61" t="s">
        <v>78</v>
      </c>
      <c r="F70" s="61" t="s">
        <v>81</v>
      </c>
      <c r="G70" s="52">
        <v>120</v>
      </c>
      <c r="H70" s="67">
        <v>43313</v>
      </c>
      <c r="I70" s="67">
        <v>43434</v>
      </c>
      <c r="J70" s="68">
        <v>122</v>
      </c>
      <c r="K70" s="70" t="s">
        <v>171</v>
      </c>
      <c r="L70" s="53">
        <v>0.25</v>
      </c>
      <c r="M70" s="53" t="str">
        <f t="shared" si="1"/>
        <v>Agosto122</v>
      </c>
      <c r="N70" s="55">
        <v>0</v>
      </c>
      <c r="O70" s="55">
        <v>0</v>
      </c>
      <c r="P70" s="55">
        <v>0</v>
      </c>
      <c r="Q70" s="55">
        <v>0</v>
      </c>
      <c r="R70" s="55">
        <v>0</v>
      </c>
      <c r="S70" s="55">
        <v>0</v>
      </c>
      <c r="T70" s="55">
        <v>0</v>
      </c>
      <c r="U70" s="53">
        <v>0.2</v>
      </c>
      <c r="V70" s="53">
        <v>0.4</v>
      </c>
      <c r="W70" s="53">
        <v>0.65</v>
      </c>
      <c r="X70" s="53">
        <v>1</v>
      </c>
      <c r="Y70" s="80">
        <v>1</v>
      </c>
    </row>
    <row r="71" spans="4:26" x14ac:dyDescent="0.25">
      <c r="D71" s="96">
        <v>8</v>
      </c>
      <c r="E71" s="97" t="s">
        <v>78</v>
      </c>
      <c r="F71" s="97" t="s">
        <v>82</v>
      </c>
      <c r="G71" s="82">
        <v>150</v>
      </c>
      <c r="H71" s="83">
        <v>43313</v>
      </c>
      <c r="I71" s="83">
        <v>43465</v>
      </c>
      <c r="J71" s="84">
        <v>152</v>
      </c>
      <c r="K71" s="85" t="s">
        <v>172</v>
      </c>
      <c r="L71" s="86">
        <v>0.2</v>
      </c>
      <c r="M71" s="86" t="str">
        <f t="shared" si="1"/>
        <v>Agosto152</v>
      </c>
      <c r="N71" s="89">
        <v>0</v>
      </c>
      <c r="O71" s="89">
        <v>0</v>
      </c>
      <c r="P71" s="89">
        <v>0</v>
      </c>
      <c r="Q71" s="89">
        <v>0</v>
      </c>
      <c r="R71" s="89">
        <v>0</v>
      </c>
      <c r="S71" s="89">
        <v>0</v>
      </c>
      <c r="T71" s="89">
        <v>0</v>
      </c>
      <c r="U71" s="86">
        <v>0.18000000000000002</v>
      </c>
      <c r="V71" s="86">
        <v>0.36000000000000004</v>
      </c>
      <c r="W71" s="86">
        <v>0.56000000000000005</v>
      </c>
      <c r="X71" s="86">
        <v>0.76</v>
      </c>
      <c r="Y71" s="87">
        <v>1</v>
      </c>
    </row>
    <row r="72" spans="4:26" x14ac:dyDescent="0.25">
      <c r="D72" s="90">
        <v>9</v>
      </c>
      <c r="E72" s="91" t="s">
        <v>79</v>
      </c>
      <c r="F72" s="91" t="s">
        <v>79</v>
      </c>
      <c r="G72" s="72">
        <v>30</v>
      </c>
      <c r="H72" s="73">
        <v>43344</v>
      </c>
      <c r="I72" s="73">
        <v>43373</v>
      </c>
      <c r="J72" s="74">
        <v>30</v>
      </c>
      <c r="K72" s="75" t="s">
        <v>157</v>
      </c>
      <c r="L72" s="76">
        <v>1</v>
      </c>
      <c r="M72" s="76" t="str">
        <f t="shared" si="1"/>
        <v>Septiembre30</v>
      </c>
      <c r="N72" s="88">
        <v>0</v>
      </c>
      <c r="O72" s="88">
        <v>0</v>
      </c>
      <c r="P72" s="88">
        <v>0</v>
      </c>
      <c r="Q72" s="88">
        <v>0</v>
      </c>
      <c r="R72" s="88">
        <v>0</v>
      </c>
      <c r="S72" s="88">
        <v>0</v>
      </c>
      <c r="T72" s="88">
        <v>0</v>
      </c>
      <c r="U72" s="88">
        <v>0</v>
      </c>
      <c r="V72" s="76">
        <v>1</v>
      </c>
      <c r="W72" s="76">
        <v>1</v>
      </c>
      <c r="X72" s="76">
        <v>1</v>
      </c>
      <c r="Y72" s="77">
        <v>1</v>
      </c>
    </row>
    <row r="73" spans="4:26" x14ac:dyDescent="0.25">
      <c r="D73" s="93">
        <v>9</v>
      </c>
      <c r="E73" s="61" t="s">
        <v>79</v>
      </c>
      <c r="F73" s="61" t="s">
        <v>80</v>
      </c>
      <c r="G73" s="52">
        <v>60</v>
      </c>
      <c r="H73" s="67">
        <v>43344</v>
      </c>
      <c r="I73" s="67">
        <v>43404</v>
      </c>
      <c r="J73" s="68">
        <v>61</v>
      </c>
      <c r="K73" s="70" t="s">
        <v>160</v>
      </c>
      <c r="L73" s="53">
        <v>0.5</v>
      </c>
      <c r="M73" s="53" t="str">
        <f t="shared" si="1"/>
        <v>Septiembre61</v>
      </c>
      <c r="N73" s="58">
        <v>0</v>
      </c>
      <c r="O73" s="58">
        <v>0</v>
      </c>
      <c r="P73" s="58">
        <v>0</v>
      </c>
      <c r="Q73" s="58">
        <v>0</v>
      </c>
      <c r="R73" s="58">
        <v>0</v>
      </c>
      <c r="S73" s="58">
        <v>0</v>
      </c>
      <c r="T73" s="58">
        <v>0</v>
      </c>
      <c r="U73" s="58">
        <v>0</v>
      </c>
      <c r="V73" s="57">
        <v>0.4</v>
      </c>
      <c r="W73" s="57">
        <v>1</v>
      </c>
      <c r="X73" s="57">
        <v>1</v>
      </c>
      <c r="Y73" s="79">
        <v>1</v>
      </c>
    </row>
    <row r="74" spans="4:26" x14ac:dyDescent="0.25">
      <c r="D74" s="93">
        <v>9</v>
      </c>
      <c r="E74" s="61" t="s">
        <v>79</v>
      </c>
      <c r="F74" s="61" t="s">
        <v>81</v>
      </c>
      <c r="G74" s="52">
        <v>90</v>
      </c>
      <c r="H74" s="67">
        <v>43344</v>
      </c>
      <c r="I74" s="67">
        <v>43434</v>
      </c>
      <c r="J74" s="68">
        <v>91</v>
      </c>
      <c r="K74" s="70" t="s">
        <v>162</v>
      </c>
      <c r="L74" s="53">
        <v>0.33333333333333331</v>
      </c>
      <c r="M74" s="53" t="str">
        <f t="shared" si="1"/>
        <v>Septiembre91</v>
      </c>
      <c r="N74" s="58">
        <v>0</v>
      </c>
      <c r="O74" s="58">
        <v>0</v>
      </c>
      <c r="P74" s="58">
        <v>0</v>
      </c>
      <c r="Q74" s="58">
        <v>0</v>
      </c>
      <c r="R74" s="58">
        <v>0</v>
      </c>
      <c r="S74" s="58">
        <v>0</v>
      </c>
      <c r="T74" s="58">
        <v>0</v>
      </c>
      <c r="U74" s="58">
        <v>0</v>
      </c>
      <c r="V74" s="57">
        <v>0.25</v>
      </c>
      <c r="W74" s="57">
        <v>0.6</v>
      </c>
      <c r="X74" s="57">
        <v>1</v>
      </c>
      <c r="Y74" s="79">
        <v>1</v>
      </c>
    </row>
    <row r="75" spans="4:26" x14ac:dyDescent="0.25">
      <c r="D75" s="96">
        <v>9</v>
      </c>
      <c r="E75" s="97" t="s">
        <v>79</v>
      </c>
      <c r="F75" s="97" t="s">
        <v>82</v>
      </c>
      <c r="G75" s="82">
        <v>120</v>
      </c>
      <c r="H75" s="83">
        <v>43344</v>
      </c>
      <c r="I75" s="83">
        <v>43465</v>
      </c>
      <c r="J75" s="84">
        <v>122</v>
      </c>
      <c r="K75" s="85" t="s">
        <v>171</v>
      </c>
      <c r="L75" s="86">
        <v>0.25</v>
      </c>
      <c r="M75" s="86" t="str">
        <f t="shared" si="1"/>
        <v>Septiembre122</v>
      </c>
      <c r="N75" s="89">
        <v>0</v>
      </c>
      <c r="O75" s="89">
        <v>0</v>
      </c>
      <c r="P75" s="89">
        <v>0</v>
      </c>
      <c r="Q75" s="89">
        <v>0</v>
      </c>
      <c r="R75" s="89">
        <v>0</v>
      </c>
      <c r="S75" s="89">
        <v>0</v>
      </c>
      <c r="T75" s="89">
        <v>0</v>
      </c>
      <c r="U75" s="89">
        <v>0</v>
      </c>
      <c r="V75" s="86">
        <v>0.2</v>
      </c>
      <c r="W75" s="86">
        <v>0.4</v>
      </c>
      <c r="X75" s="86">
        <v>0.65</v>
      </c>
      <c r="Y75" s="87">
        <v>1</v>
      </c>
    </row>
    <row r="76" spans="4:26" x14ac:dyDescent="0.25">
      <c r="D76" s="90">
        <v>10</v>
      </c>
      <c r="E76" s="91" t="s">
        <v>80</v>
      </c>
      <c r="F76" s="91" t="s">
        <v>80</v>
      </c>
      <c r="G76" s="72">
        <v>30</v>
      </c>
      <c r="H76" s="73">
        <v>43374</v>
      </c>
      <c r="I76" s="73">
        <v>43404</v>
      </c>
      <c r="J76" s="74">
        <v>30</v>
      </c>
      <c r="K76" s="75" t="s">
        <v>157</v>
      </c>
      <c r="L76" s="76">
        <v>1</v>
      </c>
      <c r="M76" s="76" t="str">
        <f t="shared" si="1"/>
        <v>Octubre30</v>
      </c>
      <c r="N76" s="88">
        <v>0</v>
      </c>
      <c r="O76" s="88">
        <v>0</v>
      </c>
      <c r="P76" s="88">
        <v>0</v>
      </c>
      <c r="Q76" s="88">
        <v>0</v>
      </c>
      <c r="R76" s="88">
        <v>0</v>
      </c>
      <c r="S76" s="88">
        <v>0</v>
      </c>
      <c r="T76" s="88">
        <v>0</v>
      </c>
      <c r="U76" s="88">
        <v>0</v>
      </c>
      <c r="V76" s="88">
        <v>0</v>
      </c>
      <c r="W76" s="76">
        <v>1</v>
      </c>
      <c r="X76" s="76">
        <v>1</v>
      </c>
      <c r="Y76" s="77">
        <v>1</v>
      </c>
    </row>
    <row r="77" spans="4:26" x14ac:dyDescent="0.25">
      <c r="D77" s="93">
        <v>10</v>
      </c>
      <c r="E77" s="61" t="s">
        <v>80</v>
      </c>
      <c r="F77" s="61" t="s">
        <v>81</v>
      </c>
      <c r="G77" s="52">
        <v>60</v>
      </c>
      <c r="H77" s="67">
        <v>43374</v>
      </c>
      <c r="I77" s="67">
        <v>43434</v>
      </c>
      <c r="J77" s="68">
        <v>61</v>
      </c>
      <c r="K77" s="70" t="s">
        <v>160</v>
      </c>
      <c r="L77" s="53">
        <v>0.5</v>
      </c>
      <c r="M77" s="53" t="str">
        <f t="shared" si="1"/>
        <v>Octubre61</v>
      </c>
      <c r="N77" s="58">
        <v>0</v>
      </c>
      <c r="O77" s="58">
        <v>0</v>
      </c>
      <c r="P77" s="58">
        <v>0</v>
      </c>
      <c r="Q77" s="58">
        <v>0</v>
      </c>
      <c r="R77" s="58">
        <v>0</v>
      </c>
      <c r="S77" s="58">
        <v>0</v>
      </c>
      <c r="T77" s="58">
        <v>0</v>
      </c>
      <c r="U77" s="58">
        <v>0</v>
      </c>
      <c r="V77" s="58">
        <v>0</v>
      </c>
      <c r="W77" s="57">
        <v>0.4</v>
      </c>
      <c r="X77" s="57">
        <v>1</v>
      </c>
      <c r="Y77" s="79">
        <v>1</v>
      </c>
    </row>
    <row r="78" spans="4:26" x14ac:dyDescent="0.25">
      <c r="D78" s="96">
        <v>10</v>
      </c>
      <c r="E78" s="97" t="s">
        <v>80</v>
      </c>
      <c r="F78" s="97" t="s">
        <v>82</v>
      </c>
      <c r="G78" s="82">
        <v>90</v>
      </c>
      <c r="H78" s="83">
        <v>43374</v>
      </c>
      <c r="I78" s="83">
        <v>43465</v>
      </c>
      <c r="J78" s="84">
        <v>91</v>
      </c>
      <c r="K78" s="85" t="s">
        <v>162</v>
      </c>
      <c r="L78" s="86">
        <v>0.33333333333333331</v>
      </c>
      <c r="M78" s="86" t="str">
        <f t="shared" si="1"/>
        <v>Octubre91</v>
      </c>
      <c r="N78" s="89">
        <v>0</v>
      </c>
      <c r="O78" s="89">
        <v>0</v>
      </c>
      <c r="P78" s="89">
        <v>0</v>
      </c>
      <c r="Q78" s="89">
        <v>0</v>
      </c>
      <c r="R78" s="89">
        <v>0</v>
      </c>
      <c r="S78" s="89">
        <v>0</v>
      </c>
      <c r="T78" s="89">
        <v>0</v>
      </c>
      <c r="U78" s="89">
        <v>0</v>
      </c>
      <c r="V78" s="89">
        <v>0</v>
      </c>
      <c r="W78" s="86">
        <v>0.25</v>
      </c>
      <c r="X78" s="86">
        <v>0.6</v>
      </c>
      <c r="Y78" s="87">
        <v>1</v>
      </c>
    </row>
    <row r="79" spans="4:26" x14ac:dyDescent="0.25">
      <c r="D79" s="90">
        <v>11</v>
      </c>
      <c r="E79" s="91" t="s">
        <v>81</v>
      </c>
      <c r="F79" s="91" t="s">
        <v>81</v>
      </c>
      <c r="G79" s="72">
        <v>30</v>
      </c>
      <c r="H79" s="73">
        <v>43405</v>
      </c>
      <c r="I79" s="73">
        <v>43434</v>
      </c>
      <c r="J79" s="74">
        <v>30</v>
      </c>
      <c r="K79" s="75" t="s">
        <v>157</v>
      </c>
      <c r="L79" s="76">
        <v>1</v>
      </c>
      <c r="M79" s="76" t="str">
        <f t="shared" si="1"/>
        <v>Noviembre30</v>
      </c>
      <c r="N79" s="88">
        <v>0</v>
      </c>
      <c r="O79" s="88">
        <v>0</v>
      </c>
      <c r="P79" s="88">
        <v>0</v>
      </c>
      <c r="Q79" s="88">
        <v>0</v>
      </c>
      <c r="R79" s="88">
        <v>0</v>
      </c>
      <c r="S79" s="88">
        <v>0</v>
      </c>
      <c r="T79" s="88">
        <v>0</v>
      </c>
      <c r="U79" s="88">
        <v>0</v>
      </c>
      <c r="V79" s="88">
        <v>0</v>
      </c>
      <c r="W79" s="88">
        <v>0</v>
      </c>
      <c r="X79" s="76">
        <v>1</v>
      </c>
      <c r="Y79" s="77">
        <v>1</v>
      </c>
      <c r="Z79" s="59"/>
    </row>
    <row r="80" spans="4:26" x14ac:dyDescent="0.25">
      <c r="D80" s="96">
        <v>11</v>
      </c>
      <c r="E80" s="97" t="s">
        <v>81</v>
      </c>
      <c r="F80" s="97" t="s">
        <v>82</v>
      </c>
      <c r="G80" s="82">
        <v>60</v>
      </c>
      <c r="H80" s="83">
        <v>43405</v>
      </c>
      <c r="I80" s="83">
        <v>43465</v>
      </c>
      <c r="J80" s="84">
        <v>61</v>
      </c>
      <c r="K80" s="85" t="s">
        <v>160</v>
      </c>
      <c r="L80" s="86">
        <v>0.5</v>
      </c>
      <c r="M80" s="86" t="str">
        <f t="shared" si="1"/>
        <v>Noviembre61</v>
      </c>
      <c r="N80" s="89">
        <v>0</v>
      </c>
      <c r="O80" s="89">
        <v>0</v>
      </c>
      <c r="P80" s="89">
        <v>0</v>
      </c>
      <c r="Q80" s="89">
        <v>0</v>
      </c>
      <c r="R80" s="89">
        <v>0</v>
      </c>
      <c r="S80" s="89">
        <v>0</v>
      </c>
      <c r="T80" s="89">
        <v>0</v>
      </c>
      <c r="U80" s="89">
        <v>0</v>
      </c>
      <c r="V80" s="89">
        <v>0</v>
      </c>
      <c r="W80" s="89">
        <v>0</v>
      </c>
      <c r="X80" s="86">
        <v>0.4</v>
      </c>
      <c r="Y80" s="87">
        <v>1</v>
      </c>
      <c r="Z80" s="59"/>
    </row>
    <row r="81" spans="4:25" x14ac:dyDescent="0.25">
      <c r="D81" s="99">
        <v>12</v>
      </c>
      <c r="E81" s="100" t="s">
        <v>82</v>
      </c>
      <c r="F81" s="100" t="s">
        <v>82</v>
      </c>
      <c r="G81" s="101">
        <v>30</v>
      </c>
      <c r="H81" s="102">
        <v>43435</v>
      </c>
      <c r="I81" s="102">
        <v>43465</v>
      </c>
      <c r="J81" s="103">
        <v>30</v>
      </c>
      <c r="K81" s="104" t="s">
        <v>157</v>
      </c>
      <c r="L81" s="105">
        <v>1</v>
      </c>
      <c r="M81" s="105" t="str">
        <f t="shared" si="1"/>
        <v>Diciembre30</v>
      </c>
      <c r="N81" s="106">
        <v>0</v>
      </c>
      <c r="O81" s="106">
        <v>0</v>
      </c>
      <c r="P81" s="106">
        <v>0</v>
      </c>
      <c r="Q81" s="106">
        <v>0</v>
      </c>
      <c r="R81" s="106">
        <v>0</v>
      </c>
      <c r="S81" s="106">
        <v>0</v>
      </c>
      <c r="T81" s="106">
        <v>0</v>
      </c>
      <c r="U81" s="106">
        <v>0</v>
      </c>
      <c r="V81" s="106">
        <v>0</v>
      </c>
      <c r="W81" s="106">
        <v>0</v>
      </c>
      <c r="X81" s="105">
        <v>0</v>
      </c>
      <c r="Y81" s="107">
        <v>1</v>
      </c>
    </row>
  </sheetData>
  <autoFilter ref="C3:AB81" xr:uid="{00000000-0009-0000-0000-000002000000}"/>
  <conditionalFormatting sqref="E28:E36">
    <cfRule type="uniqueValues" dxfId="0"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152C8-A539-4A32-BB6B-09B154DC1AC5}">
  <dimension ref="A1:AE40"/>
  <sheetViews>
    <sheetView showGridLines="0" zoomScale="90" zoomScaleNormal="90" workbookViewId="0">
      <selection activeCell="AC2" sqref="AC2:AE29"/>
    </sheetView>
  </sheetViews>
  <sheetFormatPr baseColWidth="10" defaultRowHeight="15" x14ac:dyDescent="0.25"/>
  <cols>
    <col min="1" max="1" width="45.42578125" style="653" customWidth="1"/>
    <col min="2" max="2" width="54.5703125" style="653" customWidth="1"/>
    <col min="3" max="3" width="66.5703125" style="653" customWidth="1"/>
    <col min="4" max="4" width="16.42578125" style="653" hidden="1" customWidth="1"/>
    <col min="5" max="13" width="0" style="653" hidden="1" customWidth="1"/>
    <col min="14" max="14" width="52.140625" style="653" hidden="1" customWidth="1"/>
    <col min="15" max="16" width="0" style="653" hidden="1" customWidth="1"/>
    <col min="17" max="17" width="11.42578125" style="653"/>
    <col min="18" max="18" width="15.85546875" style="653" customWidth="1"/>
    <col min="19" max="19" width="19.7109375" style="653" customWidth="1"/>
    <col min="20" max="20" width="11.42578125" style="653"/>
    <col min="21" max="21" width="9.5703125" style="653" bestFit="1" customWidth="1"/>
    <col min="22" max="22" width="39.28515625" style="653" customWidth="1"/>
    <col min="23" max="23" width="11.42578125" style="653"/>
    <col min="24" max="24" width="9.5703125" style="654" bestFit="1" customWidth="1"/>
    <col min="25" max="25" width="40.85546875" style="653" customWidth="1"/>
    <col min="26" max="26" width="20.5703125" style="653" customWidth="1"/>
    <col min="27" max="27" width="60.140625" style="653" customWidth="1"/>
    <col min="28" max="28" width="11.42578125" style="653"/>
    <col min="29" max="29" width="9.28515625" style="653" bestFit="1" customWidth="1"/>
    <col min="30" max="30" width="49.85546875" style="653" customWidth="1"/>
    <col min="31" max="31" width="30.28515625" style="653" bestFit="1" customWidth="1"/>
    <col min="32" max="16384" width="11.42578125" style="653"/>
  </cols>
  <sheetData>
    <row r="1" spans="1:31" ht="12.75" customHeight="1" thickBot="1" x14ac:dyDescent="0.3">
      <c r="A1" s="1586" t="s">
        <v>13</v>
      </c>
      <c r="B1" s="1588" t="s">
        <v>5</v>
      </c>
      <c r="C1" s="1588" t="s">
        <v>4764</v>
      </c>
      <c r="D1" s="1586" t="s">
        <v>14</v>
      </c>
      <c r="E1" s="1586" t="s">
        <v>12</v>
      </c>
      <c r="F1" s="1586" t="s">
        <v>17</v>
      </c>
      <c r="G1" s="1586" t="s">
        <v>15</v>
      </c>
      <c r="H1" s="1586" t="s">
        <v>11</v>
      </c>
      <c r="I1" s="1588" t="s">
        <v>10</v>
      </c>
      <c r="J1" s="1589" t="s">
        <v>2</v>
      </c>
      <c r="K1" s="1590"/>
      <c r="L1" s="1589" t="s">
        <v>3</v>
      </c>
      <c r="M1" s="1591"/>
      <c r="N1" s="1591"/>
      <c r="O1" s="1591"/>
      <c r="P1" s="1590"/>
    </row>
    <row r="2" spans="1:31" s="669" customFormat="1" ht="27.75" customHeight="1" thickBot="1" x14ac:dyDescent="0.25">
      <c r="A2" s="1587"/>
      <c r="B2" s="1588"/>
      <c r="C2" s="1588"/>
      <c r="D2" s="1587"/>
      <c r="E2" s="1587"/>
      <c r="F2" s="1587"/>
      <c r="G2" s="1587"/>
      <c r="H2" s="1587"/>
      <c r="I2" s="1588"/>
      <c r="J2" s="676" t="s">
        <v>0</v>
      </c>
      <c r="K2" s="676" t="s">
        <v>1</v>
      </c>
      <c r="L2" s="677" t="s">
        <v>7</v>
      </c>
      <c r="M2" s="677" t="s">
        <v>8</v>
      </c>
      <c r="N2" s="678" t="s">
        <v>6</v>
      </c>
      <c r="O2" s="677" t="s">
        <v>9</v>
      </c>
      <c r="P2" s="676" t="s">
        <v>4</v>
      </c>
      <c r="R2" s="663" t="s">
        <v>3595</v>
      </c>
      <c r="S2" s="662" t="s">
        <v>3554</v>
      </c>
      <c r="U2" s="675" t="s">
        <v>3572</v>
      </c>
      <c r="V2" s="673" t="s">
        <v>3573</v>
      </c>
      <c r="X2" s="675" t="s">
        <v>3572</v>
      </c>
      <c r="Y2" s="674" t="s">
        <v>3573</v>
      </c>
      <c r="Z2" s="674" t="s">
        <v>182</v>
      </c>
      <c r="AA2" s="673" t="s">
        <v>3581</v>
      </c>
      <c r="AC2" s="672" t="s">
        <v>3587</v>
      </c>
      <c r="AD2" s="671" t="s">
        <v>3588</v>
      </c>
      <c r="AE2" s="670" t="s">
        <v>3589</v>
      </c>
    </row>
    <row r="3" spans="1:31" ht="33.75" customHeight="1" x14ac:dyDescent="0.25">
      <c r="A3" s="960" t="s">
        <v>16</v>
      </c>
      <c r="B3" s="963" t="s">
        <v>18</v>
      </c>
      <c r="C3" s="960" t="s">
        <v>4761</v>
      </c>
      <c r="N3" s="668" t="s">
        <v>57</v>
      </c>
      <c r="R3" s="666" t="s">
        <v>3556</v>
      </c>
      <c r="S3" s="679" t="s">
        <v>3596</v>
      </c>
      <c r="U3" s="966" t="s">
        <v>183</v>
      </c>
      <c r="V3" s="681" t="s">
        <v>439</v>
      </c>
      <c r="X3" s="667">
        <v>1</v>
      </c>
      <c r="Y3" s="684" t="s">
        <v>439</v>
      </c>
      <c r="Z3" s="685" t="s">
        <v>3582</v>
      </c>
      <c r="AA3" s="681" t="s">
        <v>226</v>
      </c>
      <c r="AC3" s="657">
        <v>101</v>
      </c>
      <c r="AD3" s="1583" t="s">
        <v>226</v>
      </c>
      <c r="AE3" s="690" t="s">
        <v>3590</v>
      </c>
    </row>
    <row r="4" spans="1:31" ht="36.75" customHeight="1" thickBot="1" x14ac:dyDescent="0.3">
      <c r="A4" s="960" t="s">
        <v>59</v>
      </c>
      <c r="B4" s="963" t="s">
        <v>19</v>
      </c>
      <c r="C4" s="960" t="s">
        <v>4754</v>
      </c>
      <c r="N4" s="658" t="s">
        <v>21</v>
      </c>
      <c r="R4" s="655" t="s">
        <v>3555</v>
      </c>
      <c r="S4" s="680" t="s">
        <v>3597</v>
      </c>
      <c r="U4" s="967" t="s">
        <v>185</v>
      </c>
      <c r="V4" s="682" t="s">
        <v>480</v>
      </c>
      <c r="X4" s="657">
        <v>2</v>
      </c>
      <c r="Y4" s="686" t="s">
        <v>480</v>
      </c>
      <c r="Z4" s="687" t="s">
        <v>3582</v>
      </c>
      <c r="AA4" s="682" t="s">
        <v>226</v>
      </c>
      <c r="AC4" s="657">
        <v>101</v>
      </c>
      <c r="AD4" s="1583"/>
      <c r="AE4" s="690" t="s">
        <v>440</v>
      </c>
    </row>
    <row r="5" spans="1:31" ht="27.75" customHeight="1" thickBot="1" x14ac:dyDescent="0.3">
      <c r="A5" s="960" t="s">
        <v>60</v>
      </c>
      <c r="B5" s="963" t="s">
        <v>20</v>
      </c>
      <c r="C5" s="960" t="s">
        <v>4757</v>
      </c>
      <c r="N5" s="656" t="s">
        <v>22</v>
      </c>
      <c r="U5" s="967" t="s">
        <v>187</v>
      </c>
      <c r="V5" s="682" t="s">
        <v>237</v>
      </c>
      <c r="X5" s="1584">
        <v>4</v>
      </c>
      <c r="Y5" s="1585" t="s">
        <v>237</v>
      </c>
      <c r="Z5" s="687" t="s">
        <v>3582</v>
      </c>
      <c r="AA5" s="682" t="s">
        <v>226</v>
      </c>
      <c r="AC5" s="657">
        <v>101</v>
      </c>
      <c r="AD5" s="1583"/>
      <c r="AE5" s="690" t="s">
        <v>506</v>
      </c>
    </row>
    <row r="6" spans="1:31" ht="30.75" customHeight="1" thickBot="1" x14ac:dyDescent="0.3">
      <c r="A6" s="960" t="s">
        <v>61</v>
      </c>
      <c r="B6" s="963" t="s">
        <v>143</v>
      </c>
      <c r="C6" s="960" t="s">
        <v>4762</v>
      </c>
      <c r="N6" s="658" t="s">
        <v>23</v>
      </c>
      <c r="R6" s="663" t="s">
        <v>3576</v>
      </c>
      <c r="S6" s="662" t="s">
        <v>3577</v>
      </c>
      <c r="U6" s="967" t="s">
        <v>188</v>
      </c>
      <c r="V6" s="682" t="s">
        <v>1123</v>
      </c>
      <c r="X6" s="1584"/>
      <c r="Y6" s="1585"/>
      <c r="Z6" s="687" t="s">
        <v>3582</v>
      </c>
      <c r="AA6" s="682" t="s">
        <v>880</v>
      </c>
      <c r="AC6" s="657">
        <v>101</v>
      </c>
      <c r="AD6" s="1583"/>
      <c r="AE6" s="690" t="s">
        <v>3591</v>
      </c>
    </row>
    <row r="7" spans="1:31" ht="43.5" customHeight="1" x14ac:dyDescent="0.25">
      <c r="A7" s="960" t="s">
        <v>62</v>
      </c>
      <c r="B7" s="961"/>
      <c r="C7" s="960" t="s">
        <v>4758</v>
      </c>
      <c r="N7" s="656" t="s">
        <v>24</v>
      </c>
      <c r="R7" s="666" t="s">
        <v>181</v>
      </c>
      <c r="S7" s="679" t="s">
        <v>224</v>
      </c>
      <c r="U7" s="967" t="s">
        <v>189</v>
      </c>
      <c r="V7" s="682" t="s">
        <v>306</v>
      </c>
      <c r="X7" s="657">
        <v>5</v>
      </c>
      <c r="Y7" s="686" t="s">
        <v>1123</v>
      </c>
      <c r="Z7" s="687" t="s">
        <v>3582</v>
      </c>
      <c r="AA7" s="682" t="s">
        <v>1108</v>
      </c>
      <c r="AC7" s="657">
        <v>102</v>
      </c>
      <c r="AD7" s="1583" t="s">
        <v>681</v>
      </c>
      <c r="AE7" s="690" t="s">
        <v>2426</v>
      </c>
    </row>
    <row r="8" spans="1:31" ht="42" customHeight="1" thickBot="1" x14ac:dyDescent="0.3">
      <c r="A8" s="960" t="s">
        <v>63</v>
      </c>
      <c r="B8" s="961"/>
      <c r="C8" s="960" t="s">
        <v>4759</v>
      </c>
      <c r="N8" s="658" t="s">
        <v>25</v>
      </c>
      <c r="R8" s="655" t="s">
        <v>3578</v>
      </c>
      <c r="S8" s="680" t="s">
        <v>3579</v>
      </c>
      <c r="U8" s="967" t="s">
        <v>194</v>
      </c>
      <c r="V8" s="682" t="s">
        <v>505</v>
      </c>
      <c r="X8" s="657">
        <v>6</v>
      </c>
      <c r="Y8" s="686" t="s">
        <v>306</v>
      </c>
      <c r="Z8" s="687" t="s">
        <v>3582</v>
      </c>
      <c r="AA8" s="682" t="s">
        <v>226</v>
      </c>
      <c r="AC8" s="657">
        <v>102</v>
      </c>
      <c r="AD8" s="1583"/>
      <c r="AE8" s="690" t="s">
        <v>760</v>
      </c>
    </row>
    <row r="9" spans="1:31" ht="49.5" customHeight="1" thickBot="1" x14ac:dyDescent="0.3">
      <c r="A9" s="960" t="s">
        <v>64</v>
      </c>
      <c r="B9" s="961"/>
      <c r="C9" s="960" t="s">
        <v>4760</v>
      </c>
      <c r="N9" s="656" t="s">
        <v>26</v>
      </c>
      <c r="U9" s="967" t="s">
        <v>195</v>
      </c>
      <c r="V9" s="682" t="s">
        <v>268</v>
      </c>
      <c r="X9" s="1584">
        <v>7</v>
      </c>
      <c r="Y9" s="1585" t="s">
        <v>505</v>
      </c>
      <c r="Z9" s="687" t="s">
        <v>3582</v>
      </c>
      <c r="AA9" s="682" t="s">
        <v>226</v>
      </c>
      <c r="AC9" s="657">
        <v>102</v>
      </c>
      <c r="AD9" s="1583"/>
      <c r="AE9" s="690" t="s">
        <v>682</v>
      </c>
    </row>
    <row r="10" spans="1:31" ht="27" customHeight="1" thickBot="1" x14ac:dyDescent="0.3">
      <c r="A10" s="962"/>
      <c r="B10" s="962"/>
      <c r="C10" s="960" t="s">
        <v>4756</v>
      </c>
      <c r="N10" s="658" t="s">
        <v>27</v>
      </c>
      <c r="R10" s="663" t="s">
        <v>3580</v>
      </c>
      <c r="S10" s="662" t="s">
        <v>3577</v>
      </c>
      <c r="U10" s="967" t="s">
        <v>196</v>
      </c>
      <c r="V10" s="682" t="s">
        <v>932</v>
      </c>
      <c r="X10" s="1584"/>
      <c r="Y10" s="1585"/>
      <c r="Z10" s="687" t="s">
        <v>3582</v>
      </c>
      <c r="AA10" s="682" t="s">
        <v>681</v>
      </c>
      <c r="AC10" s="657">
        <v>102</v>
      </c>
      <c r="AD10" s="1583"/>
      <c r="AE10" s="690" t="s">
        <v>721</v>
      </c>
    </row>
    <row r="11" spans="1:31" ht="30" customHeight="1" x14ac:dyDescent="0.25">
      <c r="A11" s="962"/>
      <c r="B11" s="962"/>
      <c r="C11" s="960" t="s">
        <v>4755</v>
      </c>
      <c r="N11" s="656" t="s">
        <v>28</v>
      </c>
      <c r="R11" s="666">
        <v>0</v>
      </c>
      <c r="S11" s="665" t="s">
        <v>228</v>
      </c>
      <c r="U11" s="660">
        <v>10</v>
      </c>
      <c r="V11" s="682" t="s">
        <v>713</v>
      </c>
      <c r="X11" s="1584"/>
      <c r="Y11" s="1585"/>
      <c r="Z11" s="687" t="s">
        <v>3582</v>
      </c>
      <c r="AA11" s="682" t="s">
        <v>880</v>
      </c>
      <c r="AC11" s="657">
        <v>103</v>
      </c>
      <c r="AD11" s="691" t="s">
        <v>880</v>
      </c>
      <c r="AE11" s="690" t="s">
        <v>881</v>
      </c>
    </row>
    <row r="12" spans="1:31" ht="12.75" customHeight="1" thickBot="1" x14ac:dyDescent="0.3">
      <c r="N12" s="658" t="s">
        <v>29</v>
      </c>
      <c r="R12" s="655">
        <v>1</v>
      </c>
      <c r="S12" s="664" t="s">
        <v>222</v>
      </c>
      <c r="U12" s="660">
        <v>12</v>
      </c>
      <c r="V12" s="682" t="s">
        <v>1262</v>
      </c>
      <c r="X12" s="1584">
        <v>8</v>
      </c>
      <c r="Y12" s="1585" t="s">
        <v>268</v>
      </c>
      <c r="Z12" s="687" t="s">
        <v>3582</v>
      </c>
      <c r="AA12" s="682" t="s">
        <v>226</v>
      </c>
      <c r="AC12" s="657">
        <v>104</v>
      </c>
      <c r="AD12" s="691" t="s">
        <v>1108</v>
      </c>
      <c r="AE12" s="690" t="s">
        <v>1109</v>
      </c>
    </row>
    <row r="13" spans="1:31" ht="12.75" customHeight="1" x14ac:dyDescent="0.25">
      <c r="N13" s="656" t="s">
        <v>30</v>
      </c>
      <c r="U13" s="660">
        <v>13</v>
      </c>
      <c r="V13" s="682" t="s">
        <v>3575</v>
      </c>
      <c r="X13" s="1584"/>
      <c r="Y13" s="1585"/>
      <c r="Z13" s="687" t="s">
        <v>3582</v>
      </c>
      <c r="AA13" s="682" t="s">
        <v>880</v>
      </c>
      <c r="AC13" s="657">
        <v>105</v>
      </c>
      <c r="AD13" s="691" t="s">
        <v>1224</v>
      </c>
      <c r="AE13" s="690" t="s">
        <v>1225</v>
      </c>
    </row>
    <row r="14" spans="1:31" ht="12.75" customHeight="1" thickBot="1" x14ac:dyDescent="0.3">
      <c r="N14" s="658" t="s">
        <v>31</v>
      </c>
      <c r="U14" s="660">
        <v>14</v>
      </c>
      <c r="V14" s="682" t="s">
        <v>1297</v>
      </c>
      <c r="X14" s="1584"/>
      <c r="Y14" s="1585"/>
      <c r="Z14" s="687" t="s">
        <v>3583</v>
      </c>
      <c r="AA14" s="682" t="s">
        <v>1414</v>
      </c>
      <c r="AC14" s="657">
        <v>106</v>
      </c>
      <c r="AD14" s="691" t="s">
        <v>1262</v>
      </c>
      <c r="AE14" s="690" t="s">
        <v>3592</v>
      </c>
    </row>
    <row r="15" spans="1:31" ht="12.75" customHeight="1" thickBot="1" x14ac:dyDescent="0.3">
      <c r="N15" s="656" t="s">
        <v>32</v>
      </c>
      <c r="R15" s="663" t="s">
        <v>3586</v>
      </c>
      <c r="S15" s="662" t="s">
        <v>3577</v>
      </c>
      <c r="U15" s="660">
        <v>15</v>
      </c>
      <c r="V15" s="682" t="s">
        <v>1403</v>
      </c>
      <c r="X15" s="1584"/>
      <c r="Y15" s="1585"/>
      <c r="Z15" s="687" t="s">
        <v>3582</v>
      </c>
      <c r="AA15" s="682" t="s">
        <v>681</v>
      </c>
      <c r="AC15" s="657">
        <v>201</v>
      </c>
      <c r="AD15" s="691" t="s">
        <v>1298</v>
      </c>
      <c r="AE15" s="690" t="s">
        <v>1299</v>
      </c>
    </row>
    <row r="16" spans="1:31" ht="26.25" customHeight="1" x14ac:dyDescent="0.25">
      <c r="N16" s="658" t="s">
        <v>33</v>
      </c>
      <c r="R16" s="661">
        <v>1</v>
      </c>
      <c r="S16" s="681" t="s">
        <v>3582</v>
      </c>
      <c r="U16" s="660">
        <v>16</v>
      </c>
      <c r="V16" s="682" t="s">
        <v>1413</v>
      </c>
      <c r="X16" s="1584"/>
      <c r="Y16" s="1585"/>
      <c r="Z16" s="687" t="s">
        <v>3585</v>
      </c>
      <c r="AA16" s="682" t="s">
        <v>2100</v>
      </c>
      <c r="AC16" s="657">
        <v>202</v>
      </c>
      <c r="AD16" s="691" t="s">
        <v>1414</v>
      </c>
      <c r="AE16" s="690" t="s">
        <v>1415</v>
      </c>
    </row>
    <row r="17" spans="14:31" ht="32.25" customHeight="1" x14ac:dyDescent="0.25">
      <c r="N17" s="656" t="s">
        <v>34</v>
      </c>
      <c r="R17" s="660">
        <v>2</v>
      </c>
      <c r="S17" s="682" t="s">
        <v>3583</v>
      </c>
      <c r="U17" s="660">
        <v>17</v>
      </c>
      <c r="V17" s="682" t="s">
        <v>1486</v>
      </c>
      <c r="X17" s="1592">
        <v>9</v>
      </c>
      <c r="Y17" s="1596" t="s">
        <v>932</v>
      </c>
      <c r="Z17" s="687" t="s">
        <v>3582</v>
      </c>
      <c r="AA17" s="682" t="s">
        <v>880</v>
      </c>
      <c r="AC17" s="657">
        <v>300</v>
      </c>
      <c r="AD17" s="691" t="s">
        <v>3584</v>
      </c>
      <c r="AE17" s="690" t="s">
        <v>1655</v>
      </c>
    </row>
    <row r="18" spans="14:31" ht="12.75" customHeight="1" x14ac:dyDescent="0.25">
      <c r="N18" s="656" t="s">
        <v>35</v>
      </c>
      <c r="R18" s="660">
        <v>3</v>
      </c>
      <c r="S18" s="682" t="s">
        <v>3584</v>
      </c>
      <c r="U18" s="660">
        <v>18</v>
      </c>
      <c r="V18" s="682" t="s">
        <v>1523</v>
      </c>
      <c r="X18" s="1593"/>
      <c r="Y18" s="1597"/>
      <c r="Z18" s="687" t="s">
        <v>3582</v>
      </c>
      <c r="AA18" s="682" t="s">
        <v>1224</v>
      </c>
      <c r="AC18" s="657">
        <v>301</v>
      </c>
      <c r="AD18" s="691" t="s">
        <v>1922</v>
      </c>
      <c r="AE18" s="690" t="s">
        <v>1923</v>
      </c>
    </row>
    <row r="19" spans="14:31" ht="27.75" customHeight="1" thickBot="1" x14ac:dyDescent="0.3">
      <c r="N19" s="658" t="s">
        <v>36</v>
      </c>
      <c r="R19" s="659">
        <v>4</v>
      </c>
      <c r="S19" s="683" t="s">
        <v>3585</v>
      </c>
      <c r="U19" s="660">
        <v>19</v>
      </c>
      <c r="V19" s="682" t="s">
        <v>1549</v>
      </c>
      <c r="X19" s="657">
        <v>10</v>
      </c>
      <c r="Y19" s="686" t="s">
        <v>713</v>
      </c>
      <c r="Z19" s="687" t="s">
        <v>3582</v>
      </c>
      <c r="AA19" s="682" t="s">
        <v>681</v>
      </c>
      <c r="AC19" s="657">
        <v>302</v>
      </c>
      <c r="AD19" s="691" t="s">
        <v>3593</v>
      </c>
      <c r="AE19" s="690" t="s">
        <v>1964</v>
      </c>
    </row>
    <row r="20" spans="14:31" ht="12.75" customHeight="1" x14ac:dyDescent="0.25">
      <c r="N20" s="656" t="s">
        <v>37</v>
      </c>
      <c r="U20" s="660">
        <v>21</v>
      </c>
      <c r="V20" s="682" t="s">
        <v>1663</v>
      </c>
      <c r="X20" s="657">
        <v>12</v>
      </c>
      <c r="Y20" s="686" t="s">
        <v>1262</v>
      </c>
      <c r="Z20" s="687" t="s">
        <v>3582</v>
      </c>
      <c r="AA20" s="682" t="s">
        <v>1262</v>
      </c>
      <c r="AC20" s="657">
        <v>303</v>
      </c>
      <c r="AD20" s="691" t="s">
        <v>1798</v>
      </c>
      <c r="AE20" s="690" t="s">
        <v>3594</v>
      </c>
    </row>
    <row r="21" spans="14:31" ht="12.75" customHeight="1" x14ac:dyDescent="0.25">
      <c r="N21" s="658" t="s">
        <v>38</v>
      </c>
      <c r="U21" s="660">
        <v>22</v>
      </c>
      <c r="V21" s="682" t="s">
        <v>3574</v>
      </c>
      <c r="X21" s="657">
        <v>14</v>
      </c>
      <c r="Y21" s="686" t="s">
        <v>1297</v>
      </c>
      <c r="Z21" s="687" t="s">
        <v>3583</v>
      </c>
      <c r="AA21" s="682" t="s">
        <v>1298</v>
      </c>
      <c r="AC21" s="657">
        <v>304</v>
      </c>
      <c r="AD21" s="691" t="s">
        <v>1751</v>
      </c>
      <c r="AE21" s="690" t="s">
        <v>1752</v>
      </c>
    </row>
    <row r="22" spans="14:31" ht="12.75" customHeight="1" x14ac:dyDescent="0.25">
      <c r="N22" s="656" t="s">
        <v>39</v>
      </c>
      <c r="U22" s="660">
        <v>24</v>
      </c>
      <c r="V22" s="682" t="s">
        <v>2099</v>
      </c>
      <c r="X22" s="1584">
        <v>15</v>
      </c>
      <c r="Y22" s="1585" t="s">
        <v>1403</v>
      </c>
      <c r="Z22" s="687" t="s">
        <v>3583</v>
      </c>
      <c r="AA22" s="682" t="s">
        <v>1298</v>
      </c>
      <c r="AC22" s="657">
        <v>305</v>
      </c>
      <c r="AD22" s="691" t="s">
        <v>1664</v>
      </c>
      <c r="AE22" s="690" t="s">
        <v>1665</v>
      </c>
    </row>
    <row r="23" spans="14:31" ht="12.75" customHeight="1" x14ac:dyDescent="0.25">
      <c r="N23" s="658" t="s">
        <v>40</v>
      </c>
      <c r="U23" s="660">
        <v>25</v>
      </c>
      <c r="V23" s="682" t="s">
        <v>2236</v>
      </c>
      <c r="X23" s="1584"/>
      <c r="Y23" s="1585"/>
      <c r="Z23" s="687" t="s">
        <v>3583</v>
      </c>
      <c r="AA23" s="682" t="s">
        <v>1414</v>
      </c>
      <c r="AC23" s="657">
        <v>306</v>
      </c>
      <c r="AD23" s="691" t="s">
        <v>1886</v>
      </c>
      <c r="AE23" s="690" t="s">
        <v>1887</v>
      </c>
    </row>
    <row r="24" spans="14:31" ht="12.75" customHeight="1" x14ac:dyDescent="0.25">
      <c r="N24" s="656" t="s">
        <v>41</v>
      </c>
      <c r="U24" s="660">
        <v>26</v>
      </c>
      <c r="V24" s="682" t="s">
        <v>2180</v>
      </c>
      <c r="X24" s="657">
        <v>16</v>
      </c>
      <c r="Y24" s="686" t="s">
        <v>1413</v>
      </c>
      <c r="Z24" s="687" t="s">
        <v>3583</v>
      </c>
      <c r="AA24" s="682" t="s">
        <v>1414</v>
      </c>
      <c r="AC24" s="657">
        <v>401</v>
      </c>
      <c r="AD24" s="691" t="s">
        <v>2328</v>
      </c>
      <c r="AE24" s="690" t="s">
        <v>2329</v>
      </c>
    </row>
    <row r="25" spans="14:31" ht="12.75" customHeight="1" x14ac:dyDescent="0.25">
      <c r="N25" s="658" t="s">
        <v>42</v>
      </c>
      <c r="U25" s="660">
        <v>27</v>
      </c>
      <c r="V25" s="682" t="s">
        <v>2327</v>
      </c>
      <c r="X25" s="657">
        <v>17</v>
      </c>
      <c r="Y25" s="686" t="s">
        <v>1486</v>
      </c>
      <c r="Z25" s="687" t="s">
        <v>3583</v>
      </c>
      <c r="AA25" s="682" t="s">
        <v>1414</v>
      </c>
      <c r="AC25" s="657">
        <v>402</v>
      </c>
      <c r="AD25" s="691" t="s">
        <v>2181</v>
      </c>
      <c r="AE25" s="690" t="s">
        <v>3601</v>
      </c>
    </row>
    <row r="26" spans="14:31" ht="12.75" customHeight="1" x14ac:dyDescent="0.25">
      <c r="N26" s="656" t="s">
        <v>43</v>
      </c>
      <c r="U26" s="660">
        <v>28</v>
      </c>
      <c r="V26" s="682" t="s">
        <v>2300</v>
      </c>
      <c r="X26" s="657">
        <v>18</v>
      </c>
      <c r="Y26" s="686" t="s">
        <v>1523</v>
      </c>
      <c r="Z26" s="687" t="s">
        <v>3583</v>
      </c>
      <c r="AA26" s="682" t="s">
        <v>1414</v>
      </c>
      <c r="AC26" s="657">
        <v>403</v>
      </c>
      <c r="AD26" s="691" t="s">
        <v>1981</v>
      </c>
      <c r="AE26" s="690" t="s">
        <v>1982</v>
      </c>
    </row>
    <row r="27" spans="14:31" ht="12.75" customHeight="1" x14ac:dyDescent="0.25">
      <c r="N27" s="658" t="s">
        <v>44</v>
      </c>
      <c r="U27" s="660">
        <v>29</v>
      </c>
      <c r="V27" s="682" t="s">
        <v>2066</v>
      </c>
      <c r="X27" s="657">
        <v>19</v>
      </c>
      <c r="Y27" s="686" t="s">
        <v>1549</v>
      </c>
      <c r="Z27" s="687" t="s">
        <v>3583</v>
      </c>
      <c r="AA27" s="682" t="s">
        <v>1414</v>
      </c>
      <c r="AC27" s="657">
        <v>404</v>
      </c>
      <c r="AD27" s="691" t="s">
        <v>2237</v>
      </c>
      <c r="AE27" s="690" t="s">
        <v>2238</v>
      </c>
    </row>
    <row r="28" spans="14:31" ht="12.75" customHeight="1" thickBot="1" x14ac:dyDescent="0.3">
      <c r="N28" s="656" t="s">
        <v>45</v>
      </c>
      <c r="U28" s="659">
        <v>30</v>
      </c>
      <c r="V28" s="683" t="s">
        <v>2043</v>
      </c>
      <c r="X28" s="1584">
        <v>21</v>
      </c>
      <c r="Y28" s="1585" t="s">
        <v>1663</v>
      </c>
      <c r="Z28" s="687" t="s">
        <v>3584</v>
      </c>
      <c r="AA28" s="682" t="s">
        <v>1664</v>
      </c>
      <c r="AC28" s="657">
        <v>405</v>
      </c>
      <c r="AD28" s="691" t="s">
        <v>2100</v>
      </c>
      <c r="AE28" s="690" t="s">
        <v>2101</v>
      </c>
    </row>
    <row r="29" spans="14:31" ht="12.75" customHeight="1" x14ac:dyDescent="0.25">
      <c r="N29" s="658" t="s">
        <v>46</v>
      </c>
      <c r="X29" s="1584"/>
      <c r="Y29" s="1585"/>
      <c r="Z29" s="687" t="s">
        <v>3584</v>
      </c>
      <c r="AA29" s="682" t="s">
        <v>1886</v>
      </c>
      <c r="AC29" s="657">
        <v>406</v>
      </c>
      <c r="AD29" s="691" t="s">
        <v>2301</v>
      </c>
      <c r="AE29" s="690" t="s">
        <v>2302</v>
      </c>
    </row>
    <row r="30" spans="14:31" ht="12.75" customHeight="1" thickBot="1" x14ac:dyDescent="0.3">
      <c r="N30" s="658" t="s">
        <v>47</v>
      </c>
      <c r="X30" s="1584">
        <v>22</v>
      </c>
      <c r="Y30" s="1585" t="s">
        <v>3600</v>
      </c>
      <c r="Z30" s="687" t="s">
        <v>3584</v>
      </c>
      <c r="AA30" s="682" t="s">
        <v>1751</v>
      </c>
      <c r="AC30" s="655">
        <v>407</v>
      </c>
      <c r="AD30" s="692" t="s">
        <v>2388</v>
      </c>
      <c r="AE30" s="693" t="s">
        <v>2389</v>
      </c>
    </row>
    <row r="31" spans="14:31" ht="12.75" customHeight="1" x14ac:dyDescent="0.25">
      <c r="N31" s="656" t="s">
        <v>48</v>
      </c>
      <c r="X31" s="1584"/>
      <c r="Y31" s="1585"/>
      <c r="Z31" s="687" t="s">
        <v>3584</v>
      </c>
      <c r="AA31" s="682" t="s">
        <v>1664</v>
      </c>
    </row>
    <row r="32" spans="14:31" ht="12.75" customHeight="1" x14ac:dyDescent="0.25">
      <c r="N32" s="658" t="s">
        <v>49</v>
      </c>
      <c r="X32" s="657">
        <v>24</v>
      </c>
      <c r="Y32" s="686" t="s">
        <v>2099</v>
      </c>
      <c r="Z32" s="687" t="s">
        <v>3585</v>
      </c>
      <c r="AA32" s="682" t="s">
        <v>2100</v>
      </c>
    </row>
    <row r="33" spans="14:27" ht="12.75" customHeight="1" x14ac:dyDescent="0.25">
      <c r="N33" s="656" t="s">
        <v>50</v>
      </c>
      <c r="X33" s="657">
        <v>25</v>
      </c>
      <c r="Y33" s="686" t="s">
        <v>2236</v>
      </c>
      <c r="Z33" s="687" t="s">
        <v>3585</v>
      </c>
      <c r="AA33" s="682" t="s">
        <v>2237</v>
      </c>
    </row>
    <row r="34" spans="14:27" ht="12.75" customHeight="1" x14ac:dyDescent="0.25">
      <c r="N34" s="658" t="s">
        <v>51</v>
      </c>
      <c r="X34" s="657">
        <v>26</v>
      </c>
      <c r="Y34" s="686" t="s">
        <v>2180</v>
      </c>
      <c r="Z34" s="687" t="s">
        <v>3585</v>
      </c>
      <c r="AA34" s="682" t="s">
        <v>2181</v>
      </c>
    </row>
    <row r="35" spans="14:27" ht="12.75" customHeight="1" x14ac:dyDescent="0.25">
      <c r="N35" s="656" t="s">
        <v>52</v>
      </c>
      <c r="X35" s="1592">
        <v>27</v>
      </c>
      <c r="Y35" s="1594" t="s">
        <v>2327</v>
      </c>
      <c r="Z35" s="687" t="s">
        <v>3584</v>
      </c>
      <c r="AA35" s="682" t="s">
        <v>2328</v>
      </c>
    </row>
    <row r="36" spans="14:27" ht="12.75" customHeight="1" x14ac:dyDescent="0.25">
      <c r="N36" s="658" t="s">
        <v>53</v>
      </c>
      <c r="X36" s="1593"/>
      <c r="Y36" s="1595"/>
      <c r="Z36" s="687" t="s">
        <v>3584</v>
      </c>
      <c r="AA36" s="682" t="s">
        <v>1798</v>
      </c>
    </row>
    <row r="37" spans="14:27" ht="12.75" customHeight="1" x14ac:dyDescent="0.25">
      <c r="N37" s="656" t="s">
        <v>54</v>
      </c>
      <c r="X37" s="657">
        <v>28</v>
      </c>
      <c r="Y37" s="686" t="s">
        <v>2300</v>
      </c>
      <c r="Z37" s="687" t="s">
        <v>3585</v>
      </c>
      <c r="AA37" s="682" t="s">
        <v>2301</v>
      </c>
    </row>
    <row r="38" spans="14:27" ht="12.75" customHeight="1" x14ac:dyDescent="0.25">
      <c r="N38" s="658" t="s">
        <v>55</v>
      </c>
      <c r="X38" s="657">
        <v>29</v>
      </c>
      <c r="Y38" s="686" t="s">
        <v>2066</v>
      </c>
      <c r="Z38" s="687" t="s">
        <v>3585</v>
      </c>
      <c r="AA38" s="682" t="s">
        <v>1981</v>
      </c>
    </row>
    <row r="39" spans="14:27" ht="12.75" customHeight="1" thickBot="1" x14ac:dyDescent="0.3">
      <c r="N39" s="656" t="s">
        <v>56</v>
      </c>
      <c r="X39" s="655">
        <v>30</v>
      </c>
      <c r="Y39" s="688" t="s">
        <v>2043</v>
      </c>
      <c r="Z39" s="689" t="s">
        <v>3585</v>
      </c>
      <c r="AA39" s="683" t="s">
        <v>1981</v>
      </c>
    </row>
    <row r="40" spans="14:27" ht="12.75" customHeight="1" x14ac:dyDescent="0.25"/>
  </sheetData>
  <autoFilter ref="X2:AA40" xr:uid="{1EDA78E0-44D8-48FD-AB9D-3E49EC62C953}"/>
  <mergeCells count="29">
    <mergeCell ref="X30:X31"/>
    <mergeCell ref="Y30:Y31"/>
    <mergeCell ref="X35:X36"/>
    <mergeCell ref="Y35:Y36"/>
    <mergeCell ref="X5:X6"/>
    <mergeCell ref="Y5:Y6"/>
    <mergeCell ref="X28:X29"/>
    <mergeCell ref="Y28:Y29"/>
    <mergeCell ref="X17:X18"/>
    <mergeCell ref="Y17:Y18"/>
    <mergeCell ref="X22:X23"/>
    <mergeCell ref="Y22:Y23"/>
    <mergeCell ref="X12:X16"/>
    <mergeCell ref="Y12:Y16"/>
    <mergeCell ref="AD7:AD10"/>
    <mergeCell ref="X9:X11"/>
    <mergeCell ref="Y9:Y11"/>
    <mergeCell ref="A1:A2"/>
    <mergeCell ref="B1:B2"/>
    <mergeCell ref="D1:D2"/>
    <mergeCell ref="E1:E2"/>
    <mergeCell ref="F1:F2"/>
    <mergeCell ref="G1:G2"/>
    <mergeCell ref="H1:H2"/>
    <mergeCell ref="I1:I2"/>
    <mergeCell ref="J1:K1"/>
    <mergeCell ref="L1:P1"/>
    <mergeCell ref="AD3:AD6"/>
    <mergeCell ref="C1:C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0193A-72CC-49EA-B2A6-2B8496CA0C21}">
  <dimension ref="B1:I50"/>
  <sheetViews>
    <sheetView topLeftCell="A8" workbookViewId="0">
      <selection activeCell="L47" sqref="L47"/>
    </sheetView>
  </sheetViews>
  <sheetFormatPr baseColWidth="10" defaultRowHeight="12.75" x14ac:dyDescent="0.2"/>
  <cols>
    <col min="2" max="2" width="30.7109375" customWidth="1"/>
  </cols>
  <sheetData>
    <row r="1" spans="2:8" x14ac:dyDescent="0.2">
      <c r="B1" s="1603" t="s">
        <v>4794</v>
      </c>
      <c r="C1" s="1604"/>
      <c r="D1" s="1604"/>
      <c r="E1" s="1605"/>
    </row>
    <row r="2" spans="2:8" x14ac:dyDescent="0.2">
      <c r="B2" s="1601" t="s">
        <v>4777</v>
      </c>
      <c r="C2" s="1598" t="s">
        <v>70</v>
      </c>
      <c r="D2" s="1599"/>
      <c r="E2" s="1598" t="s">
        <v>71</v>
      </c>
      <c r="F2" s="1599"/>
      <c r="G2" s="1600" t="s">
        <v>74</v>
      </c>
      <c r="H2" s="1600"/>
    </row>
    <row r="3" spans="2:8" ht="15" customHeight="1" x14ac:dyDescent="0.2">
      <c r="B3" s="1602"/>
      <c r="C3" s="974" t="s">
        <v>4782</v>
      </c>
      <c r="D3" s="974" t="s">
        <v>100</v>
      </c>
      <c r="E3" s="974" t="s">
        <v>4782</v>
      </c>
      <c r="F3" s="974" t="s">
        <v>100</v>
      </c>
      <c r="G3" s="974" t="s">
        <v>4782</v>
      </c>
      <c r="H3" s="974" t="s">
        <v>100</v>
      </c>
    </row>
    <row r="4" spans="2:8" x14ac:dyDescent="0.2">
      <c r="B4" s="970" t="s">
        <v>4785</v>
      </c>
      <c r="C4" s="982">
        <v>25</v>
      </c>
      <c r="D4" s="982">
        <v>46</v>
      </c>
      <c r="E4" s="975">
        <v>9</v>
      </c>
      <c r="F4" s="975">
        <v>0</v>
      </c>
      <c r="G4" s="975">
        <v>4</v>
      </c>
      <c r="H4" s="975">
        <v>5</v>
      </c>
    </row>
    <row r="5" spans="2:8" x14ac:dyDescent="0.2">
      <c r="B5" s="971" t="s">
        <v>4778</v>
      </c>
      <c r="C5" s="982">
        <v>13</v>
      </c>
      <c r="D5" s="982">
        <v>1</v>
      </c>
      <c r="E5" s="975">
        <v>6</v>
      </c>
      <c r="F5" s="975">
        <v>0</v>
      </c>
      <c r="G5" s="975">
        <v>0</v>
      </c>
      <c r="H5" s="975">
        <v>0</v>
      </c>
    </row>
    <row r="6" spans="2:8" x14ac:dyDescent="0.2">
      <c r="B6" s="970" t="s">
        <v>4786</v>
      </c>
      <c r="C6" s="982">
        <v>13</v>
      </c>
      <c r="D6" s="982">
        <v>0</v>
      </c>
      <c r="E6" s="975">
        <v>5</v>
      </c>
      <c r="F6" s="975">
        <v>0</v>
      </c>
      <c r="G6" s="975">
        <v>3</v>
      </c>
      <c r="H6" s="975">
        <v>0</v>
      </c>
    </row>
    <row r="7" spans="2:8" x14ac:dyDescent="0.2">
      <c r="B7" s="970" t="s">
        <v>1108</v>
      </c>
      <c r="C7" s="982">
        <v>6</v>
      </c>
      <c r="D7" s="982">
        <v>0</v>
      </c>
      <c r="E7" s="975">
        <v>4</v>
      </c>
      <c r="F7" s="975">
        <v>0</v>
      </c>
      <c r="G7" s="975">
        <v>3</v>
      </c>
      <c r="H7" s="975">
        <v>0</v>
      </c>
    </row>
    <row r="8" spans="2:8" x14ac:dyDescent="0.2">
      <c r="B8" s="970" t="s">
        <v>4783</v>
      </c>
      <c r="C8" s="982">
        <v>9</v>
      </c>
      <c r="D8" s="982">
        <v>9</v>
      </c>
      <c r="E8" s="975">
        <v>1</v>
      </c>
      <c r="F8" s="975">
        <v>2</v>
      </c>
      <c r="G8" s="975">
        <v>0</v>
      </c>
      <c r="H8" s="975">
        <v>0</v>
      </c>
    </row>
    <row r="9" spans="2:8" x14ac:dyDescent="0.2">
      <c r="B9" s="970" t="s">
        <v>4788</v>
      </c>
      <c r="C9" s="982">
        <v>8</v>
      </c>
      <c r="D9" s="982">
        <v>19</v>
      </c>
      <c r="E9" s="975">
        <v>0</v>
      </c>
      <c r="F9" s="975">
        <v>0</v>
      </c>
      <c r="G9" s="975">
        <v>0</v>
      </c>
      <c r="H9" s="975">
        <v>0</v>
      </c>
    </row>
    <row r="10" spans="2:8" x14ac:dyDescent="0.2">
      <c r="B10" s="970" t="s">
        <v>4787</v>
      </c>
      <c r="C10" s="982">
        <v>6</v>
      </c>
      <c r="D10" s="982">
        <v>6</v>
      </c>
      <c r="E10" s="975">
        <v>1</v>
      </c>
      <c r="F10" s="975">
        <v>1</v>
      </c>
      <c r="G10" s="975">
        <v>0</v>
      </c>
      <c r="H10" s="975">
        <v>0</v>
      </c>
    </row>
    <row r="11" spans="2:8" x14ac:dyDescent="0.2">
      <c r="B11" s="971" t="s">
        <v>4780</v>
      </c>
      <c r="C11" s="982">
        <v>4</v>
      </c>
      <c r="D11" s="982">
        <v>5</v>
      </c>
      <c r="E11" s="975">
        <v>0</v>
      </c>
      <c r="F11" s="975">
        <v>0</v>
      </c>
      <c r="G11" s="975">
        <v>0</v>
      </c>
      <c r="H11" s="975">
        <v>0</v>
      </c>
    </row>
    <row r="12" spans="2:8" x14ac:dyDescent="0.2">
      <c r="B12" s="970" t="s">
        <v>4789</v>
      </c>
      <c r="C12" s="982">
        <v>2</v>
      </c>
      <c r="D12" s="982">
        <v>2</v>
      </c>
      <c r="E12" s="975">
        <v>2</v>
      </c>
      <c r="F12" s="975">
        <v>2</v>
      </c>
      <c r="G12" s="975">
        <v>0</v>
      </c>
      <c r="H12" s="975">
        <v>0</v>
      </c>
    </row>
    <row r="13" spans="2:8" x14ac:dyDescent="0.2">
      <c r="B13" s="971" t="s">
        <v>4792</v>
      </c>
      <c r="C13" s="982">
        <v>3</v>
      </c>
      <c r="D13" s="982">
        <v>3</v>
      </c>
      <c r="E13" s="975">
        <v>0</v>
      </c>
      <c r="F13" s="975">
        <v>0</v>
      </c>
      <c r="G13" s="975">
        <v>0</v>
      </c>
      <c r="H13" s="975">
        <v>0</v>
      </c>
    </row>
    <row r="14" spans="2:8" x14ac:dyDescent="0.2">
      <c r="B14" s="971" t="s">
        <v>4781</v>
      </c>
      <c r="C14" s="982">
        <v>2</v>
      </c>
      <c r="D14" s="982">
        <v>5</v>
      </c>
      <c r="E14" s="975">
        <v>0</v>
      </c>
      <c r="F14" s="975">
        <v>0</v>
      </c>
      <c r="G14" s="975">
        <v>0</v>
      </c>
      <c r="H14" s="975">
        <v>0</v>
      </c>
    </row>
    <row r="15" spans="2:8" x14ac:dyDescent="0.2">
      <c r="B15" s="971" t="s">
        <v>4793</v>
      </c>
      <c r="C15" s="982">
        <v>1</v>
      </c>
      <c r="D15" s="982">
        <v>1</v>
      </c>
      <c r="E15" s="975">
        <v>0</v>
      </c>
      <c r="F15" s="975">
        <v>0</v>
      </c>
      <c r="G15" s="975">
        <v>0</v>
      </c>
      <c r="H15" s="975">
        <v>0</v>
      </c>
    </row>
    <row r="16" spans="2:8" x14ac:dyDescent="0.2">
      <c r="B16" s="971" t="s">
        <v>4779</v>
      </c>
      <c r="C16" s="982">
        <v>1</v>
      </c>
      <c r="D16" s="982">
        <v>1</v>
      </c>
      <c r="E16" s="975">
        <v>0</v>
      </c>
      <c r="F16" s="975">
        <v>0</v>
      </c>
      <c r="G16" s="975">
        <v>0</v>
      </c>
      <c r="H16" s="975">
        <v>0</v>
      </c>
    </row>
    <row r="17" spans="2:8" x14ac:dyDescent="0.2">
      <c r="B17" s="971" t="s">
        <v>4795</v>
      </c>
      <c r="C17" s="982">
        <v>1</v>
      </c>
      <c r="D17" s="982">
        <v>1</v>
      </c>
      <c r="E17" s="975">
        <v>0</v>
      </c>
      <c r="F17" s="975">
        <v>0</v>
      </c>
      <c r="G17" s="975">
        <v>0</v>
      </c>
      <c r="H17" s="975">
        <v>0</v>
      </c>
    </row>
    <row r="18" spans="2:8" x14ac:dyDescent="0.2">
      <c r="B18" s="971" t="s">
        <v>3593</v>
      </c>
      <c r="C18" s="982">
        <v>1</v>
      </c>
      <c r="D18" s="982">
        <v>1</v>
      </c>
      <c r="E18" s="975">
        <v>1</v>
      </c>
      <c r="F18" s="975">
        <v>1</v>
      </c>
      <c r="G18" s="975">
        <v>0</v>
      </c>
      <c r="H18" s="975">
        <v>0</v>
      </c>
    </row>
    <row r="19" spans="2:8" x14ac:dyDescent="0.2">
      <c r="B19" s="970" t="s">
        <v>4790</v>
      </c>
      <c r="C19" s="982">
        <v>0</v>
      </c>
      <c r="D19" s="982">
        <v>0</v>
      </c>
      <c r="E19" s="975">
        <v>0</v>
      </c>
      <c r="F19" s="975">
        <v>0</v>
      </c>
      <c r="G19" s="975">
        <v>1</v>
      </c>
      <c r="H19" s="975">
        <v>0</v>
      </c>
    </row>
    <row r="34" spans="7:9" x14ac:dyDescent="0.2">
      <c r="G34" s="1305">
        <f>1/12</f>
        <v>8.3333333333333329E-2</v>
      </c>
      <c r="I34" s="1306">
        <f>1/11</f>
        <v>9.0909090909090912E-2</v>
      </c>
    </row>
    <row r="35" spans="7:9" x14ac:dyDescent="0.2">
      <c r="G35" s="1305">
        <f t="shared" ref="G35:G45" si="0">1/12</f>
        <v>8.3333333333333329E-2</v>
      </c>
    </row>
    <row r="36" spans="7:9" x14ac:dyDescent="0.2">
      <c r="G36" s="1305">
        <f t="shared" si="0"/>
        <v>8.3333333333333329E-2</v>
      </c>
    </row>
    <row r="37" spans="7:9" x14ac:dyDescent="0.2">
      <c r="G37" s="1305">
        <f t="shared" si="0"/>
        <v>8.3333333333333329E-2</v>
      </c>
    </row>
    <row r="38" spans="7:9" x14ac:dyDescent="0.2">
      <c r="G38" s="1305">
        <f t="shared" si="0"/>
        <v>8.3333333333333329E-2</v>
      </c>
    </row>
    <row r="39" spans="7:9" x14ac:dyDescent="0.2">
      <c r="G39" s="1305">
        <f t="shared" si="0"/>
        <v>8.3333333333333329E-2</v>
      </c>
    </row>
    <row r="40" spans="7:9" x14ac:dyDescent="0.2">
      <c r="G40" s="1305">
        <f t="shared" si="0"/>
        <v>8.3333333333333329E-2</v>
      </c>
    </row>
    <row r="41" spans="7:9" x14ac:dyDescent="0.2">
      <c r="G41" s="1305">
        <f t="shared" si="0"/>
        <v>8.3333333333333329E-2</v>
      </c>
    </row>
    <row r="42" spans="7:9" x14ac:dyDescent="0.2">
      <c r="G42" s="1305">
        <f t="shared" si="0"/>
        <v>8.3333333333333329E-2</v>
      </c>
    </row>
    <row r="43" spans="7:9" x14ac:dyDescent="0.2">
      <c r="G43" s="1305">
        <f t="shared" si="0"/>
        <v>8.3333333333333329E-2</v>
      </c>
    </row>
    <row r="44" spans="7:9" x14ac:dyDescent="0.2">
      <c r="G44" s="1305">
        <f t="shared" si="0"/>
        <v>8.3333333333333329E-2</v>
      </c>
    </row>
    <row r="45" spans="7:9" x14ac:dyDescent="0.2">
      <c r="G45" s="1305">
        <f t="shared" si="0"/>
        <v>8.3333333333333329E-2</v>
      </c>
    </row>
    <row r="46" spans="7:9" x14ac:dyDescent="0.2">
      <c r="G46" s="1305">
        <f>SUM(G34:G45)</f>
        <v>1</v>
      </c>
    </row>
    <row r="47" spans="7:9" x14ac:dyDescent="0.2">
      <c r="G47" s="1305"/>
    </row>
    <row r="48" spans="7:9" x14ac:dyDescent="0.2">
      <c r="G48" s="1305"/>
    </row>
    <row r="49" spans="7:7" x14ac:dyDescent="0.2">
      <c r="G49" s="1305"/>
    </row>
    <row r="50" spans="7:7" x14ac:dyDescent="0.2">
      <c r="G50" s="1305"/>
    </row>
  </sheetData>
  <mergeCells count="5">
    <mergeCell ref="C2:D2"/>
    <mergeCell ref="E2:F2"/>
    <mergeCell ref="G2:H2"/>
    <mergeCell ref="B2:B3"/>
    <mergeCell ref="B1:E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AA505EA9B55904BA2DA621A3ACCADB5" ma:contentTypeVersion="8" ma:contentTypeDescription="Crear nuevo documento." ma:contentTypeScope="" ma:versionID="39f305984f15cb6c21a9a1d66471c981">
  <xsd:schema xmlns:xsd="http://www.w3.org/2001/XMLSchema" xmlns:p="http://schemas.microsoft.com/office/2006/metadata/properties" xmlns:ns1="bbb1532b-ab18-4e7b-be3e-fa8e2303545f" targetNamespace="http://schemas.microsoft.com/office/2006/metadata/properties" ma:root="true" ma:fieldsID="99e6daded1200a9049ade193328c3f22" ns1:_="">
    <xsd:import namespace="bbb1532b-ab18-4e7b-be3e-fa8e2303545f"/>
    <xsd:element name="properties">
      <xsd:complexType>
        <xsd:sequence>
          <xsd:element name="documentManagement">
            <xsd:complexType>
              <xsd:all>
                <xsd:element ref="ns1:Codigo" minOccurs="0"/>
                <xsd:element ref="ns1:Estado" minOccurs="0"/>
                <xsd:element ref="ns1:Area_x0020_responsable" minOccurs="0"/>
                <xsd:element ref="ns1:Responsable" minOccurs="0"/>
                <xsd:element ref="ns1:Areas_x0020_que_x0020_participan" minOccurs="0"/>
                <xsd:element ref="ns1:Fecha_x0020_de_x0020_emisi_x00f3_n_x0020_inicial" minOccurs="0"/>
                <xsd:element ref="ns1:Fecha_x0020_de_x0020_emisi_x00f3_n_x0020_versi_x00f3_n_x0020_vigente" minOccurs="0"/>
                <xsd:element ref="ns1:Vigencia" minOccurs="0"/>
              </xsd:all>
            </xsd:complexType>
          </xsd:element>
        </xsd:sequence>
      </xsd:complexType>
    </xsd:element>
  </xsd:schema>
  <xsd:schema xmlns:xsd="http://www.w3.org/2001/XMLSchema" xmlns:dms="http://schemas.microsoft.com/office/2006/documentManagement/types" targetNamespace="bbb1532b-ab18-4e7b-be3e-fa8e2303545f" elementFormDefault="qualified">
    <xsd:import namespace="http://schemas.microsoft.com/office/2006/documentManagement/types"/>
    <xsd:element name="Codigo" ma:index="0" nillable="true" ma:displayName="Nombre Documento" ma:default="" ma:internalName="Codigo">
      <xsd:simpleType>
        <xsd:restriction base="dms:Text">
          <xsd:maxLength value="255"/>
        </xsd:restriction>
      </xsd:simpleType>
    </xsd:element>
    <xsd:element name="Estado" ma:index="9" nillable="true" ma:displayName="Estado" ma:default="Borrador" ma:format="Dropdown" ma:internalName="Estado">
      <xsd:simpleType>
        <xsd:restriction base="dms:Choice">
          <xsd:enumeration value="Borrador"/>
          <xsd:enumeration value="Listo para revisar"/>
          <xsd:enumeration value="Aprobado"/>
        </xsd:restriction>
      </xsd:simpleType>
    </xsd:element>
    <xsd:element name="Area_x0020_responsable" ma:index="10" nillable="true" ma:displayName="Area responsable" ma:list="{61e75992-e91a-44ac-aee5-7906d7b8c476}" ma:internalName="Area_x0020_responsable" ma:showField="Title">
      <xsd:simpleType>
        <xsd:restriction base="dms:Lookup"/>
      </xsd:simpleType>
    </xsd:element>
    <xsd:element name="Responsable" ma:index="11" nillable="true" ma:displayName="Responsable" ma:default="Ministro" ma:format="Dropdown" ma:internalName="Responsable">
      <xsd:simpleType>
        <xsd:restriction base="dms:Choice">
          <xsd:enumeration value="Ministro"/>
          <xsd:enumeration value="Vice Ministro"/>
          <xsd:enumeration value="Director"/>
          <xsd:enumeration value="Jefe de Oficina"/>
          <xsd:enumeration value="Subdirector"/>
          <xsd:enumeration value="Asesor"/>
          <xsd:enumeration value="Profesional especializado"/>
          <xsd:enumeration value="Profesional"/>
          <xsd:enumeration value="Tecnico"/>
          <xsd:enumeration value="Técnico asistencial"/>
        </xsd:restriction>
      </xsd:simpleType>
    </xsd:element>
    <xsd:element name="Areas_x0020_que_x0020_participan" ma:index="12" nillable="true" ma:displayName="Areas que participan" ma:default="Todas" ma:format="Dropdown" ma:internalName="Areas_x0020_que_x0020_participan">
      <xsd:simpleType>
        <xsd:restriction base="dms:Choice">
          <xsd:enumeration value="Todas"/>
          <xsd:enumeration value="Atención al Ciudadano"/>
          <xsd:enumeration value="Grupo de Contabilidad"/>
          <xsd:enumeration value="Contraloría General"/>
          <xsd:enumeration value="Despacho Ministro"/>
          <xsd:enumeration value="Despacho Viceministro"/>
          <xsd:enumeration value="Dirección de Calidad para la Educación Preescolar B y M"/>
          <xsd:enumeration value="Dirección de Calidad para la Educación Superior"/>
          <xsd:enumeration value="Dirección de Descentralización"/>
          <xsd:enumeration value="Dirección de Fomento de la Educación Superior"/>
          <xsd:enumeration value="Dirección de Cobertura y Equidad"/>
          <xsd:enumeration value="Modernización"/>
          <xsd:enumeration value="Oficina Asesora de Comunicaciones"/>
          <xsd:enumeration value="Oficina Asesora de Planeación y finanzas"/>
          <xsd:enumeration value="Oficina Asesora Jurídica"/>
          <xsd:enumeration value="Oficina de Control Interno"/>
          <xsd:enumeration value="Oficina de Cooperación y Asuntos Internacionales"/>
          <xsd:enumeration value="Oficina de Tecnología"/>
          <xsd:enumeration value="Oficina de Innovación Educativa con uso de Nuevas Tecnologías"/>
          <xsd:enumeration value="PNSE"/>
          <xsd:enumeration value="Saneamiento Contable"/>
          <xsd:enumeration value="Secretaría General"/>
          <xsd:enumeration value="Secretaría Privada"/>
          <xsd:enumeration value="Subdirección de Apoyo a la gestión de las IES"/>
          <xsd:enumeration value="Subdirección de Aseguramiento de Calidad"/>
          <xsd:enumeration value="Subdirección de Estándares y Evaluación"/>
          <xsd:enumeration value="Subdirección de Acceso"/>
          <xsd:enumeration value="Subdirección de Desarrollo Organizacional"/>
          <xsd:enumeration value="Subdirección de Desarrollo Sectorial"/>
          <xsd:enumeration value="Subdirección de Talento Humano"/>
          <xsd:enumeration value="Subdirección de Articulación Educativa e Intersectorial"/>
          <xsd:enumeration value="Subdirección de Fortalecimiento a las SE"/>
          <xsd:enumeration value="Subdirección de Contratación y Gestión Administrativa"/>
          <xsd:enumeration value="Subdirección de Gestión Financiera"/>
          <xsd:enumeration value="Subdirección de Mejoramiento"/>
          <xsd:enumeration value="Subdirección de Permanencia"/>
          <xsd:enumeration value="Subdirección de Monitoreo y Control"/>
          <xsd:enumeration value="Subdirección de Inspección y Vigilancia"/>
          <xsd:enumeration value="Subdirección de Recursos Humanos Sector Educación"/>
          <xsd:enumeration value="Grupo de Tesorería"/>
          <xsd:enumeration value="Viceministerio de Educación Básica"/>
          <xsd:enumeration value="Viceministerio de Educación Superior"/>
          <xsd:enumeration value="CNA"/>
          <xsd:enumeration value="CONACES"/>
        </xsd:restriction>
      </xsd:simpleType>
    </xsd:element>
    <xsd:element name="Fecha_x0020_de_x0020_emisi_x00f3_n_x0020_inicial" ma:index="13" nillable="true" ma:displayName="Fecha de emisión inicial" ma:format="DateOnly" ma:internalName="Fecha_x0020_de_x0020_emisi_x00f3_n_x0020_inicial">
      <xsd:simpleType>
        <xsd:restriction base="dms:DateTime"/>
      </xsd:simpleType>
    </xsd:element>
    <xsd:element name="Fecha_x0020_de_x0020_emisi_x00f3_n_x0020_versi_x00f3_n_x0020_vigente" ma:index="14" nillable="true" ma:displayName="Fecha de emisión versión vigente" ma:format="DateOnly" ma:internalName="Fecha_x0020_de_x0020_emisi_x00f3_n_x0020_versi_x00f3_n_x0020_vigente">
      <xsd:simpleType>
        <xsd:restriction base="dms:DateTime"/>
      </xsd:simpleType>
    </xsd:element>
    <xsd:element name="Vigencia" ma:index="15" nillable="true" ma:displayName="Vigencia" ma:default="Vigente" ma:format="Dropdown" ma:internalName="Vigencia">
      <xsd:simpleType>
        <xsd:restriction base="dms:Choice">
          <xsd:enumeration value="Vigente"/>
          <xsd:enumeration value="Obsolet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Tipo de contenido" ma:readOnly="true"/>
        <xsd:element ref="dc:title" minOccurs="0" maxOccurs="1" ma:index="2"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Vigencia xmlns="bbb1532b-ab18-4e7b-be3e-fa8e2303545f">Vigente</Vigencia>
    <Area_x0020_responsable xmlns="bbb1532b-ab18-4e7b-be3e-fa8e2303545f" xsi:nil="true"/>
    <Fecha_x0020_de_x0020_emisi_x00f3_n_x0020_inicial xmlns="bbb1532b-ab18-4e7b-be3e-fa8e2303545f" xsi:nil="true"/>
    <Estado xmlns="bbb1532b-ab18-4e7b-be3e-fa8e2303545f">Borrador</Estado>
    <Responsable xmlns="bbb1532b-ab18-4e7b-be3e-fa8e2303545f">Ministro</Responsable>
    <Codigo xmlns="bbb1532b-ab18-4e7b-be3e-fa8e2303545f" xsi:nil="true"/>
    <Fecha_x0020_de_x0020_emisi_x00f3_n_x0020_versi_x00f3_n_x0020_vigente xmlns="bbb1532b-ab18-4e7b-be3e-fa8e2303545f" xsi:nil="true"/>
    <Areas_x0020_que_x0020_participan xmlns="bbb1532b-ab18-4e7b-be3e-fa8e2303545f">Todas</Areas_x0020_que_x0020_participan>
  </documentManagement>
</p:properties>
</file>

<file path=customXml/itemProps1.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2.xml><?xml version="1.0" encoding="utf-8"?>
<ds:datastoreItem xmlns:ds="http://schemas.openxmlformats.org/officeDocument/2006/customXml" ds:itemID="{46F8724F-3453-4DED-9E14-33DA627449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b1532b-ab18-4e7b-be3e-fa8e2303545f"/>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92F8411-93EC-4201-A614-F2C25C7AFA34}">
  <ds:schemaRefs>
    <ds:schemaRef ds:uri="http://schemas.openxmlformats.org/package/2006/metadata/core-properties"/>
    <ds:schemaRef ds:uri="http://schemas.microsoft.com/office/2006/documentManagement/types"/>
    <ds:schemaRef ds:uri="bbb1532b-ab18-4e7b-be3e-fa8e2303545f"/>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 Formato de Formulación y Seg</vt:lpstr>
      <vt:lpstr>Instructivo</vt:lpstr>
      <vt:lpstr>Matriz de Decisión</vt:lpstr>
      <vt:lpstr>Categorías</vt:lpstr>
      <vt:lpstr>Hoja1</vt:lpstr>
      <vt:lpstr>' Formato de Formulación y Seg'!Títulos_a_imprimir</vt:lpstr>
    </vt:vector>
  </TitlesOfParts>
  <Company>Camara de comercio de cartagena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apina</dc:creator>
  <cp:lastModifiedBy>Sara Arrechea Banguera</cp:lastModifiedBy>
  <cp:lastPrinted>2018-02-05T20:20:53Z</cp:lastPrinted>
  <dcterms:created xsi:type="dcterms:W3CDTF">2008-08-05T17:06:18Z</dcterms:created>
  <dcterms:modified xsi:type="dcterms:W3CDTF">2018-07-12T20:32:47Z</dcterms:modified>
</cp:coreProperties>
</file>